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8FAA1E69-1D7A-42DC-822F-A1E639F6E0BD}"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Posting!$A$1:$P$19804</definedName>
    <definedName name="_xlnm._FilterDatabase" localSheetId="5" hidden="1">Supplier!$A$1:$XFC$3779</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Profit!$N$1:$V$29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130" r:id="rId29"/>
    <pivotCache cacheId="131" r:id="rId30"/>
  </pivotCaches>
</workbook>
</file>

<file path=xl/calcChain.xml><?xml version="1.0" encoding="utf-8"?>
<calcChain xmlns="http://schemas.openxmlformats.org/spreadsheetml/2006/main">
  <c r="G19793" i="1" l="1"/>
  <c r="D6" i="40"/>
  <c r="D5" i="40" l="1"/>
  <c r="D4" i="40"/>
  <c r="D7" i="40" l="1"/>
  <c r="D3" i="40" l="1"/>
  <c r="D2" i="40" l="1"/>
  <c r="I2" i="40" l="1"/>
  <c r="J2" i="40" s="1"/>
  <c r="H2" i="40"/>
  <c r="E2" i="40"/>
  <c r="I3" i="40"/>
  <c r="J3" i="40" s="1"/>
  <c r="H3" i="40"/>
  <c r="E3" i="40"/>
  <c r="E4" i="40"/>
  <c r="H4" i="40"/>
  <c r="I4" i="40" s="1"/>
  <c r="J4" i="40" s="1"/>
  <c r="I5" i="40"/>
  <c r="J5" i="40" s="1"/>
  <c r="H5" i="40"/>
  <c r="I6" i="40"/>
  <c r="J6" i="40" s="1"/>
  <c r="H6" i="40"/>
  <c r="E6" i="40"/>
  <c r="H7" i="40"/>
  <c r="I7" i="40" s="1"/>
  <c r="J7" i="40" s="1"/>
  <c r="I8" i="40"/>
  <c r="J8" i="40" s="1"/>
  <c r="H8" i="40"/>
  <c r="E8" i="40"/>
  <c r="H10" i="40"/>
  <c r="I10" i="40" s="1"/>
  <c r="J10" i="40" s="1"/>
  <c r="E12" i="40" l="1"/>
  <c r="G17" i="40" l="1"/>
  <c r="H17" i="40" l="1"/>
  <c r="E23" i="40" l="1"/>
  <c r="G3794" i="2" l="1"/>
  <c r="G19779" i="1" l="1"/>
  <c r="G19780" i="1"/>
  <c r="G19781" i="1"/>
  <c r="G19772" i="1"/>
  <c r="G19773" i="1"/>
  <c r="G19774" i="1"/>
  <c r="G19775" i="1"/>
  <c r="G19668" i="1"/>
  <c r="G19776" i="1"/>
  <c r="G19777" i="1"/>
  <c r="G19778" i="1"/>
  <c r="G19693" i="1"/>
  <c r="G19692" i="1"/>
  <c r="G19691" i="1"/>
  <c r="G19725" i="1"/>
  <c r="G19726" i="1"/>
  <c r="G19727" i="1"/>
  <c r="G19770" i="1"/>
  <c r="G19771" i="1"/>
  <c r="G19769" i="1"/>
  <c r="G19768" i="1"/>
  <c r="G3784" i="2"/>
  <c r="G3785" i="2"/>
  <c r="G3786" i="2"/>
  <c r="G3787" i="2"/>
  <c r="G3788" i="2"/>
  <c r="G3789" i="2"/>
  <c r="G3790" i="2"/>
  <c r="G3791" i="2"/>
  <c r="G3792" i="2"/>
  <c r="G3793" i="2"/>
  <c r="G19767" i="1"/>
  <c r="G19759" i="1"/>
  <c r="G19760" i="1"/>
  <c r="G19761" i="1"/>
  <c r="G19762" i="1"/>
  <c r="G19763" i="1"/>
  <c r="G19764" i="1"/>
  <c r="G19765" i="1"/>
  <c r="G19766" i="1"/>
  <c r="G3782" i="2"/>
  <c r="G3783" i="2"/>
  <c r="G19756" i="1"/>
  <c r="G19757" i="1"/>
  <c r="G19758" i="1"/>
  <c r="G19750" i="1"/>
  <c r="G19751" i="1"/>
  <c r="G19752" i="1"/>
  <c r="G19753" i="1"/>
  <c r="G19754" i="1"/>
  <c r="G19755" i="1"/>
  <c r="G19006" i="1" l="1"/>
  <c r="G19749" i="1"/>
  <c r="G19747" i="1"/>
  <c r="G19746" i="1"/>
  <c r="G19744" i="1"/>
  <c r="G19745" i="1"/>
  <c r="G19748" i="1"/>
  <c r="G19743" i="1"/>
  <c r="G19742" i="1"/>
  <c r="G19739" i="1"/>
  <c r="G19735" i="1"/>
  <c r="G19736" i="1"/>
  <c r="G19737" i="1"/>
  <c r="G19738" i="1"/>
  <c r="G19740" i="1"/>
  <c r="G19741" i="1"/>
  <c r="G19734" i="1"/>
  <c r="G19732" i="1"/>
  <c r="G19733" i="1"/>
  <c r="G19718" i="1"/>
  <c r="G19702" i="1"/>
  <c r="G3768" i="2"/>
  <c r="G3767" i="2"/>
  <c r="G3766" i="2"/>
  <c r="G3765" i="2"/>
  <c r="G3781" i="2"/>
  <c r="G3774" i="2"/>
  <c r="G3762" i="2"/>
  <c r="G3744" i="2"/>
  <c r="G3718" i="2"/>
  <c r="G3780" i="2"/>
  <c r="G3777" i="2"/>
  <c r="G3689" i="2"/>
  <c r="G19706" i="1"/>
  <c r="G19716" i="1"/>
  <c r="G3770" i="2" l="1"/>
  <c r="G3771" i="2"/>
  <c r="G3772" i="2"/>
  <c r="G3077" i="2"/>
  <c r="G3759" i="2"/>
  <c r="G19729" i="1"/>
  <c r="G19730" i="1"/>
  <c r="G19731" i="1"/>
  <c r="G19804" i="1"/>
  <c r="G19637" i="1" l="1"/>
  <c r="G19636" i="1"/>
  <c r="G3779" i="2" l="1"/>
  <c r="G3778" i="2"/>
  <c r="G19720" i="1"/>
  <c r="G3773" i="2"/>
  <c r="G3761" i="2"/>
  <c r="G19719" i="1"/>
  <c r="G19717" i="1"/>
  <c r="G19721" i="1" l="1"/>
  <c r="G19722" i="1"/>
  <c r="G19723" i="1"/>
  <c r="G19724" i="1"/>
  <c r="G19728" i="1"/>
  <c r="G19790" i="1"/>
  <c r="G19791" i="1"/>
  <c r="G19792" i="1"/>
  <c r="G19788" i="1"/>
  <c r="G19789" i="1"/>
  <c r="G19787" i="1"/>
  <c r="G19786" i="1"/>
  <c r="G19784" i="1"/>
  <c r="G19714" i="1"/>
  <c r="G19715" i="1"/>
  <c r="G19713" i="1"/>
  <c r="G19712" i="1"/>
  <c r="G19711" i="1"/>
  <c r="G19785" i="1"/>
  <c r="G19708" i="1"/>
  <c r="G19709" i="1"/>
  <c r="G19667" i="1"/>
  <c r="G19710" i="1"/>
  <c r="G19707" i="1"/>
  <c r="G19665" i="1"/>
  <c r="G19666" i="1"/>
  <c r="G19703" i="1"/>
  <c r="G19704" i="1"/>
  <c r="G19705" i="1"/>
  <c r="G19663" i="1" l="1"/>
  <c r="G19698" i="1"/>
  <c r="G19699" i="1"/>
  <c r="G19700" i="1"/>
  <c r="G19701" i="1"/>
  <c r="G19664" i="1"/>
  <c r="G19696" i="1"/>
  <c r="G19662" i="1"/>
  <c r="G19697" i="1"/>
  <c r="G19799" i="1" l="1"/>
  <c r="G19800" i="1"/>
  <c r="G19801" i="1"/>
  <c r="G19803" i="1"/>
  <c r="G19802" i="1" l="1"/>
  <c r="G19798" i="1" l="1"/>
  <c r="G19795" i="1"/>
  <c r="G19796" i="1"/>
  <c r="G19797" i="1"/>
  <c r="G19783" i="1" l="1"/>
  <c r="G19641" i="1"/>
  <c r="G19642" i="1"/>
  <c r="G19643" i="1"/>
  <c r="G19644" i="1"/>
  <c r="G19688" i="1"/>
  <c r="G19689" i="1"/>
  <c r="G19690" i="1"/>
  <c r="G19694" i="1"/>
  <c r="G19695" i="1"/>
  <c r="G3776" i="2" l="1"/>
  <c r="G3775" i="2"/>
  <c r="G19686" i="1"/>
  <c r="G19687" i="1"/>
  <c r="G19683" i="1"/>
  <c r="G19684" i="1"/>
  <c r="G19685" i="1"/>
  <c r="G19661" i="1"/>
  <c r="G19656" i="1"/>
  <c r="G19657" i="1"/>
  <c r="G19658" i="1"/>
  <c r="G19659" i="1"/>
  <c r="G19660" i="1"/>
  <c r="G19651" i="1"/>
  <c r="G19652" i="1"/>
  <c r="G19653" i="1"/>
  <c r="G19654" i="1"/>
  <c r="G19655" i="1"/>
  <c r="G19680" i="1"/>
  <c r="G19681" i="1"/>
  <c r="G19682" i="1"/>
  <c r="G19679" i="1"/>
  <c r="G19673" i="1"/>
  <c r="G19675" i="1"/>
  <c r="G19676" i="1"/>
  <c r="G19677" i="1"/>
  <c r="G19649" i="1"/>
  <c r="G19650" i="1"/>
  <c r="G19678" i="1"/>
  <c r="G19674" i="1"/>
  <c r="C18" i="3"/>
  <c r="B18" i="3"/>
  <c r="C17" i="3"/>
  <c r="B17" i="3"/>
  <c r="G19672" i="1"/>
  <c r="G19634" i="1"/>
  <c r="G19635" i="1"/>
  <c r="G19638" i="1"/>
  <c r="G19639" i="1"/>
  <c r="G19640" i="1"/>
  <c r="G19645" i="1"/>
  <c r="G19633" i="1"/>
  <c r="G19669" i="1"/>
  <c r="G19646" i="1"/>
  <c r="G19670" i="1"/>
  <c r="G19647" i="1"/>
  <c r="G19648" i="1"/>
  <c r="G19671" i="1"/>
  <c r="G19594" i="1"/>
  <c r="G19592" i="1" l="1"/>
  <c r="G19593" i="1"/>
  <c r="G19590" i="1"/>
  <c r="G19591" i="1"/>
  <c r="G19794" i="1"/>
  <c r="G19782" i="1"/>
  <c r="G3715" i="2"/>
  <c r="G3750" i="2"/>
  <c r="G3733" i="2"/>
  <c r="G3760" i="2"/>
  <c r="G3751" i="2"/>
  <c r="G3752" i="2"/>
  <c r="G3763" i="2"/>
  <c r="G19571" i="1"/>
  <c r="G19608" i="1"/>
  <c r="G19607" i="1"/>
  <c r="G19582" i="1"/>
  <c r="G19583" i="1"/>
  <c r="G19584" i="1"/>
  <c r="G19585" i="1"/>
  <c r="G19586" i="1"/>
  <c r="G19587" i="1"/>
  <c r="G19588" i="1"/>
  <c r="G19589" i="1"/>
  <c r="G19560" i="1" l="1"/>
  <c r="G19606" i="1"/>
  <c r="G19549" i="1"/>
  <c r="G19561" i="1"/>
  <c r="G19579" i="1"/>
  <c r="G19580" i="1"/>
  <c r="G19581" i="1"/>
  <c r="G3769" i="2"/>
  <c r="G19545" i="1"/>
  <c r="G19546" i="1"/>
  <c r="G19547" i="1"/>
  <c r="G19548" i="1"/>
  <c r="G19550" i="1"/>
  <c r="G19551" i="1"/>
  <c r="G19552" i="1"/>
  <c r="G19553" i="1"/>
  <c r="G19554" i="1"/>
  <c r="G19555" i="1"/>
  <c r="G19556" i="1"/>
  <c r="G19557" i="1"/>
  <c r="G19558" i="1"/>
  <c r="G19559" i="1"/>
  <c r="G19562" i="1"/>
  <c r="G19563" i="1"/>
  <c r="G19564" i="1"/>
  <c r="G19565" i="1"/>
  <c r="G19566" i="1"/>
  <c r="G19569" i="1"/>
  <c r="G19570" i="1"/>
  <c r="G19572" i="1"/>
  <c r="G19573" i="1"/>
  <c r="G19574" i="1"/>
  <c r="G19575" i="1"/>
  <c r="G19576" i="1"/>
  <c r="G19567" i="1"/>
  <c r="G19568" i="1"/>
  <c r="G19577" i="1"/>
  <c r="G19578" i="1"/>
  <c r="G19536" i="1"/>
  <c r="G19542" i="1"/>
  <c r="G19543" i="1"/>
  <c r="G19544" i="1"/>
  <c r="G19632" i="1"/>
  <c r="G19631" i="1"/>
  <c r="G3764" i="2"/>
  <c r="G19630" i="1" l="1"/>
  <c r="G19629" i="1"/>
  <c r="G19628" i="1"/>
  <c r="G19011" i="1"/>
  <c r="G19242" i="1"/>
  <c r="G19239" i="1"/>
  <c r="G19255" i="1"/>
  <c r="G19254" i="1"/>
  <c r="G19537" i="1"/>
  <c r="G19538" i="1"/>
  <c r="G19539" i="1"/>
  <c r="G19540" i="1"/>
  <c r="G19541" i="1"/>
  <c r="G19535" i="1" l="1"/>
  <c r="G19534" i="1"/>
  <c r="G19521" i="1" l="1"/>
  <c r="G19604" i="1"/>
  <c r="G19605" i="1"/>
  <c r="G3756" i="2"/>
  <c r="G3757" i="2"/>
  <c r="G3758" i="2"/>
  <c r="G19603" i="1"/>
  <c r="G19533" i="1"/>
  <c r="G19532" i="1"/>
  <c r="G19531" i="1"/>
  <c r="G19523" i="1"/>
  <c r="G19524" i="1"/>
  <c r="G19525" i="1"/>
  <c r="G19526" i="1"/>
  <c r="G19527" i="1"/>
  <c r="G19528" i="1"/>
  <c r="G19529" i="1"/>
  <c r="G19530" i="1"/>
  <c r="G19498" i="1"/>
  <c r="G19522" i="1"/>
  <c r="G19520" i="1"/>
  <c r="C16" i="3"/>
  <c r="G19278" i="1"/>
  <c r="G19515" i="1"/>
  <c r="G19516" i="1"/>
  <c r="G19517" i="1"/>
  <c r="G19518" i="1"/>
  <c r="G19519" i="1"/>
  <c r="G19505" i="1"/>
  <c r="G19506" i="1"/>
  <c r="G19507" i="1"/>
  <c r="G19508" i="1"/>
  <c r="G19509" i="1"/>
  <c r="G19510" i="1"/>
  <c r="G19511" i="1"/>
  <c r="G19512" i="1"/>
  <c r="G19513" i="1"/>
  <c r="G19514" i="1"/>
  <c r="G19504" i="1"/>
  <c r="G19499" i="1"/>
  <c r="G19500" i="1"/>
  <c r="G19501" i="1"/>
  <c r="G19502" i="1"/>
  <c r="G19503" i="1"/>
  <c r="G19627" i="1" l="1"/>
  <c r="G19626" i="1"/>
  <c r="G19625" i="1"/>
  <c r="G19624" i="1"/>
  <c r="G19497" i="1"/>
  <c r="G19496" i="1"/>
  <c r="G19495" i="1"/>
  <c r="G19494" i="1"/>
  <c r="G19493" i="1"/>
  <c r="G19492" i="1"/>
  <c r="G19490" i="1"/>
  <c r="G19491" i="1"/>
  <c r="G3755" i="2"/>
  <c r="G3754" i="2"/>
  <c r="G3753" i="2"/>
  <c r="G19489" i="1"/>
  <c r="G19488" i="1" l="1"/>
  <c r="G19487" i="1"/>
  <c r="G19481" i="1"/>
  <c r="G19482" i="1"/>
  <c r="G19483" i="1"/>
  <c r="G19484" i="1"/>
  <c r="G19485" i="1"/>
  <c r="G19486" i="1"/>
  <c r="G19480" i="1"/>
  <c r="G19479" i="1"/>
  <c r="G19469" i="1"/>
  <c r="G19464" i="1"/>
  <c r="G3749" i="2"/>
  <c r="G3748" i="2"/>
  <c r="G3747" i="2"/>
  <c r="G3746" i="2"/>
  <c r="G3745" i="2"/>
  <c r="G19478" i="1"/>
  <c r="G19475" i="1"/>
  <c r="G19476" i="1"/>
  <c r="G19477" i="1"/>
  <c r="G19474" i="1"/>
  <c r="G19473" i="1"/>
  <c r="G19472" i="1" l="1"/>
  <c r="G19471" i="1"/>
  <c r="G19467" i="1"/>
  <c r="G19468" i="1"/>
  <c r="G19470" i="1"/>
  <c r="G19466" i="1"/>
  <c r="G19463" i="1"/>
  <c r="G19465" i="1"/>
  <c r="G19439" i="1"/>
  <c r="G19440" i="1"/>
  <c r="G19623" i="1"/>
  <c r="G19622" i="1"/>
  <c r="G19621" i="1"/>
  <c r="E19026" i="1"/>
  <c r="B16" i="3" s="1"/>
  <c r="D139" i="28"/>
  <c r="N139" i="28"/>
  <c r="I139" i="28"/>
  <c r="G19345" i="1" l="1"/>
  <c r="G19457" i="1"/>
  <c r="G19458" i="1"/>
  <c r="G19459" i="1"/>
  <c r="G19460" i="1"/>
  <c r="G19461" i="1"/>
  <c r="G19462" i="1"/>
  <c r="G19455" i="1"/>
  <c r="G19456" i="1"/>
  <c r="G19452" i="1"/>
  <c r="G19453" i="1"/>
  <c r="G19454" i="1"/>
  <c r="G19450" i="1"/>
  <c r="G19451" i="1"/>
  <c r="G19449" i="1"/>
  <c r="G19448" i="1"/>
  <c r="G19445" i="1"/>
  <c r="G19446" i="1"/>
  <c r="G19447" i="1"/>
  <c r="G19444" i="1"/>
  <c r="G19443" i="1"/>
  <c r="G19436" i="1" l="1"/>
  <c r="G19437" i="1"/>
  <c r="G19438" i="1"/>
  <c r="G19441" i="1"/>
  <c r="G19442" i="1"/>
  <c r="G19435" i="1"/>
  <c r="G19433" i="1"/>
  <c r="G19434" i="1"/>
  <c r="G19432" i="1"/>
  <c r="G19428" i="1"/>
  <c r="G19429" i="1"/>
  <c r="G19430" i="1"/>
  <c r="G19431" i="1"/>
  <c r="G19602" i="1"/>
  <c r="G19620" i="1"/>
  <c r="G19423" i="1" l="1"/>
  <c r="G19402" i="1" l="1"/>
  <c r="G19403" i="1"/>
  <c r="G19404" i="1"/>
  <c r="G19400" i="1"/>
  <c r="G19401" i="1"/>
  <c r="G19405" i="1"/>
  <c r="G19397" i="1"/>
  <c r="G19425" i="1"/>
  <c r="G19426" i="1"/>
  <c r="G19427" i="1"/>
  <c r="G19424" i="1"/>
  <c r="G19422" i="1"/>
  <c r="G19421" i="1"/>
  <c r="G19327" i="1"/>
  <c r="G19399" i="1"/>
  <c r="G19329" i="1"/>
  <c r="G19406" i="1"/>
  <c r="G19407" i="1"/>
  <c r="G19408" i="1"/>
  <c r="G19409" i="1"/>
  <c r="G19410" i="1"/>
  <c r="G19411" i="1"/>
  <c r="G19412" i="1"/>
  <c r="G19413" i="1"/>
  <c r="G19414" i="1"/>
  <c r="G19415" i="1"/>
  <c r="G19416" i="1"/>
  <c r="G19417" i="1"/>
  <c r="G19418" i="1"/>
  <c r="G19419" i="1"/>
  <c r="G19420" i="1"/>
  <c r="G19387" i="1"/>
  <c r="G19386" i="1"/>
  <c r="G19619" i="1" l="1"/>
  <c r="G19618" i="1"/>
  <c r="G19617" i="1"/>
  <c r="G19328" i="1"/>
  <c r="C15" i="3"/>
  <c r="G19398" i="1"/>
  <c r="G19616" i="1" l="1"/>
  <c r="G3498" i="2"/>
  <c r="G3499" i="2"/>
  <c r="G3500" i="2"/>
  <c r="G17991" i="1"/>
  <c r="G17992" i="1"/>
  <c r="G17993" i="1"/>
  <c r="G3743" i="2"/>
  <c r="G3735" i="2"/>
  <c r="G3736" i="2"/>
  <c r="G3737" i="2"/>
  <c r="G3738" i="2"/>
  <c r="G3739" i="2"/>
  <c r="G3740" i="2"/>
  <c r="G3741" i="2"/>
  <c r="G3742" i="2"/>
  <c r="G3564" i="2"/>
  <c r="G19306" i="1" l="1"/>
  <c r="G3720" i="2"/>
  <c r="G3721" i="2"/>
  <c r="G3722" i="2"/>
  <c r="G3723" i="2"/>
  <c r="G3724" i="2"/>
  <c r="G3725" i="2"/>
  <c r="G19301" i="1"/>
  <c r="G19302" i="1"/>
  <c r="G19303" i="1"/>
  <c r="G19304" i="1"/>
  <c r="G19305" i="1"/>
  <c r="G3691" i="2"/>
  <c r="G18923" i="1"/>
  <c r="G3719" i="2"/>
  <c r="G19300" i="1"/>
  <c r="G19359" i="1" l="1"/>
  <c r="G19360" i="1"/>
  <c r="G19361" i="1"/>
  <c r="G3731" i="2"/>
  <c r="G3730" i="2"/>
  <c r="G3729" i="2"/>
  <c r="G3728" i="2"/>
  <c r="G18415" i="1"/>
  <c r="G3610" i="2"/>
  <c r="G19258" i="1" l="1"/>
  <c r="G19307" i="1"/>
  <c r="G19308" i="1"/>
  <c r="G19309" i="1"/>
  <c r="G19310" i="1"/>
  <c r="G19393" i="1"/>
  <c r="G19394" i="1"/>
  <c r="G19395" i="1"/>
  <c r="G19396" i="1"/>
  <c r="G19392" i="1"/>
  <c r="G19344" i="1"/>
  <c r="G19346" i="1"/>
  <c r="G19391" i="1"/>
  <c r="G19390" i="1"/>
  <c r="G19378" i="1"/>
  <c r="G19379" i="1"/>
  <c r="G19380" i="1"/>
  <c r="G19381" i="1"/>
  <c r="G19382" i="1"/>
  <c r="G19383" i="1"/>
  <c r="G19384" i="1"/>
  <c r="G19319" i="1"/>
  <c r="G19320" i="1"/>
  <c r="G19321" i="1"/>
  <c r="G19385" i="1"/>
  <c r="G19322" i="1"/>
  <c r="G19323" i="1"/>
  <c r="G19324" i="1"/>
  <c r="G19325" i="1"/>
  <c r="G19326" i="1"/>
  <c r="G19388" i="1"/>
  <c r="G19389" i="1"/>
  <c r="G19373" i="1"/>
  <c r="G19374" i="1"/>
  <c r="G19375" i="1"/>
  <c r="G19376" i="1"/>
  <c r="G19377" i="1"/>
  <c r="G19317" i="1"/>
  <c r="G19362" i="1"/>
  <c r="G19363" i="1"/>
  <c r="G19364" i="1"/>
  <c r="G19365" i="1"/>
  <c r="G19366" i="1"/>
  <c r="G19367" i="1"/>
  <c r="G19368" i="1"/>
  <c r="G19318" i="1"/>
  <c r="G19369" i="1"/>
  <c r="G19370" i="1"/>
  <c r="G19371" i="1"/>
  <c r="G19372" i="1"/>
  <c r="G19358" i="1"/>
  <c r="G19354" i="1" l="1"/>
  <c r="G19355" i="1"/>
  <c r="G19356" i="1"/>
  <c r="G19357" i="1"/>
  <c r="G19347" i="1"/>
  <c r="G19348" i="1"/>
  <c r="G19349" i="1"/>
  <c r="G19350" i="1"/>
  <c r="G19312" i="1"/>
  <c r="G19313" i="1"/>
  <c r="G19314" i="1"/>
  <c r="G19315" i="1"/>
  <c r="G19316" i="1"/>
  <c r="G19351" i="1"/>
  <c r="G19352" i="1"/>
  <c r="G19353" i="1"/>
  <c r="G19311" i="1"/>
  <c r="G19330" i="1"/>
  <c r="G19331" i="1"/>
  <c r="G19332" i="1"/>
  <c r="G19333" i="1"/>
  <c r="G19334" i="1"/>
  <c r="G19335" i="1"/>
  <c r="G19336" i="1"/>
  <c r="G19337" i="1"/>
  <c r="G19338" i="1"/>
  <c r="G19339" i="1"/>
  <c r="G19340" i="1"/>
  <c r="G19341" i="1"/>
  <c r="G19342" i="1"/>
  <c r="G19343" i="1"/>
  <c r="G19298" i="1"/>
  <c r="G19299" i="1"/>
  <c r="G19288" i="1"/>
  <c r="G19297" i="1"/>
  <c r="G19295" i="1"/>
  <c r="G19294" i="1"/>
  <c r="G19291" i="1"/>
  <c r="G19292" i="1"/>
  <c r="G19293" i="1"/>
  <c r="G19296" i="1"/>
  <c r="G3712" i="2" l="1"/>
  <c r="G3709" i="2"/>
  <c r="G3714" i="2"/>
  <c r="G3711" i="2"/>
  <c r="G3734" i="2"/>
  <c r="G18434" i="1"/>
  <c r="G18435" i="1"/>
  <c r="G18436" i="1"/>
  <c r="G3491" i="2"/>
  <c r="G3490" i="2"/>
  <c r="G3489" i="2"/>
  <c r="G3706" i="2"/>
  <c r="G3708" i="2"/>
  <c r="G3732" i="2"/>
  <c r="G3710" i="2"/>
  <c r="G19615" i="1"/>
  <c r="G19613" i="1"/>
  <c r="G19614" i="1"/>
  <c r="G3717" i="2"/>
  <c r="G3682" i="2"/>
  <c r="G3681" i="2"/>
  <c r="G3692" i="2"/>
  <c r="G3679" i="2"/>
  <c r="G3707" i="2"/>
  <c r="G3698" i="2"/>
  <c r="G3713" i="2"/>
  <c r="G19601" i="1"/>
  <c r="G19599" i="1"/>
  <c r="G19600" i="1"/>
  <c r="G3726" i="2"/>
  <c r="G3727" i="2"/>
  <c r="G19597" i="1"/>
  <c r="G19598" i="1"/>
  <c r="G19596" i="1" l="1"/>
  <c r="G19595" i="1"/>
  <c r="G19610" i="1"/>
  <c r="G19609" i="1"/>
  <c r="G19272" i="1"/>
  <c r="G19273" i="1"/>
  <c r="G19274" i="1"/>
  <c r="G19268" i="1"/>
  <c r="G19269" i="1"/>
  <c r="G19270" i="1"/>
  <c r="G19271" i="1"/>
  <c r="G19265" i="1"/>
  <c r="G19266" i="1"/>
  <c r="G19267" i="1"/>
  <c r="G19289" i="1"/>
  <c r="G19290" i="1"/>
  <c r="G19286" i="1"/>
  <c r="G19287" i="1"/>
  <c r="G19281" i="1"/>
  <c r="G19282" i="1"/>
  <c r="G19283" i="1"/>
  <c r="G19284" i="1"/>
  <c r="G19285" i="1"/>
  <c r="G19280" i="1"/>
  <c r="G19279"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2" i="1" l="1"/>
  <c r="G19611"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7" i="1"/>
  <c r="G19229" i="1"/>
  <c r="G19230" i="1"/>
  <c r="G19231" i="1"/>
  <c r="G19232" i="1"/>
  <c r="G19233" i="1"/>
  <c r="G19234" i="1"/>
  <c r="G19235" i="1"/>
  <c r="G19276" i="1"/>
  <c r="G19275" i="1"/>
  <c r="G19260" i="1"/>
  <c r="G19261" i="1"/>
  <c r="G19262" i="1"/>
  <c r="G19263" i="1"/>
  <c r="G19264"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B15" i="3"/>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M10" i="33"/>
  <c r="E10" i="33"/>
  <c r="G19003" i="1"/>
  <c r="G3662" i="2"/>
  <c r="G16" i="40" l="1"/>
  <c r="G18" i="40" l="1"/>
  <c r="G19" i="40" l="1"/>
  <c r="G22" i="40" l="1"/>
  <c r="G23" i="40" l="1"/>
  <c r="G24" i="40" l="1"/>
  <c r="H9" i="40" l="1"/>
  <c r="H11" i="40"/>
  <c r="H16" i="40"/>
  <c r="H13" i="40"/>
  <c r="H18" i="40"/>
  <c r="H19" i="40"/>
  <c r="H20" i="40"/>
  <c r="H21" i="40"/>
  <c r="H22" i="40"/>
  <c r="H23" i="40"/>
  <c r="H24" i="40"/>
  <c r="I24" i="40" s="1"/>
  <c r="J24" i="40" s="1"/>
  <c r="I11" i="40" l="1"/>
  <c r="J11" i="40" s="1"/>
  <c r="I17" i="40"/>
  <c r="J17" i="40" s="1"/>
  <c r="I13" i="40"/>
  <c r="J13" i="40" s="1"/>
  <c r="I20" i="40"/>
  <c r="J20" i="40" s="1"/>
  <c r="I9" i="40"/>
  <c r="J9" i="40" s="1"/>
  <c r="I16" i="40"/>
  <c r="J16" i="40" s="1"/>
  <c r="I18" i="40"/>
  <c r="J18" i="40" s="1"/>
  <c r="I19" i="40"/>
  <c r="J19" i="40" s="1"/>
  <c r="I21" i="40"/>
  <c r="J21" i="40" s="1"/>
  <c r="I22" i="40"/>
  <c r="J22" i="40" s="1"/>
  <c r="I23" i="40"/>
  <c r="J23" i="40" s="1"/>
  <c r="D19" i="40"/>
  <c r="E19" i="40" s="1"/>
  <c r="D15" i="40" l="1"/>
  <c r="E9" i="40" l="1"/>
  <c r="E15" i="40"/>
  <c r="H15" i="40" s="1"/>
  <c r="I15" i="40" s="1"/>
  <c r="J15" i="40" s="1"/>
  <c r="E11" i="40"/>
  <c r="H12" i="40"/>
  <c r="I12" i="40" s="1"/>
  <c r="J12" i="40" s="1"/>
  <c r="E16" i="40"/>
  <c r="E13" i="40"/>
  <c r="E18" i="40"/>
  <c r="E21" i="40"/>
  <c r="E22" i="40"/>
  <c r="E24" i="40"/>
  <c r="E14" i="40"/>
  <c r="H14" i="40" s="1"/>
  <c r="I14" i="40" s="1"/>
  <c r="J14" i="40" s="1"/>
  <c r="B20" i="40"/>
  <c r="G3674" i="2"/>
  <c r="G3669" i="2"/>
  <c r="G3668" i="2"/>
  <c r="G3650" i="2"/>
  <c r="J25" i="40" l="1"/>
  <c r="E20" i="40"/>
  <c r="G3672" i="2"/>
  <c r="G3661" i="2"/>
  <c r="G3660" i="2"/>
  <c r="G3671" i="2"/>
  <c r="G18996" i="1"/>
  <c r="G19002" i="1"/>
  <c r="G18995" i="1"/>
  <c r="G18994" i="1"/>
  <c r="G18993" i="1"/>
  <c r="C14" i="3"/>
  <c r="B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C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K10" i="31" s="1"/>
  <c r="B26" i="3" s="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B13" i="3"/>
  <c r="K11" i="31"/>
  <c r="C26" i="3" s="1"/>
  <c r="K6" i="31"/>
  <c r="C25" i="3" s="1"/>
  <c r="K5" i="31"/>
  <c r="B25" i="3" s="1"/>
  <c r="G3554" i="2"/>
  <c r="G18214" i="1"/>
  <c r="K7" i="31" l="1"/>
  <c r="K12" i="31"/>
  <c r="G18213" i="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K17" i="31" l="1"/>
  <c r="G18471" i="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C12" i="3"/>
  <c r="B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J22" i="33"/>
  <c r="M3"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V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E30"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E51" i="33"/>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T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C19" i="3"/>
  <c r="G15609" i="1"/>
  <c r="G15608" i="1"/>
  <c r="G15607" i="1"/>
  <c r="G15606" i="1"/>
  <c r="G15605" i="1"/>
  <c r="G15587" i="1"/>
  <c r="G2930" i="2"/>
  <c r="G15634" i="1"/>
  <c r="G15601" i="1"/>
  <c r="G15602" i="1"/>
  <c r="G15603" i="1"/>
  <c r="G15604" i="1"/>
  <c r="G15600" i="1"/>
  <c r="G15599" i="1"/>
  <c r="G15598" i="1"/>
  <c r="G15597" i="1"/>
  <c r="G15596" i="1"/>
  <c r="G15595" i="1"/>
  <c r="G15594" i="1"/>
  <c r="G15593" i="1"/>
  <c r="G15592" i="1"/>
  <c r="C28" i="3" l="1"/>
  <c r="E5" i="31"/>
  <c r="G15586" i="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G16" i="3"/>
  <c r="E15224" i="1"/>
  <c r="F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G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F12" i="3" s="1"/>
  <c r="G13954" i="1"/>
  <c r="G13953" i="1"/>
  <c r="G2552" i="2"/>
  <c r="G2546" i="2"/>
  <c r="G2544" i="2"/>
  <c r="G2543" i="2"/>
  <c r="G2542" i="2"/>
  <c r="G2539" i="2"/>
  <c r="G2551" i="2"/>
  <c r="G2516" i="2"/>
  <c r="G2538" i="2"/>
  <c r="G2537" i="2"/>
  <c r="G2497" i="2"/>
  <c r="G2550" i="2"/>
  <c r="G2567" i="2"/>
  <c r="G2566" i="2"/>
  <c r="G2569" i="2"/>
  <c r="G2568" i="2"/>
  <c r="G13988" i="1"/>
  <c r="G13799" i="1"/>
  <c r="G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G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J15" i="3"/>
  <c r="G12016" i="1"/>
  <c r="G11924" i="1"/>
  <c r="G12190" i="1" l="1"/>
  <c r="G2187"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J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K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F11" i="3" s="1"/>
  <c r="G8677" i="1"/>
  <c r="G8676" i="1"/>
  <c r="G8674" i="1"/>
  <c r="G8673" i="1"/>
  <c r="G8672" i="1"/>
  <c r="G8675" i="1" l="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S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R19" i="3" l="1"/>
  <c r="G7795" i="1"/>
  <c r="G1313" i="2"/>
  <c r="AP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V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O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1" i="2"/>
  <c r="G870" i="2"/>
  <c r="G869"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10" i="3"/>
  <c r="AO50" i="3"/>
  <c r="G4309" i="1"/>
  <c r="F767" i="2"/>
  <c r="B19" i="3" l="1"/>
  <c r="B77" i="23"/>
  <c r="D77" i="23" s="1"/>
  <c r="I77" i="23" s="1"/>
  <c r="K77" i="23" s="1"/>
  <c r="K79" i="23" s="1"/>
  <c r="K86" i="23" s="1"/>
  <c r="G21" i="3"/>
  <c r="G767" i="2"/>
  <c r="G766" i="2"/>
  <c r="B28" i="3" l="1"/>
  <c r="C30" i="3" s="1"/>
  <c r="C21" i="3"/>
  <c r="B92" i="23"/>
  <c r="D92" i="23" s="1"/>
  <c r="H92" i="23" s="1"/>
  <c r="J92" i="23" s="1"/>
  <c r="J94" i="23" s="1"/>
  <c r="E4" i="31"/>
  <c r="E6" i="31" s="1"/>
  <c r="L77" i="23"/>
  <c r="L79" i="23" s="1"/>
  <c r="L86" i="23" s="1"/>
  <c r="J77" i="23"/>
  <c r="J79" i="23" s="1"/>
  <c r="J86" i="23" s="1"/>
  <c r="K27" i="3"/>
  <c r="G765" i="2"/>
  <c r="G764" i="2"/>
  <c r="G763" i="2"/>
  <c r="E11" i="31" l="1"/>
  <c r="E22" i="31" s="1"/>
  <c r="D27" i="31" s="1"/>
  <c r="D29" i="31" s="1"/>
  <c r="N86" i="23"/>
  <c r="I92" i="23"/>
  <c r="I94" i="23" s="1"/>
  <c r="K92" i="23"/>
  <c r="K94" i="23" s="1"/>
  <c r="G762" i="2"/>
  <c r="G761" i="2"/>
  <c r="G760" i="2"/>
  <c r="C27" i="31" l="1"/>
  <c r="E27" i="31"/>
  <c r="E29" i="31" s="1"/>
  <c r="G759" i="2"/>
  <c r="C29" i="31" l="1"/>
  <c r="G758" i="2"/>
  <c r="G757" i="2" l="1"/>
  <c r="G756" i="2" l="1"/>
  <c r="E4055" i="1"/>
  <c r="G4055" i="1" l="1"/>
  <c r="AO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P48" i="3" l="1"/>
  <c r="AP47" i="3"/>
  <c r="AO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P46" i="3" l="1"/>
  <c r="G670" i="2" l="1"/>
  <c r="G669" i="2"/>
  <c r="G667" i="2"/>
  <c r="G666" i="2" l="1"/>
  <c r="G665" i="2" l="1"/>
  <c r="E3536" i="1" l="1"/>
  <c r="AO46" i="3" l="1"/>
  <c r="G3536" i="1"/>
  <c r="AO45" i="3"/>
  <c r="AP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Z19" i="3" l="1"/>
  <c r="AO44" i="3" l="1"/>
  <c r="AO56" i="3" s="1"/>
  <c r="A51" i="12"/>
  <c r="G623" i="2"/>
  <c r="G622" i="2" l="1"/>
  <c r="G621" i="2"/>
  <c r="G620" i="2"/>
  <c r="G619" i="2"/>
  <c r="AA19" i="3" l="1"/>
  <c r="G618" i="2"/>
  <c r="G617" i="2"/>
  <c r="G616" i="2"/>
  <c r="G615" i="2"/>
  <c r="D5" i="23" l="1"/>
  <c r="G5" i="23" s="1"/>
  <c r="J5" i="23" s="1"/>
  <c r="B51" i="12"/>
  <c r="C51" i="12" s="1"/>
  <c r="AP44" i="3"/>
  <c r="AP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H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H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H69" i="3" l="1"/>
  <c r="AG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G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H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H67" i="3"/>
  <c r="AG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I37" i="33" s="1"/>
  <c r="I10" i="33" l="1"/>
  <c r="I11" i="33"/>
  <c r="I38" i="33"/>
  <c r="I40" i="33"/>
  <c r="I41" i="33"/>
  <c r="I36"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0" i="2"/>
  <c r="J53" i="33" l="1"/>
  <c r="I53" i="33"/>
  <c r="G289" i="2"/>
  <c r="G2158" i="1" l="1"/>
  <c r="G1663" i="1" l="1"/>
  <c r="G1839" i="1"/>
  <c r="G1838" i="1"/>
  <c r="G1837" i="1"/>
  <c r="G1836" i="1"/>
  <c r="G1835" i="1"/>
  <c r="G1834" i="1"/>
  <c r="G1952" i="1"/>
  <c r="G288" i="2" l="1"/>
  <c r="G287" i="2"/>
  <c r="G286" i="2"/>
  <c r="G285" i="2"/>
  <c r="G284" i="2" l="1"/>
  <c r="G283" i="2"/>
  <c r="G282"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H63" i="3" l="1"/>
  <c r="AG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H61" i="3" l="1"/>
  <c r="AH73" i="3" s="1"/>
  <c r="B38" i="12" s="1"/>
  <c r="AG61" i="3"/>
  <c r="AG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G184" i="3" l="1"/>
  <c r="AG183" i="3"/>
  <c r="AG182" i="3"/>
  <c r="AG181" i="3"/>
  <c r="AG180" i="3"/>
  <c r="AG179" i="3"/>
  <c r="AG172" i="3"/>
  <c r="AG178" i="3"/>
  <c r="AG177" i="3"/>
  <c r="AG176" i="3"/>
  <c r="AG175" i="3"/>
  <c r="AG174" i="3"/>
  <c r="AG173" i="3"/>
  <c r="AH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I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2" i="40" l="1"/>
  <c r="L2" i="40" s="1"/>
  <c r="K3" i="40"/>
  <c r="L3" i="40" s="1"/>
  <c r="K8" i="40"/>
  <c r="L8" i="40" s="1"/>
  <c r="K10" i="40"/>
  <c r="L10" i="40" s="1"/>
  <c r="K4" i="40"/>
  <c r="L4" i="40" s="1"/>
  <c r="K6" i="40"/>
  <c r="L6" i="40" s="1"/>
  <c r="K7" i="40"/>
  <c r="L7" i="40" s="1"/>
  <c r="K5" i="40"/>
  <c r="L5" i="40" s="1"/>
  <c r="K14" i="40"/>
  <c r="K19" i="40"/>
  <c r="L19" i="40" s="1"/>
  <c r="H37" i="33"/>
  <c r="G37" i="33"/>
  <c r="H11" i="33"/>
  <c r="G11" i="33"/>
  <c r="G10" i="33"/>
  <c r="H10" i="33"/>
  <c r="K23" i="40"/>
  <c r="L23" i="40" s="1"/>
  <c r="K17" i="40"/>
  <c r="L17" i="40" s="1"/>
  <c r="K15" i="40"/>
  <c r="L15" i="40" s="1"/>
  <c r="K18" i="40"/>
  <c r="L18" i="40" s="1"/>
  <c r="L14" i="40"/>
  <c r="K20" i="40"/>
  <c r="L20" i="40" s="1"/>
  <c r="K11" i="40"/>
  <c r="L11" i="40" s="1"/>
  <c r="K22" i="40"/>
  <c r="L22" i="40" s="1"/>
  <c r="K16" i="40"/>
  <c r="L16" i="40" s="1"/>
  <c r="K9" i="40"/>
  <c r="K21" i="40"/>
  <c r="L21" i="40" s="1"/>
  <c r="K12" i="40"/>
  <c r="L12" i="40" s="1"/>
  <c r="K13" i="40"/>
  <c r="K24" i="40"/>
  <c r="L24" i="40" s="1"/>
  <c r="Q5" i="31"/>
  <c r="F25" i="3" s="1"/>
  <c r="H36" i="33"/>
  <c r="G36" i="33"/>
  <c r="H38" i="33"/>
  <c r="G41" i="33"/>
  <c r="G38" i="33"/>
  <c r="G40" i="33"/>
  <c r="H41" i="33"/>
  <c r="H40" i="33"/>
  <c r="H16" i="33"/>
  <c r="G15" i="33"/>
  <c r="G16" i="33"/>
  <c r="H15" i="33"/>
  <c r="G39" i="33"/>
  <c r="H39" i="33"/>
  <c r="Q6" i="31"/>
  <c r="G25" i="3" s="1"/>
  <c r="Q10" i="31"/>
  <c r="F26" i="3" s="1"/>
  <c r="Q11" i="31"/>
  <c r="G26" i="3" s="1"/>
  <c r="H27" i="33"/>
  <c r="G27" i="33"/>
  <c r="G18" i="33"/>
  <c r="H18" i="33"/>
  <c r="H7" i="33"/>
  <c r="G6" i="33"/>
  <c r="H6" i="33"/>
  <c r="G7" i="33"/>
  <c r="G24" i="33"/>
  <c r="H24" i="33"/>
  <c r="H5" i="33"/>
  <c r="H21" i="33"/>
  <c r="M21" i="33" s="1"/>
  <c r="G21" i="33"/>
  <c r="H44" i="33"/>
  <c r="M44" i="33" s="1"/>
  <c r="G44" i="3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9" i="40" l="1"/>
  <c r="L25" i="40" s="1"/>
  <c r="K25" i="40"/>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<sst xmlns="http://schemas.openxmlformats.org/spreadsheetml/2006/main" count="89360" uniqueCount="13318">
  <si>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</si>
  <si>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</si>
  <si>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</si>
  <si>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</si>
  <si>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</si>
  <si>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</si>
  <si>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</si>
  <si>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</si>
  <si>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</si>
  <si>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</si>
  <si>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</si>
  <si>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</si>
  <si>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</si>
  <si>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</si>
  <si>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</si>
  <si>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</si>
  <si>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</si>
  <si>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</si>
  <si>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</si>
  <si>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</si>
  <si>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</si>
  <si>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</si>
  <si>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</si>
  <si>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</si>
  <si>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</si>
  <si>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</si>
  <si>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</si>
  <si>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</si>
  <si>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</si>
  <si>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</si>
  <si>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</si>
  <si>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</si>
  <si>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</si>
  <si>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</si>
  <si>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</si>
  <si>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</si>
  <si>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</si>
  <si>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</si>
  <si>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</si>
  <si>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</si>
  <si>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</si>
  <si>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</si>
  <si>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</si>
  <si>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</si>
  <si>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</si>
  <si>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</si>
  <si>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</si>
  <si>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</si>
  <si>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</si>
  <si>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</si>
  <si>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</si>
  <si>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</si>
  <si>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</si>
  <si>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</si>
  <si>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</si>
  <si>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</si>
  <si>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</si>
  <si>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</si>
  <si>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</si>
  <si>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</si>
  <si>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</si>
  <si>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</si>
  <si>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</si>
  <si>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</si>
  <si>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</si>
  <si>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</si>
  <si>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</si>
  <si>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</si>
  <si>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</si>
  <si>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</si>
  <si>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</si>
  <si>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</si>
  <si>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</si>
  <si>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</si>
  <si>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</si>
  <si>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</si>
  <si>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</si>
  <si>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</si>
  <si>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</si>
  <si>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</si>
  <si>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</si>
  <si>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</si>
  <si>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</si>
  <si>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</si>
  <si>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</si>
  <si>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</si>
  <si>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</si>
  <si>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</si>
  <si>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</si>
  <si>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</si>
  <si>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</si>
  <si>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</si>
  <si>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</si>
  <si>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</si>
  <si>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</si>
  <si>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</si>
  <si>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</si>
  <si>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</si>
  <si>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</si>
  <si>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</si>
  <si>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</si>
  <si>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</si>
  <si>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</si>
  <si>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</si>
  <si>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</si>
  <si>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</si>
  <si>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</si>
  <si>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</si>
  <si>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</si>
  <si>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</si>
  <si>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</si>
  <si>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</si>
  <si>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</si>
  <si>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</si>
  <si>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</si>
  <si>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</si>
  <si>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</si>
  <si>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</si>
  <si>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</si>
  <si>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</si>
  <si>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</si>
  <si>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</si>
  <si>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</si>
  <si>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</si>
  <si>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</si>
  <si>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</si>
  <si>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</si>
  <si>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</si>
  <si>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</si>
  <si>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</si>
  <si>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</si>
  <si>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</si>
  <si>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</si>
  <si>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</si>
  <si>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</si>
  <si>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</si>
  <si>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</si>
  <si>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</si>
  <si>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</si>
  <si>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</si>
  <si>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</si>
  <si>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</si>
  <si>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</si>
  <si>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</si>
  <si>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</si>
  <si>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</si>
  <si>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</si>
  <si>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</si>
  <si>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</si>
  <si>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</si>
  <si>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</si>
  <si>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</si>
  <si>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</si>
  <si>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</si>
  <si>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</si>
  <si>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</si>
  <si>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</si>
  <si>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</si>
  <si>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</si>
  <si>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</si>
  <si>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</si>
  <si>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</si>
  <si>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</si>
  <si>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</si>
  <si>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</si>
  <si>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</si>
  <si>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</si>
  <si>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</si>
  <si>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</si>
  <si>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</si>
  <si>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</si>
  <si>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</si>
  <si>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</si>
  <si>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</si>
  <si>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</si>
  <si>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</si>
  <si>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</si>
  <si>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</si>
  <si>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</si>
  <si>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</si>
  <si>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</si>
  <si>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</si>
  <si>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</si>
  <si>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</si>
  <si>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</si>
  <si>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</si>
  <si>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</si>
  <si>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</si>
  <si>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</si>
  <si>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</si>
  <si>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</si>
  <si>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</si>
  <si>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</si>
  <si>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</si>
  <si>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</si>
  <si>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</si>
  <si>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</si>
  <si>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</si>
  <si>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</si>
  <si>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</si>
  <si>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</si>
  <si>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</si>
  <si>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</si>
  <si>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</si>
  <si>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</si>
  <si>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</si>
  <si>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</si>
  <si>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</si>
  <si>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</si>
  <si>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</si>
  <si>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</si>
  <si>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</si>
  <si>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</si>
  <si>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</si>
  <si>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</si>
  <si>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</si>
  <si>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</si>
  <si>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</si>
  <si>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</si>
  <si>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</si>
  <si>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</si>
  <si>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</si>
  <si>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</si>
  <si>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</si>
  <si>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</si>
  <si>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</si>
  <si>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</si>
  <si>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</si>
  <si>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</si>
  <si>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</si>
  <si>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</si>
  <si>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</si>
  <si>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</si>
  <si>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</si>
  <si>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</si>
  <si>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</si>
  <si>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</si>
  <si>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</si>
  <si>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</si>
  <si>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</si>
  <si>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</si>
  <si>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</si>
  <si>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</si>
  <si>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</si>
  <si>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</si>
  <si>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</si>
  <si>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</si>
  <si>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</si>
  <si>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</si>
  <si>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</si>
  <si>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</si>
  <si>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</si>
  <si>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</si>
  <si>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</si>
  <si>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</si>
  <si>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</si>
  <si>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</si>
  <si>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</si>
  <si>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</si>
  <si>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</si>
  <si>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</si>
  <si>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</si>
  <si>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</si>
  <si>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</si>
  <si>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</si>
  <si>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</si>
  <si>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</si>
  <si>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</si>
  <si>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</si>
  <si>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</si>
  <si>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</si>
  <si>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</si>
  <si>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</si>
  <si>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</si>
  <si>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</si>
  <si>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</si>
  <si>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</si>
  <si>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</si>
  <si>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</si>
  <si>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</si>
  <si>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</si>
  <si>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</si>
  <si>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</si>
  <si>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</si>
  <si>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</si>
  <si>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</si>
  <si>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</si>
  <si>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</si>
  <si>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</si>
  <si>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</si>
  <si>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</si>
  <si>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</si>
  <si>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</si>
  <si>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</si>
  <si>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</si>
  <si>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</si>
  <si>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</si>
  <si>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</si>
  <si>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</si>
  <si>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</si>
  <si>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</si>
  <si>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</si>
  <si>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</si>
  <si>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</si>
  <si>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</si>
  <si>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</si>
  <si>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</si>
  <si>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</si>
  <si>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</si>
  <si>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</si>
  <si>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</si>
  <si>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</si>
  <si>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</si>
  <si>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</si>
  <si>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</si>
  <si>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</si>
  <si>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</si>
  <si>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</si>
  <si>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</si>
  <si>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</si>
  <si>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</si>
  <si>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</si>
  <si>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</si>
  <si>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</si>
  <si>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</si>
  <si>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</si>
  <si>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</si>
  <si>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</si>
  <si>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</si>
  <si>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</si>
  <si>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</si>
  <si>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</si>
  <si>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</si>
  <si>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</si>
  <si>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</si>
  <si>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</si>
  <si>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</si>
  <si>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</si>
  <si>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</si>
  <si>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</si>
  <si>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</si>
  <si>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</si>
  <si>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</si>
  <si>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</si>
  <si>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</si>
  <si>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</si>
  <si>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</si>
  <si>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</si>
  <si>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</si>
  <si>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</si>
  <si>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</si>
  <si>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</si>
  <si>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</si>
  <si>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</si>
  <si>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</si>
  <si>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</si>
  <si>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</si>
  <si>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</si>
  <si>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</si>
  <si>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</si>
  <si>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</si>
  <si>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</si>
  <si>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</si>
  <si>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</si>
  <si>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</si>
  <si>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</si>
  <si>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</si>
  <si>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</si>
  <si>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</si>
  <si>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</si>
  <si>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</si>
  <si>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</si>
  <si>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</si>
  <si>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</si>
  <si>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</si>
  <si>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</si>
  <si>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</si>
  <si>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</si>
  <si>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</si>
  <si>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</si>
  <si>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</si>
  <si>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</si>
  <si>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</si>
  <si>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</si>
  <si>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</si>
  <si>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</si>
  <si>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</si>
  <si>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</si>
  <si>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</si>
  <si>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</si>
  <si>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</si>
  <si>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</si>
  <si>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</si>
  <si>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</si>
  <si>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</si>
  <si>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</si>
  <si>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</si>
  <si>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</si>
  <si>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</si>
  <si>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</si>
  <si>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</si>
  <si>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</si>
  <si>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</si>
  <si>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</si>
  <si>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</si>
  <si>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</si>
  <si>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</si>
  <si>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</si>
  <si>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</si>
  <si>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</si>
  <si>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</si>
  <si>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</si>
  <si>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</si>
  <si>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</si>
  <si>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</si>
  <si>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</si>
  <si>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</si>
  <si>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</si>
  <si>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</si>
  <si>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</si>
  <si>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</si>
  <si>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</si>
  <si>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</si>
  <si>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</si>
  <si>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</si>
  <si>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</si>
  <si>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</si>
  <si>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</si>
  <si>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</si>
  <si>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</si>
  <si>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</si>
  <si>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</si>
  <si>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</si>
  <si>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</si>
  <si>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</si>
  <si>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</si>
  <si>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</si>
  <si>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</si>
  <si>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</si>
  <si>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</si>
  <si>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</si>
  <si>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</si>
  <si>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</si>
  <si>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</si>
  <si>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</si>
  <si>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</si>
  <si>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</si>
  <si>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</si>
  <si>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</si>
  <si>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</si>
  <si>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</si>
  <si>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</si>
  <si>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</si>
  <si>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</si>
  <si>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</si>
  <si>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</si>
  <si>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</si>
  <si>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</si>
  <si>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</si>
  <si>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</si>
  <si>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</si>
  <si>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</si>
  <si>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</si>
  <si>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</si>
  <si>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</si>
  <si>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</si>
  <si>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</si>
  <si>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</si>
  <si>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</si>
  <si>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</si>
  <si>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</si>
  <si>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</si>
  <si>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</si>
  <si>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</si>
  <si>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</si>
  <si>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</si>
  <si>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</si>
  <si>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</si>
  <si>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</si>
  <si>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</si>
  <si>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</si>
  <si>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</si>
  <si>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</si>
  <si>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</si>
  <si>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</si>
  <si>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</si>
  <si>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</si>
  <si>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</si>
  <si>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</si>
  <si>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</si>
  <si>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</si>
  <si>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</si>
  <si>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</si>
  <si>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</si>
  <si>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</si>
  <si>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</si>
  <si>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</si>
  <si>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</si>
  <si>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</si>
  <si>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</si>
  <si>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</si>
  <si>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</si>
  <si>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</si>
  <si>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</si>
  <si>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</si>
  <si>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</si>
  <si>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</si>
  <si>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</si>
  <si>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</si>
  <si>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</si>
  <si>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</si>
  <si>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</si>
  <si>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</si>
  <si>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</si>
  <si>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</si>
  <si>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</si>
  <si>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</si>
  <si>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</si>
  <si>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</si>
  <si>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</si>
  <si>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</si>
  <si>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</si>
  <si>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</si>
  <si>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</si>
  <si>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</si>
  <si>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</si>
  <si>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</si>
  <si>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</si>
  <si>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</si>
  <si>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</si>
  <si>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</si>
  <si>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</si>
  <si>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</si>
  <si>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</si>
  <si>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</si>
  <si>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</si>
  <si>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</si>
  <si>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</si>
  <si>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</si>
  <si>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</si>
  <si>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</si>
  <si>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</si>
  <si>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</si>
  <si>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</si>
  <si>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</si>
  <si>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</si>
  <si>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</si>
  <si>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</si>
  <si>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</si>
  <si>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</si>
  <si>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</si>
  <si>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</si>
  <si>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</si>
  <si>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</si>
  <si>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</si>
  <si>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</si>
  <si>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</si>
  <si>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</si>
  <si>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</si>
  <si>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</si>
  <si>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</si>
  <si>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</si>
  <si>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</si>
  <si>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</si>
  <si>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</si>
  <si>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</si>
  <si>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</si>
  <si>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</si>
  <si>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</si>
  <si>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</si>
  <si>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</si>
  <si>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</si>
  <si>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</si>
  <si>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</si>
  <si>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</si>
  <si>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</si>
  <si>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</si>
  <si>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</si>
  <si>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</si>
  <si>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</si>
  <si>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</si>
  <si>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</si>
  <si>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</si>
  <si>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</si>
  <si>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</si>
  <si>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</si>
  <si>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</si>
  <si>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</si>
  <si>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</si>
  <si>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</si>
  <si>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</si>
  <si>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</si>
  <si>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</si>
  <si>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</si>
  <si>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</si>
  <si>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</si>
  <si>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</si>
  <si>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</si>
  <si>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</si>
  <si>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</si>
  <si>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</si>
  <si>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</si>
  <si>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</si>
  <si>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</si>
  <si>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</si>
  <si>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</si>
  <si>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</si>
  <si>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</si>
  <si>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</si>
  <si>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</si>
  <si>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</si>
  <si>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</si>
  <si>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</si>
  <si>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</si>
  <si>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</si>
  <si>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</si>
  <si>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</si>
  <si>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</si>
  <si>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</si>
  <si>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</si>
  <si>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</si>
  <si>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</si>
  <si>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</si>
  <si>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</si>
  <si>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</si>
  <si>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</si>
  <si>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</si>
  <si>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</si>
  <si>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</si>
  <si>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</si>
  <si>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</si>
  <si>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</si>
  <si>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</si>
  <si>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</si>
  <si>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</si>
  <si>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</si>
  <si>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</si>
  <si>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</si>
  <si>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</si>
  <si>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</si>
  <si>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</si>
  <si>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</si>
  <si>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</si>
  <si>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</si>
  <si>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</si>
  <si>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</si>
  <si>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</si>
  <si>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</si>
  <si>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</si>
  <si>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</si>
  <si>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</si>
  <si>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</si>
  <si>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</si>
  <si>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</si>
  <si>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</si>
  <si>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</si>
  <si>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</si>
  <si>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</si>
  <si>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</si>
  <si>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</si>
  <si>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</si>
  <si>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</si>
  <si>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</si>
  <si>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</si>
  <si>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</si>
  <si>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</si>
  <si>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</si>
  <si>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</si>
  <si>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</si>
  <si>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</si>
  <si>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</si>
  <si>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</si>
  <si>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</si>
  <si>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</si>
  <si>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</si>
  <si>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</si>
  <si>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</si>
  <si>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</si>
  <si>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</si>
  <si>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</si>
  <si>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</si>
  <si>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</si>
  <si>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</si>
  <si>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</si>
  <si>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</si>
  <si>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</si>
  <si>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</si>
  <si>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</si>
  <si>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</si>
  <si>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</si>
  <si>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</si>
  <si>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</si>
  <si>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</si>
  <si>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</si>
  <si>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</si>
  <si>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</si>
  <si>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</si>
  <si>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</si>
  <si>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</si>
  <si>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</si>
  <si>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</si>
  <si>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</si>
  <si>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</si>
  <si>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</si>
  <si>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</si>
  <si>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</si>
  <si>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</si>
  <si>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</si>
  <si>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</si>
  <si>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</si>
  <si>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</si>
  <si>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</si>
  <si>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</si>
  <si>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</si>
  <si>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</si>
  <si>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</si>
  <si>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</si>
  <si>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</si>
  <si>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</si>
  <si>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</si>
  <si>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</si>
  <si>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</si>
  <si>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</si>
  <si>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</si>
  <si>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</si>
  <si>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</si>
  <si>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</si>
  <si>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</si>
  <si>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</si>
  <si>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</si>
  <si>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</si>
  <si>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</si>
  <si>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</si>
  <si>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</si>
  <si>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</si>
  <si>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</si>
  <si>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</si>
  <si>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</si>
  <si>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</si>
  <si>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</si>
  <si>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</si>
  <si>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</si>
  <si>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</si>
  <si>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</si>
  <si>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</si>
  <si>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</si>
  <si>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</si>
  <si>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</si>
  <si>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</si>
  <si>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</si>
  <si>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</si>
  <si>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</si>
  <si>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</si>
  <si>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</si>
  <si>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</si>
  <si>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</si>
  <si>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</si>
  <si>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</si>
  <si>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</si>
  <si>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</si>
  <si>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</si>
  <si>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</si>
  <si>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</si>
  <si>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</si>
  <si>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</si>
  <si>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</si>
  <si>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</si>
  <si>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</si>
  <si>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</si>
  <si>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</si>
  <si>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</si>
  <si>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</si>
  <si>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</si>
  <si>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</si>
  <si>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</si>
  <si>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</si>
  <si>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</si>
  <si>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</si>
  <si>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</si>
  <si>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</si>
  <si>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</si>
  <si>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</si>
  <si>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</si>
  <si>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</si>
  <si>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</si>
  <si>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</si>
  <si>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</si>
  <si>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</si>
  <si>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</si>
  <si>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</si>
  <si>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</si>
  <si>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</si>
  <si>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</si>
  <si>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</si>
  <si>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</si>
  <si>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</si>
  <si>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</si>
  <si>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</si>
  <si>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</si>
  <si>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</si>
  <si>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</si>
  <si>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</si>
  <si>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</si>
  <si>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</si>
  <si>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</si>
  <si>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</si>
  <si>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</si>
  <si>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</si>
  <si>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</si>
  <si>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</si>
  <si>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</si>
  <si>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</si>
  <si>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</si>
  <si>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</si>
  <si>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</si>
  <si>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</si>
  <si>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</si>
  <si>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</si>
  <si>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</si>
  <si>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</si>
  <si>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</si>
  <si>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</si>
  <si>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</si>
  <si>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</si>
  <si>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</si>
  <si>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</si>
  <si>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</si>
  <si>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</si>
  <si>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</si>
  <si>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</si>
  <si>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</si>
  <si>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</si>
  <si>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</si>
  <si>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</si>
  <si>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</si>
  <si>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</si>
  <si>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</si>
  <si>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</si>
  <si>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</si>
  <si>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</si>
  <si>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</si>
  <si>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</si>
  <si>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</si>
  <si>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</si>
  <si>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</si>
  <si>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</si>
  <si>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</si>
  <si>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</si>
  <si>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</si>
  <si>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</si>
  <si>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</si>
  <si>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</si>
  <si>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</si>
  <si>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</si>
  <si>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</si>
  <si>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</si>
  <si>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</si>
  <si>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</si>
  <si>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</si>
  <si>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</si>
  <si>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</si>
  <si>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</si>
  <si>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</si>
  <si>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</si>
  <si>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</si>
  <si>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</si>
  <si>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</si>
  <si>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</si>
  <si>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</si>
  <si>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</si>
  <si>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</si>
  <si>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</si>
  <si>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</si>
  <si>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</si>
  <si>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</si>
  <si>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</si>
  <si>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</si>
  <si>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</si>
  <si>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</si>
  <si>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</si>
  <si>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</si>
  <si>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</si>
  <si>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</si>
  <si>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</si>
  <si>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</si>
  <si>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</si>
  <si>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</si>
  <si>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</si>
  <si>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</si>
  <si>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</si>
  <si>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</si>
  <si>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</si>
  <si>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</si>
  <si>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</si>
  <si>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</si>
  <si>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</si>
  <si>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</si>
  <si>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</si>
  <si>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</si>
  <si>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</si>
  <si>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</si>
  <si>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</si>
  <si>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</si>
  <si>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</si>
  <si>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</si>
  <si>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</si>
  <si>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</si>
  <si>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</si>
  <si>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</si>
  <si>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</si>
  <si>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</si>
  <si>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</si>
  <si>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</si>
  <si>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</si>
  <si>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</si>
  <si>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</si>
  <si>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</si>
  <si>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</si>
  <si>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</si>
  <si>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</si>
  <si>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</si>
  <si>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</si>
  <si>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</si>
  <si>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</si>
  <si>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</si>
  <si>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</si>
  <si>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</si>
  <si>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</si>
  <si>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</si>
  <si>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</si>
  <si>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</si>
  <si>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</si>
  <si>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</si>
  <si>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</si>
  <si>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</si>
  <si>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</si>
  <si>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</si>
  <si>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</si>
  <si>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</si>
  <si>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</si>
  <si>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</si>
  <si>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</si>
  <si>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</si>
  <si>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</si>
  <si>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</si>
  <si>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</si>
  <si>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</si>
  <si>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</si>
  <si>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</si>
  <si>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</si>
  <si>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</si>
  <si>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</si>
  <si>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</si>
  <si>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</si>
  <si>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</si>
  <si>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</si>
  <si>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</si>
  <si>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</si>
  <si>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</si>
  <si>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</si>
  <si>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</si>
  <si>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</si>
  <si>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</si>
  <si>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</si>
  <si>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</si>
  <si>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</si>
  <si>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</si>
  <si>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</si>
  <si>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</si>
  <si>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</si>
  <si>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</si>
  <si>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</si>
  <si>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</si>
  <si>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</si>
  <si>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</si>
  <si>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</si>
  <si>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</si>
  <si>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</si>
  <si>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</si>
  <si>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</si>
  <si>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</si>
  <si>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</si>
  <si>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</si>
  <si>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</si>
  <si>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</si>
  <si>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</si>
  <si>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</si>
  <si>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</si>
  <si>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</si>
  <si>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</si>
  <si>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</si>
  <si>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</si>
  <si>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</si>
  <si>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</si>
  <si>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</si>
  <si>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</si>
  <si>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</si>
  <si>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</si>
  <si>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</si>
  <si>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</si>
  <si>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</si>
  <si>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</si>
  <si>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</si>
  <si>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</si>
  <si>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</si>
  <si>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</si>
  <si>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</si>
  <si>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</si>
  <si>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</si>
  <si>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</si>
  <si>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</si>
  <si>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</si>
  <si>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</si>
  <si>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</si>
  <si>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</si>
  <si>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</si>
  <si>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</si>
  <si>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</si>
  <si>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</si>
  <si>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</si>
  <si>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</si>
  <si>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</si>
  <si>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</si>
  <si>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</si>
  <si>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</si>
  <si>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</si>
  <si>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</si>
  <si>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</si>
  <si>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</si>
  <si>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</si>
  <si>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</si>
  <si>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</si>
  <si>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</si>
  <si>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</si>
  <si>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</si>
  <si>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</si>
  <si>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</si>
  <si>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</si>
  <si>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</si>
  <si>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</si>
  <si>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</si>
  <si>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</si>
  <si>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</si>
  <si>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</si>
  <si>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</si>
  <si>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</si>
  <si>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</si>
  <si>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</si>
  <si>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</si>
  <si>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</si>
  <si>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</si>
  <si>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</si>
  <si>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</si>
  <si>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</si>
  <si>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</si>
  <si>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</si>
  <si>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</si>
  <si>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</si>
  <si>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</si>
  <si>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</si>
  <si>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</si>
  <si>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</si>
  <si>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</si>
  <si>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</si>
  <si>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</si>
  <si>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</si>
  <si>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</si>
  <si>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</si>
  <si>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</si>
  <si>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</si>
  <si>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</si>
  <si>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</si>
  <si>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</si>
  <si>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</si>
  <si>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</si>
  <si>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</si>
  <si>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</si>
  <si>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</si>
  <si>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</si>
  <si>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</si>
  <si>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</si>
  <si>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</si>
  <si>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</si>
  <si>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</si>
  <si>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</si>
  <si>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</si>
  <si>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</si>
  <si>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</si>
  <si>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</si>
  <si>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</si>
  <si>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</si>
  <si>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</si>
  <si>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</si>
  <si>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</si>
  <si>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</si>
  <si>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</si>
  <si>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</si>
  <si>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</si>
  <si>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</si>
  <si>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</si>
  <si>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</si>
  <si>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</si>
  <si>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</si>
  <si>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</si>
  <si>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</si>
  <si>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</si>
  <si>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</si>
  <si>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</si>
  <si>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</si>
  <si>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</si>
  <si>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</si>
  <si>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</si>
  <si>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</si>
  <si>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</si>
  <si>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</si>
  <si>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</si>
  <si>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</si>
  <si>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</si>
  <si>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</si>
  <si>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</si>
  <si>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</si>
  <si>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</si>
  <si>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</si>
  <si>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</si>
  <si>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</si>
  <si>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</si>
  <si>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</si>
  <si>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</si>
  <si>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</si>
  <si>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</si>
  <si>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</si>
  <si>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</si>
  <si>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</si>
  <si>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</si>
  <si>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</si>
  <si>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</si>
  <si>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</si>
  <si>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</si>
  <si>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</si>
  <si>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</si>
  <si>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</si>
  <si>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</si>
  <si>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</si>
  <si>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</si>
  <si>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</si>
  <si>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</si>
  <si>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</si>
  <si>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</si>
  <si>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</si>
  <si>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</si>
  <si>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</si>
  <si>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</si>
  <si>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</si>
  <si>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</si>
  <si>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</si>
  <si>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</si>
  <si>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</si>
  <si>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</si>
  <si>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</si>
  <si>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</si>
  <si>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</si>
  <si>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</si>
  <si>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</si>
  <si>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</si>
  <si>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</si>
  <si>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</si>
  <si>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</si>
  <si>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</si>
  <si>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</si>
  <si>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</si>
  <si>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</si>
  <si>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</si>
  <si>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</si>
  <si>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</si>
  <si>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</si>
  <si>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</si>
  <si>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</si>
  <si>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</si>
  <si>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</si>
  <si>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</si>
  <si>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</si>
  <si>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</si>
  <si>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</si>
  <si>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</si>
  <si>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</si>
  <si>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</si>
  <si>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</si>
  <si>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</si>
  <si>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</si>
  <si>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</si>
  <si>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</si>
  <si>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</si>
  <si>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</si>
  <si>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</si>
  <si>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</si>
  <si>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</si>
  <si>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</si>
  <si>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</si>
  <si>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</si>
  <si>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</si>
  <si>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</si>
  <si>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</si>
  <si>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</si>
  <si>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</si>
  <si>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</si>
  <si>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</si>
  <si>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</si>
  <si>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</si>
  <si>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</si>
  <si>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</si>
  <si>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</si>
  <si>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</si>
  <si>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</si>
  <si>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</si>
  <si>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</si>
  <si>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</si>
  <si>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</si>
  <si>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</si>
  <si>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</si>
  <si>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</si>
  <si>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</si>
  <si>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</si>
  <si>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</si>
  <si>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</si>
  <si>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</si>
  <si>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</si>
  <si>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</si>
  <si>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</si>
  <si>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</si>
  <si>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</si>
  <si>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</si>
  <si>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</si>
  <si>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</si>
  <si>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</si>
  <si>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</si>
  <si>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</si>
  <si>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</si>
  <si>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</si>
  <si>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</si>
  <si>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</si>
  <si>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</si>
  <si>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</si>
  <si>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</si>
  <si>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</si>
  <si>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</si>
  <si>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</si>
  <si>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</si>
  <si>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</si>
  <si>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</si>
  <si>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</si>
  <si>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</si>
  <si>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</si>
  <si>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</si>
  <si>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</si>
  <si>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</si>
  <si>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</si>
  <si>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</si>
  <si>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</si>
  <si>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</si>
  <si>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</si>
  <si>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</si>
  <si>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</si>
  <si>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</si>
  <si>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</si>
  <si>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</si>
  <si>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</si>
  <si>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</si>
  <si>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</si>
  <si>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</si>
  <si>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</si>
  <si>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</si>
  <si>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</si>
  <si>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</si>
  <si>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</si>
  <si>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</si>
  <si>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</si>
  <si>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</si>
  <si>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</si>
  <si>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</si>
  <si>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</si>
  <si>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</si>
  <si>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</si>
  <si>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</si>
  <si>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</si>
  <si>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</si>
  <si>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</si>
  <si>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</si>
  <si>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</si>
  <si>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</si>
  <si>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</si>
  <si>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</si>
  <si>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</si>
  <si>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</si>
  <si>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</si>
  <si>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</si>
  <si>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</si>
  <si>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</si>
  <si>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</si>
  <si>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</si>
  <si>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</si>
  <si>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</si>
  <si>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</si>
  <si>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</si>
  <si>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</si>
  <si>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</si>
  <si>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</si>
  <si>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</si>
  <si>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</si>
  <si>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</si>
  <si>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</si>
  <si>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</si>
  <si>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</si>
  <si>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</si>
  <si>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</si>
  <si>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</si>
  <si>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</si>
  <si>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</si>
  <si>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</si>
  <si>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</si>
  <si>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</si>
  <si>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</si>
  <si>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</si>
  <si>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</si>
  <si>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</si>
  <si>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</si>
  <si>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</si>
  <si>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</si>
  <si>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</si>
  <si>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</si>
  <si>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</si>
  <si>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</si>
  <si>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</si>
  <si>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</si>
  <si>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</si>
  <si>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</si>
  <si>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</si>
  <si>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</si>
  <si>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</si>
  <si>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</si>
  <si>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</si>
  <si>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</si>
  <si>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</si>
  <si>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</si>
  <si>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</si>
  <si>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</si>
  <si>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</si>
  <si>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</si>
  <si>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</si>
  <si>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</si>
  <si>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</si>
  <si>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</si>
  <si>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</si>
  <si>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</si>
  <si>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</si>
  <si>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</si>
  <si>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</si>
  <si>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</si>
  <si>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</si>
  <si>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</si>
  <si>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</si>
  <si>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</si>
  <si>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</si>
  <si>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</si>
  <si>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</si>
  <si>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</si>
  <si>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</si>
  <si>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</si>
  <si>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</si>
  <si>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</si>
  <si>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</si>
  <si>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</si>
  <si>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</si>
  <si>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</si>
  <si>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</si>
  <si>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</si>
  <si>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</si>
  <si>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</si>
  <si>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</si>
  <si>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</si>
  <si>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</si>
  <si>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</si>
  <si>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</si>
  <si>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</si>
  <si>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</si>
  <si>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</si>
  <si>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</si>
  <si>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</si>
  <si>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</si>
  <si>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</si>
  <si>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</si>
  <si>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</si>
  <si>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</si>
  <si>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</si>
  <si>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</si>
  <si>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</si>
  <si>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</si>
  <si>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</si>
  <si>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</si>
  <si>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</si>
  <si>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</si>
  <si>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</si>
  <si>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</si>
  <si>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</si>
  <si>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</si>
  <si>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</si>
  <si>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</si>
  <si>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</si>
  <si>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</si>
  <si>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</si>
  <si>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</si>
  <si>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</si>
  <si>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</si>
  <si>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</si>
  <si>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</si>
  <si>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</si>
  <si>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</si>
  <si>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</si>
  <si>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</si>
  <si>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</si>
  <si>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</si>
  <si>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</si>
  <si>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</si>
  <si>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</si>
  <si>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</si>
  <si>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</si>
  <si>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</si>
  <si>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</si>
  <si>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</si>
  <si>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</si>
  <si>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</si>
  <si>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</si>
  <si>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</si>
  <si>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</si>
  <si>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</si>
  <si>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</si>
  <si>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</si>
  <si>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</si>
  <si>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</si>
  <si>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</si>
  <si>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</si>
  <si>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</si>
  <si>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</si>
  <si>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</si>
  <si>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</si>
  <si>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</si>
  <si>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</si>
  <si>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</si>
  <si>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</si>
  <si>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</si>
  <si>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</si>
  <si>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</si>
  <si>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</si>
  <si>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</si>
  <si>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</si>
  <si>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</si>
  <si>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</si>
  <si>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</si>
  <si>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</si>
  <si>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</si>
  <si>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</si>
  <si>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</si>
  <si>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</si>
  <si>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</si>
  <si>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</si>
  <si>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</si>
  <si>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</si>
  <si>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</si>
  <si>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</si>
  <si>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</si>
  <si>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</si>
  <si>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</si>
  <si>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</si>
  <si>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</si>
  <si>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</si>
  <si>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</si>
  <si>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</si>
  <si>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</si>
  <si>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</si>
  <si>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</si>
  <si>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</si>
  <si>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</si>
  <si>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</si>
  <si>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</si>
  <si>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</si>
  <si>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</si>
  <si>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</si>
  <si>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</si>
  <si>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</si>
  <si>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</si>
  <si>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</si>
  <si>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</si>
  <si>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</si>
  <si>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</si>
  <si>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</si>
  <si>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</si>
  <si>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</si>
  <si>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</si>
  <si>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</si>
  <si>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</si>
  <si>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</si>
  <si>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</si>
  <si>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</si>
  <si>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</si>
  <si>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</si>
  <si>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</si>
  <si>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</si>
  <si>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</si>
  <si>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</si>
  <si>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</si>
  <si>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</si>
  <si>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</si>
  <si>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</si>
  <si>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</si>
  <si>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</si>
  <si>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</si>
  <si>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</si>
  <si>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</si>
  <si>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</si>
  <si>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</si>
  <si>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</si>
  <si>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</si>
  <si>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</si>
  <si>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</si>
  <si>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</si>
  <si>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</si>
  <si>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</si>
  <si>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</si>
  <si>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</si>
  <si>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</si>
  <si>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</si>
  <si>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</si>
  <si>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</si>
  <si>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</si>
  <si>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</si>
  <si>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</si>
  <si>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</si>
  <si>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</si>
  <si>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</si>
  <si>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</si>
  <si>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</si>
  <si>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</si>
  <si>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</si>
  <si>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</si>
  <si>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</si>
  <si>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</si>
  <si>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</si>
  <si>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</si>
  <si>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</si>
  <si>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</si>
  <si>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</si>
  <si>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</si>
  <si>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</si>
  <si>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</si>
  <si>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</si>
  <si>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</si>
  <si>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</si>
  <si>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</si>
  <si>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</si>
  <si>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</si>
  <si>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</si>
  <si>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</si>
  <si>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</si>
  <si>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</si>
  <si>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</si>
  <si>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</si>
  <si>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</si>
  <si>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</si>
  <si>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</si>
  <si>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</si>
  <si>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</si>
  <si>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</si>
  <si>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</si>
  <si>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</si>
  <si>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</si>
  <si>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</si>
  <si>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</si>
  <si>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</si>
  <si>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</si>
  <si>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</si>
  <si>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</si>
  <si>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</si>
  <si>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</si>
  <si>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</si>
  <si>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</si>
  <si>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</si>
  <si>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</si>
  <si>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</si>
  <si>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</si>
  <si>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</si>
  <si>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</si>
  <si>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</si>
  <si>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</si>
  <si>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</si>
  <si>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</si>
  <si>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</si>
  <si>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</si>
  <si>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</si>
  <si>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</si>
  <si>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</si>
  <si>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</si>
  <si>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</si>
  <si>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</si>
  <si>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</si>
  <si>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</si>
  <si>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</si>
  <si>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</si>
  <si>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</si>
  <si>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</si>
  <si>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</si>
  <si>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</si>
  <si>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</si>
  <si>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</si>
  <si>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</si>
  <si>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</si>
  <si>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</si>
  <si>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</si>
  <si>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</si>
  <si>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</si>
  <si>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</si>
  <si>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</si>
  <si>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</si>
  <si>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</si>
  <si>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</si>
  <si>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</si>
  <si>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</si>
  <si>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</si>
  <si>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</si>
  <si>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</si>
  <si>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</si>
  <si>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</si>
  <si>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</si>
  <si>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</si>
  <si>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</si>
  <si>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</si>
  <si>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</si>
  <si>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</si>
  <si>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</si>
  <si>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</si>
  <si>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</si>
  <si>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</si>
  <si>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</si>
  <si>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</si>
  <si>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</si>
  <si>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</si>
  <si>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</si>
  <si>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</si>
  <si>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</si>
  <si>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</si>
  <si>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</si>
  <si>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</si>
  <si>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</si>
  <si>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</si>
  <si>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</si>
  <si>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</si>
  <si>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</si>
  <si>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</si>
  <si>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</si>
  <si>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</si>
  <si>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</si>
  <si>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</si>
  <si>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</si>
  <si>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</si>
  <si>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</si>
  <si>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</si>
  <si>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</si>
  <si>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</si>
  <si>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</si>
  <si>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</si>
  <si>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</si>
  <si>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</si>
  <si>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</si>
  <si>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</si>
  <si>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</si>
  <si>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</si>
  <si>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</si>
  <si>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</si>
  <si>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</si>
  <si>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</si>
  <si>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</si>
  <si>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</si>
  <si>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</si>
  <si>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</si>
  <si>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</si>
  <si>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</si>
  <si>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</si>
  <si>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</si>
  <si>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</si>
  <si>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</si>
  <si>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</si>
  <si>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</si>
  <si>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</si>
  <si>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</si>
  <si>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</si>
  <si>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</si>
  <si>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</si>
  <si>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</si>
  <si>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</si>
  <si>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</si>
  <si>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</si>
  <si>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</si>
  <si>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</si>
  <si>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</si>
  <si>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</si>
  <si>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</si>
  <si>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</si>
  <si>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</si>
  <si>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</si>
  <si>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</si>
  <si>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</si>
  <si>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</si>
  <si>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</si>
  <si>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</si>
  <si>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</si>
  <si>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</si>
  <si>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</si>
  <si>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</si>
  <si>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</si>
  <si>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</si>
  <si>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</si>
  <si>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</si>
  <si>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</si>
  <si>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</si>
  <si>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</si>
  <si>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</si>
  <si>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</si>
  <si>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</si>
  <si>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</si>
  <si>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</si>
  <si>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</si>
  <si>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</si>
  <si>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</si>
  <si>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</si>
  <si>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</si>
  <si>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</si>
  <si>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</si>
  <si>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</si>
  <si>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</si>
  <si>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</si>
  <si>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</si>
  <si>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</si>
  <si>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</si>
  <si>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</si>
  <si>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</si>
  <si>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</si>
  <si>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</si>
  <si>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</si>
  <si>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</si>
  <si>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</si>
  <si>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</si>
  <si>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</si>
  <si>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</si>
  <si>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</si>
  <si>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</si>
  <si>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</si>
  <si>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</si>
  <si>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</si>
  <si>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</si>
  <si>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</si>
  <si>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</si>
  <si>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</si>
  <si>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</si>
  <si>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</si>
  <si>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</si>
  <si>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</si>
  <si>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</si>
  <si>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</si>
  <si>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</si>
  <si>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</si>
  <si>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</si>
  <si>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</si>
  <si>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</si>
  <si>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</si>
  <si>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</si>
  <si>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</si>
  <si>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</si>
  <si>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</si>
  <si>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</si>
  <si>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</si>
  <si>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</si>
  <si>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</si>
  <si>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</si>
  <si>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</si>
  <si>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</si>
  <si>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</si>
  <si>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</si>
  <si>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</si>
  <si>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</si>
  <si>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</si>
  <si>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</si>
  <si>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</si>
  <si>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</si>
  <si>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</si>
  <si>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</si>
  <si>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</si>
  <si>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</si>
  <si>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</si>
  <si>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</si>
  <si>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</si>
  <si>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</si>
  <si>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</si>
  <si>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</si>
  <si>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</si>
  <si>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</si>
  <si>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</si>
  <si>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</si>
  <si>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</si>
  <si>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</si>
  <si>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</si>
  <si>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</si>
  <si>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</si>
  <si>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</si>
  <si>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</si>
  <si>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</si>
  <si>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</si>
  <si>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</si>
  <si>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</si>
  <si>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</si>
  <si>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</si>
  <si>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</si>
  <si>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</si>
  <si>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</si>
  <si>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</si>
  <si>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</si>
  <si>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</si>
  <si>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</si>
  <si>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</si>
  <si>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</si>
  <si>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</si>
  <si>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</si>
  <si>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</si>
  <si>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</si>
  <si>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</si>
  <si>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</si>
  <si>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</si>
  <si>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</si>
  <si>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</si>
  <si>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</si>
  <si>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</si>
  <si>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</si>
  <si>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</si>
  <si>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</si>
  <si>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</si>
  <si>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</si>
  <si>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</si>
  <si>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</si>
  <si>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</si>
  <si>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</si>
  <si>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</si>
  <si>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</si>
  <si>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</si>
  <si>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</si>
  <si>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</si>
  <si>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</si>
  <si>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</si>
  <si>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</si>
  <si>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</si>
  <si>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</si>
  <si>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</si>
  <si>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</si>
  <si>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</si>
  <si>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</si>
  <si>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</si>
  <si>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</si>
  <si>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</si>
  <si>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</si>
  <si>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</si>
  <si>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</si>
  <si>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</si>
  <si>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</si>
  <si>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</si>
  <si>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</si>
  <si>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</si>
  <si>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</si>
  <si>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</si>
  <si>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</si>
  <si>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</si>
  <si>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</si>
  <si>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</si>
  <si>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</si>
  <si>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</si>
  <si>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</si>
  <si>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</si>
  <si>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</si>
  <si>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</si>
  <si>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</si>
  <si>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</si>
  <si>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</si>
  <si>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</si>
  <si>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</si>
  <si>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</si>
  <si>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</si>
  <si>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</si>
  <si>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</si>
  <si>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</si>
  <si>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</si>
  <si>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</si>
  <si>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</si>
  <si>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</si>
  <si>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</si>
  <si>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</si>
  <si>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</si>
  <si>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</si>
  <si>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</si>
  <si>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</si>
  <si>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</si>
  <si>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</si>
  <si>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</si>
  <si>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</si>
  <si>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</si>
  <si>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</si>
  <si>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</si>
  <si>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</si>
  <si>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</si>
  <si>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</si>
  <si>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</si>
  <si>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</si>
  <si>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</si>
  <si>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</si>
  <si>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</si>
  <si>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</si>
  <si>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</si>
  <si>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</si>
  <si>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</si>
  <si>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</si>
  <si>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</si>
  <si>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</si>
  <si>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</si>
  <si>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</si>
  <si>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</si>
  <si>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</si>
  <si>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</si>
  <si>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</si>
  <si>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</si>
  <si>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</si>
  <si>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</si>
  <si>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</si>
  <si>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</si>
  <si>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</si>
  <si>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</si>
  <si>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</si>
  <si>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</si>
  <si>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</si>
  <si>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</si>
  <si>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</si>
  <si>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</si>
  <si>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</si>
  <si>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</si>
  <si>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</si>
  <si>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</si>
  <si>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</si>
  <si>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</si>
  <si>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</si>
  <si>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</si>
  <si>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</si>
  <si>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</si>
  <si>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</si>
  <si>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</si>
  <si>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</si>
  <si>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</si>
  <si>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</si>
  <si>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</si>
  <si>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</si>
  <si>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</si>
  <si>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</si>
  <si>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</si>
  <si>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</si>
  <si>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</si>
  <si>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</si>
  <si>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</si>
  <si>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</si>
  <si>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</si>
  <si>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</si>
  <si>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</si>
  <si>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</si>
  <si>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</si>
  <si>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</si>
  <si>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</si>
  <si>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</si>
  <si>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</si>
  <si>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</si>
  <si>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</si>
  <si>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</si>
  <si>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</si>
  <si>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</si>
  <si>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</si>
  <si>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</si>
  <si>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</si>
  <si>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</si>
  <si>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</si>
  <si>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</si>
  <si>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</si>
  <si>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</si>
  <si>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</si>
  <si>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</si>
  <si>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</si>
  <si>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</si>
  <si>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</si>
  <si>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</si>
  <si>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</si>
  <si>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</si>
  <si>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</si>
  <si>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</si>
  <si>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</si>
  <si>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</si>
  <si>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</si>
  <si>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</si>
  <si>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</si>
  <si>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</si>
  <si>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</si>
  <si>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</si>
  <si>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</si>
  <si>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</si>
  <si>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</si>
  <si>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</si>
  <si>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</si>
  <si>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</si>
  <si>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</si>
  <si>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</si>
  <si>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</si>
  <si>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</si>
  <si>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</si>
  <si>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</si>
  <si>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</si>
  <si>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</si>
  <si>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</si>
  <si>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</si>
  <si>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</si>
  <si>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</si>
  <si>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</si>
  <si>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</si>
  <si>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</si>
  <si>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</si>
  <si>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</si>
  <si>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</si>
  <si>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</si>
  <si>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</si>
  <si>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</si>
  <si>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</si>
  <si>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</si>
  <si>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</si>
  <si>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</si>
  <si>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</si>
  <si>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</si>
  <si>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</si>
  <si>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</si>
  <si>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</si>
  <si>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</si>
  <si>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</si>
  <si>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</si>
  <si>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</si>
  <si>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</si>
  <si>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</si>
  <si>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</si>
  <si>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</si>
  <si>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</si>
  <si>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</si>
  <si>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</si>
  <si>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</si>
  <si>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</si>
  <si>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</si>
  <si>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</si>
  <si>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</si>
  <si>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</si>
  <si>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</si>
  <si>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</si>
  <si>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</si>
  <si>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</si>
  <si>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</si>
  <si>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</si>
  <si>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</si>
  <si>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</si>
  <si>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</si>
  <si>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</si>
  <si>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</si>
  <si>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</si>
  <si>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</si>
  <si>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</si>
  <si>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</si>
  <si>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</si>
  <si>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</si>
  <si>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</si>
  <si>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</si>
  <si>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</si>
  <si>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</si>
  <si>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</si>
  <si>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</si>
  <si>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</si>
  <si>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</si>
  <si>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</si>
  <si>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</si>
  <si>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</si>
  <si>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</si>
  <si>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</si>
  <si>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</si>
  <si>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</si>
  <si>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</si>
  <si>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</si>
  <si>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</si>
  <si>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</si>
  <si>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</si>
  <si>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</si>
  <si>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</si>
  <si>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</si>
  <si>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</si>
  <si>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</si>
  <si>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</si>
  <si>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</si>
  <si>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</si>
  <si>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</si>
  <si>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</si>
  <si>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</si>
  <si>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</si>
  <si>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</si>
  <si>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</si>
  <si>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</si>
  <si>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</si>
  <si>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</si>
  <si>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</si>
  <si>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</si>
  <si>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</si>
  <si>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</si>
  <si>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</si>
  <si>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</si>
  <si>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</si>
  <si>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</si>
  <si>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</si>
  <si>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</si>
  <si>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</si>
  <si>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</si>
  <si>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</si>
  <si>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</si>
  <si>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</si>
  <si>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</si>
  <si>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</si>
  <si>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</si>
  <si>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</si>
  <si>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</si>
  <si>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</si>
  <si>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</si>
  <si>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</si>
  <si>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</si>
  <si>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</si>
  <si>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</si>
  <si>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</si>
  <si>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</si>
  <si>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</si>
  <si>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</si>
  <si>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</si>
  <si>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</si>
  <si>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</si>
  <si>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</si>
  <si>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</si>
  <si>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</si>
  <si>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</si>
  <si>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</si>
  <si>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</si>
  <si>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</si>
  <si>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</si>
  <si>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</si>
  <si>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</si>
  <si>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</si>
  <si>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</si>
  <si>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</si>
  <si>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</si>
  <si>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</si>
  <si>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</si>
  <si>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</si>
  <si>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</si>
  <si>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</si>
  <si>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</si>
  <si>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</si>
  <si>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</si>
  <si>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</si>
  <si>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</si>
  <si>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</si>
  <si>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</si>
  <si>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</si>
  <si>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</si>
  <si>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</si>
  <si>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</si>
  <si>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</si>
  <si>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</si>
  <si>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</si>
  <si>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</si>
  <si>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</si>
  <si>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</si>
  <si>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</si>
  <si>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</si>
  <si>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</si>
  <si>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</si>
  <si>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</si>
  <si>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</si>
  <si>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</si>
  <si>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</si>
  <si>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</si>
  <si>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</si>
  <si>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</si>
  <si>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</si>
  <si>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</si>
  <si>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</si>
  <si>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</si>
  <si>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</si>
  <si>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</si>
  <si>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</si>
  <si>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</si>
  <si>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</si>
  <si>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</si>
  <si>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</si>
  <si>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</si>
  <si>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</si>
  <si>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</si>
  <si>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</si>
  <si>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</si>
  <si>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</si>
  <si>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</si>
  <si>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</si>
  <si>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</si>
  <si>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</si>
  <si>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</si>
  <si>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</si>
  <si>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</si>
  <si>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</si>
  <si>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</si>
  <si>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</si>
  <si>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</si>
  <si>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</si>
  <si>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</si>
  <si>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</si>
  <si>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</si>
  <si>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</si>
  <si>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</si>
  <si>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</si>
  <si>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</si>
  <si>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</si>
  <si>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</si>
  <si>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</si>
  <si>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</si>
  <si>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</si>
  <si>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</si>
  <si>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</si>
  <si>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</si>
  <si>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</si>
  <si>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</si>
  <si>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</si>
  <si>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</si>
  <si>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</si>
  <si>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</si>
  <si>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</si>
  <si>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</si>
  <si>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</si>
  <si>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</si>
  <si>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</si>
  <si>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</si>
  <si>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</si>
  <si>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</si>
  <si>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</si>
  <si>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</si>
  <si>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</si>
  <si>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</si>
  <si>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</si>
  <si>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</si>
  <si>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</si>
  <si>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</si>
  <si>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</si>
  <si>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</si>
  <si>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</si>
  <si>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</si>
  <si>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</si>
  <si>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</si>
  <si>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</si>
  <si>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</si>
  <si>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</si>
  <si>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</si>
  <si>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</si>
  <si>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</si>
  <si>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</si>
  <si>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</si>
  <si>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</si>
  <si>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</si>
  <si>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</si>
  <si>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</si>
  <si>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</si>
  <si>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</si>
  <si>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</si>
  <si>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</si>
  <si>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</si>
  <si>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</si>
  <si>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</si>
  <si>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</si>
  <si>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</si>
  <si>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</si>
  <si>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</si>
  <si>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</si>
  <si>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</si>
  <si>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</si>
  <si>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</si>
  <si>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</si>
  <si>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</si>
  <si>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</si>
  <si>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</si>
  <si>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</si>
  <si>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</si>
  <si>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</si>
  <si>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</si>
  <si>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</si>
  <si>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</si>
  <si>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</si>
  <si>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</si>
  <si>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</si>
  <si>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</si>
  <si>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</si>
  <si>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</si>
  <si>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</si>
  <si>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</si>
  <si>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</si>
  <si>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</si>
  <si>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</si>
  <si>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</si>
  <si>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</si>
  <si>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</si>
  <si>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</si>
  <si>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</si>
  <si>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</si>
  <si>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</si>
  <si>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</si>
  <si>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</si>
  <si>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</si>
  <si>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</si>
  <si>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</si>
  <si>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</si>
  <si>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</si>
  <si>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</si>
  <si>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</si>
  <si>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</si>
  <si>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</si>
  <si>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</si>
  <si>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</si>
  <si>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</si>
  <si>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</si>
  <si>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</si>
  <si>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</si>
  <si>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</si>
  <si>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</si>
  <si>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</si>
  <si>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</si>
  <si>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</si>
  <si>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</si>
  <si>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</si>
  <si>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</si>
  <si>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</si>
  <si>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</si>
  <si>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</si>
  <si>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</si>
  <si>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</si>
  <si>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</si>
  <si>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</si>
  <si>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</si>
  <si>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</si>
  <si>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</si>
  <si>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</si>
  <si>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</si>
  <si>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</si>
  <si>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</si>
  <si>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</si>
  <si>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</si>
  <si>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</si>
  <si>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</si>
  <si>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</si>
  <si>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</si>
  <si>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</si>
  <si>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</si>
  <si>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</si>
  <si>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</si>
  <si>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</si>
  <si>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</si>
  <si>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</si>
  <si>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</si>
  <si>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</si>
  <si>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</si>
  <si>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</si>
  <si>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</si>
  <si>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</si>
  <si>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</si>
  <si>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</si>
  <si>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</si>
  <si>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</si>
  <si>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</si>
  <si>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</si>
  <si>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</si>
  <si>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</si>
  <si>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</si>
  <si>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</si>
  <si>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</si>
  <si>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</si>
  <si>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</si>
  <si>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</si>
  <si>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</si>
  <si>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</si>
  <si>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</si>
  <si>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</si>
  <si>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</si>
  <si>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</si>
  <si>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</si>
  <si>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</si>
  <si>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</si>
  <si>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</si>
  <si>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</si>
  <si>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</si>
  <si>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</si>
  <si>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</si>
  <si>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</si>
  <si>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</si>
  <si>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</si>
  <si>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</si>
  <si>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</si>
  <si>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</si>
  <si>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</si>
  <si>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</si>
  <si>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</si>
  <si>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</si>
  <si>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</si>
  <si>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</si>
  <si>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</si>
  <si>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</si>
  <si>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</si>
  <si>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</si>
  <si>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</si>
  <si>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</si>
  <si>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</si>
  <si>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</si>
  <si>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</si>
  <si>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</si>
  <si>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</si>
  <si>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</si>
  <si>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</si>
  <si>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</si>
  <si>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</si>
  <si>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</si>
  <si>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</si>
  <si>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</si>
  <si>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</si>
  <si>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</si>
  <si>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</si>
  <si>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</si>
  <si>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</si>
  <si>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</si>
  <si>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</si>
  <si>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</si>
  <si>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</si>
  <si>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</si>
  <si>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</si>
  <si>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</si>
  <si>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</si>
  <si>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</si>
  <si>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</si>
  <si>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</si>
  <si>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</si>
  <si>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</si>
  <si>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</si>
  <si>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</si>
  <si>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</si>
  <si>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</si>
  <si>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</si>
  <si>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</si>
  <si>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</si>
  <si>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</si>
  <si>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</si>
  <si>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</si>
  <si>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</si>
  <si>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</si>
  <si>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</si>
  <si>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</si>
  <si>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</si>
  <si>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</si>
  <si>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</si>
  <si>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</si>
  <si>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</si>
  <si>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</si>
  <si>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</si>
  <si>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</si>
  <si>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</si>
  <si>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</si>
  <si>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</si>
  <si>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</si>
  <si>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</si>
  <si>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</si>
  <si>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</si>
  <si>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</si>
  <si>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</si>
  <si>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</si>
  <si>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</si>
  <si>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</si>
  <si>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</si>
  <si>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</si>
  <si>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</si>
  <si>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</si>
  <si>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</si>
  <si>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</si>
  <si>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</si>
  <si>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</si>
  <si>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</si>
  <si>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</si>
  <si>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</si>
  <si>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</si>
  <si>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</si>
  <si>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</si>
  <si>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</si>
  <si>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</si>
  <si>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</si>
  <si>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</si>
  <si>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</si>
  <si>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</si>
  <si>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</si>
  <si>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</si>
  <si>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</si>
  <si>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</si>
  <si>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</si>
  <si>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</si>
  <si>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</si>
  <si>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</si>
  <si>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</si>
  <si>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</si>
  <si>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</si>
  <si>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</si>
  <si>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</si>
  <si>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</si>
  <si>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</si>
  <si>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</si>
  <si>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</si>
  <si>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</si>
  <si>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</si>
  <si>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</si>
  <si>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</si>
  <si>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</si>
  <si>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</si>
  <si>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</si>
  <si>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</si>
  <si>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</si>
  <si>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</si>
  <si>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</si>
  <si>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</si>
  <si>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</si>
  <si>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</si>
  <si>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</si>
  <si>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</si>
  <si>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</si>
  <si>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</si>
  <si>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</si>
  <si>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</si>
  <si>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</si>
  <si>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</si>
  <si>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</si>
  <si>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</si>
  <si>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</si>
  <si>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</si>
  <si>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</si>
  <si>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</si>
  <si>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</si>
  <si>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</si>
  <si>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</si>
  <si>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</si>
  <si>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</si>
  <si>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</si>
  <si>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</si>
  <si>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</si>
  <si>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</si>
  <si>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</si>
  <si>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</si>
  <si>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</si>
  <si>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</si>
  <si>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</si>
  <si>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</si>
  <si>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</si>
  <si>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</si>
  <si>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</si>
  <si>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</si>
  <si>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</si>
  <si>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</si>
  <si>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</si>
  <si>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</si>
  <si>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</si>
  <si>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</si>
  <si>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</si>
  <si>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</si>
  <si>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</si>
  <si>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</si>
  <si>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</si>
  <si>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</si>
  <si>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</si>
  <si>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</si>
  <si>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</si>
  <si>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</si>
  <si>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</si>
  <si>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</si>
  <si>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</si>
  <si>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</si>
  <si>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</si>
  <si>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</si>
  <si>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</si>
  <si>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</si>
  <si>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</si>
  <si>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</si>
  <si>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</si>
  <si>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</si>
  <si>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</si>
  <si>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</si>
  <si>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</si>
  <si>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</si>
  <si>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</si>
  <si>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</si>
  <si>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</si>
  <si>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</si>
  <si>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</si>
  <si>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</si>
  <si>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</si>
  <si>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</si>
  <si>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</si>
  <si>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</si>
  <si>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</si>
  <si>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</si>
  <si>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</si>
  <si>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</si>
  <si>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</si>
  <si>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</si>
  <si>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</si>
  <si>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</si>
  <si>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</si>
  <si>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</si>
  <si>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</si>
  <si>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</si>
  <si>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</si>
  <si>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</si>
  <si>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</si>
  <si>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</si>
  <si>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</si>
  <si>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</si>
  <si>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</si>
  <si>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</si>
  <si>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</si>
  <si>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</si>
  <si>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</si>
  <si>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</si>
  <si>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</si>
  <si>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</si>
  <si>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</si>
  <si>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</si>
  <si>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</si>
  <si>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</si>
  <si>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</si>
  <si>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</si>
  <si>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</si>
  <si>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</si>
  <si>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</si>
  <si>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</si>
  <si>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</si>
  <si>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</si>
  <si>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</si>
  <si>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</si>
  <si>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</si>
  <si>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</si>
  <si>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</si>
  <si>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</si>
  <si>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</si>
  <si>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</si>
  <si>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</si>
  <si>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</si>
  <si>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</si>
  <si>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</si>
  <si>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</si>
  <si>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</si>
  <si>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</si>
  <si>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</si>
  <si>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</si>
  <si>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</si>
  <si>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</si>
  <si>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</si>
  <si>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</si>
  <si>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</si>
  <si>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</si>
  <si>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</si>
  <si>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</si>
  <si>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</si>
  <si>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</si>
  <si>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</si>
  <si>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</si>
  <si>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</si>
  <si>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</si>
  <si>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</si>
  <si>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</si>
  <si>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</si>
  <si>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</si>
  <si>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</si>
  <si>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</si>
  <si>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</si>
  <si>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</si>
  <si>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</si>
  <si>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</si>
  <si>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</si>
  <si>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</si>
  <si>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</si>
  <si>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</si>
  <si>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</si>
  <si>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</si>
  <si>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</si>
  <si>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</si>
  <si>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</si>
  <si>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</si>
  <si>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</si>
  <si>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</si>
  <si>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</si>
  <si>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</si>
  <si>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</si>
  <si>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</si>
  <si>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</si>
  <si>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</si>
  <si>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</si>
  <si>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</si>
  <si>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</si>
  <si>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</si>
  <si>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</si>
  <si>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</si>
  <si>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</si>
  <si>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</si>
  <si>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</si>
  <si>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</si>
  <si>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</si>
  <si>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</si>
  <si>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</si>
  <si>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</si>
  <si>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</si>
  <si>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</si>
  <si>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</si>
  <si>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</si>
  <si>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</si>
  <si>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</si>
  <si>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</si>
  <si>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</si>
  <si>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</si>
  <si>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</si>
  <si>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</si>
  <si>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</si>
  <si>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</si>
  <si>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</si>
  <si>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</si>
  <si>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</si>
  <si>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</si>
  <si>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</si>
  <si>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</si>
  <si>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</si>
  <si>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</si>
  <si>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</si>
  <si>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</si>
  <si>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</si>
  <si>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</si>
  <si>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</si>
  <si>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</si>
  <si>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</si>
  <si>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</si>
  <si>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</si>
  <si>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</si>
  <si>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</si>
  <si>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</si>
  <si>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</si>
  <si>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</si>
  <si>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</si>
  <si>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</si>
  <si>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</si>
  <si>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</si>
  <si>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</si>
  <si>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</si>
  <si>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</si>
  <si>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</si>
  <si>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</si>
  <si>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</si>
  <si>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</si>
  <si>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</si>
  <si>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</si>
  <si>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</si>
  <si>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</si>
  <si>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</si>
  <si>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</si>
  <si>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</si>
  <si>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</si>
  <si>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</si>
  <si>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</si>
  <si>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</si>
  <si>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</si>
  <si>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</si>
  <si>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</si>
  <si>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</si>
  <si>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</si>
  <si>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</si>
  <si>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</si>
  <si>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</si>
  <si>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</si>
  <si>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</si>
  <si>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</si>
  <si>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</si>
  <si>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</si>
  <si>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</si>
  <si>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</si>
  <si>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</si>
  <si>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</si>
  <si>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</si>
  <si>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</si>
  <si>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</si>
  <si>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</si>
  <si>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</si>
  <si>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</si>
  <si>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</si>
  <si>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</si>
  <si>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</si>
  <si>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</si>
  <si>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</si>
  <si>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</si>
  <si>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</si>
  <si>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</si>
  <si>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</si>
  <si>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</si>
  <si>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</si>
  <si>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</si>
  <si>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</si>
  <si>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</si>
  <si>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</si>
  <si>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</si>
  <si>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</si>
  <si>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</si>
  <si>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</si>
  <si>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</si>
  <si>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</si>
  <si>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</si>
  <si>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</si>
  <si>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</si>
  <si>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</si>
  <si>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</si>
  <si>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</si>
  <si>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</si>
  <si>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</si>
  <si>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</si>
  <si>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</si>
  <si>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</si>
  <si>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</si>
  <si>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</si>
  <si>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</si>
  <si>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</si>
  <si>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</si>
  <si>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</si>
  <si>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</si>
  <si>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</si>
  <si>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</si>
  <si>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</si>
  <si>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</si>
  <si>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</si>
  <si>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</si>
  <si>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</si>
  <si>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</si>
  <si>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</si>
  <si>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</si>
  <si>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</si>
  <si>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</si>
  <si>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</si>
  <si>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</si>
  <si>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</si>
  <si>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</si>
  <si>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</si>
  <si>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</si>
  <si>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</si>
  <si>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</si>
  <si>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</si>
  <si>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</si>
  <si>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</si>
  <si>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</si>
  <si>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</si>
  <si>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</si>
  <si>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</si>
  <si>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</si>
  <si>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</si>
  <si>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</si>
  <si>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</si>
  <si>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</si>
  <si>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</si>
  <si>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</si>
  <si>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</si>
  <si>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</si>
  <si>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</si>
  <si>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</si>
  <si>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</si>
  <si>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</si>
  <si>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</si>
  <si>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</si>
  <si>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</si>
  <si>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</si>
  <si>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</si>
  <si>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</si>
  <si>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</si>
  <si>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</si>
  <si>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</si>
  <si>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</si>
  <si>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</si>
  <si>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</si>
  <si>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</si>
  <si>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</si>
  <si>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</si>
  <si>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</si>
  <si>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</si>
  <si>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</si>
  <si>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</si>
  <si>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</si>
  <si>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</si>
  <si>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</si>
  <si>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</si>
  <si>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</si>
  <si>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</si>
  <si>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</si>
  <si>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</si>
  <si>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</si>
  <si>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</si>
  <si>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</si>
  <si>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</si>
  <si>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</si>
  <si>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</si>
  <si>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</si>
  <si>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</si>
  <si>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</si>
  <si>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</si>
  <si>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</si>
  <si>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</si>
  <si>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</si>
  <si>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</si>
  <si>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</si>
  <si>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</si>
  <si>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</si>
  <si>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</si>
  <si>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</si>
  <si>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</si>
  <si>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</si>
  <si>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</si>
  <si>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</si>
  <si>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</si>
  <si>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</si>
  <si>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</si>
  <si>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</si>
  <si>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</si>
  <si>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</si>
  <si>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</si>
  <si>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</si>
  <si>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</si>
  <si>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</si>
  <si>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</si>
  <si>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</si>
  <si>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</si>
  <si>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</si>
  <si>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</si>
  <si>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</si>
  <si>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</si>
  <si>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</si>
  <si>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</si>
  <si>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</si>
  <si>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</si>
  <si>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</si>
  <si>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</si>
  <si>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</si>
  <si>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</si>
  <si>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</si>
  <si>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</si>
  <si>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</si>
  <si>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</si>
  <si>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</si>
  <si>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</si>
  <si>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</si>
  <si>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</si>
  <si>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</si>
  <si>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</si>
  <si>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</si>
  <si>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</si>
  <si>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</si>
  <si>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</si>
  <si>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</si>
  <si>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</si>
  <si>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</si>
  <si>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</si>
  <si>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</si>
  <si>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</si>
  <si>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</si>
  <si>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</si>
  <si>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</si>
  <si>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</si>
  <si>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</si>
  <si>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</si>
  <si>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</si>
  <si>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</si>
  <si>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</si>
  <si>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</si>
  <si>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</si>
  <si>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</si>
  <si>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</si>
  <si>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</si>
  <si>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</si>
  <si>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</si>
  <si>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</si>
  <si>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</si>
  <si>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</si>
  <si>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</si>
  <si>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</si>
  <si>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</si>
  <si>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</si>
  <si>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</si>
  <si>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</si>
  <si>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</si>
  <si>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</si>
  <si>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</si>
  <si>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</si>
  <si>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</si>
  <si>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</si>
  <si>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</si>
  <si>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</si>
  <si>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</si>
  <si>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</si>
  <si>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</si>
  <si>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</si>
  <si>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</si>
  <si>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</si>
  <si>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</si>
  <si>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</si>
  <si>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</si>
  <si>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</si>
  <si>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</si>
  <si>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</si>
  <si>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</si>
  <si>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</si>
  <si>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</si>
  <si>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</si>
  <si>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</si>
  <si>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</si>
  <si>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</si>
  <si>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</si>
  <si>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</si>
  <si>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</si>
  <si>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</si>
  <si>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</si>
  <si>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</si>
  <si>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</si>
  <si>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</si>
  <si>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</si>
  <si>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</si>
  <si>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</si>
  <si>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</si>
  <si>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</si>
  <si>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</si>
  <si>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</si>
  <si>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</si>
  <si>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</si>
  <si>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</si>
  <si>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</si>
  <si>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</si>
  <si>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</si>
  <si>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</si>
  <si>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</si>
  <si>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</si>
  <si>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</si>
  <si>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</si>
  <si>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</si>
  <si>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</si>
  <si>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</si>
  <si>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</si>
  <si>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</si>
  <si>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</si>
  <si>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</si>
  <si>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</si>
  <si>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</si>
  <si>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</si>
  <si>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</si>
  <si>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</si>
  <si>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</si>
  <si>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</si>
  <si>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</si>
  <si>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</si>
  <si>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</si>
  <si>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</si>
  <si>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</si>
  <si>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</si>
  <si>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</si>
  <si>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</si>
  <si>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</si>
  <si>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</si>
  <si>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</si>
  <si>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</si>
  <si>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</si>
  <si>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</si>
  <si>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</si>
  <si>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</si>
  <si>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</si>
  <si>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</si>
  <si>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</si>
  <si>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</si>
  <si>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</si>
  <si>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</si>
  <si>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</si>
  <si>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</si>
  <si>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</si>
  <si>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</si>
  <si>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</si>
  <si>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</si>
  <si>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</si>
  <si>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</si>
  <si>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</si>
  <si>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</si>
  <si>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</si>
  <si>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</si>
  <si>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</si>
  <si>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</si>
  <si>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</si>
  <si>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</si>
  <si>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</si>
  <si>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</si>
  <si>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</si>
  <si>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</si>
  <si>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</si>
  <si>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</si>
  <si>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</si>
  <si>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</si>
  <si>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</si>
  <si>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</si>
  <si>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</si>
  <si>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</si>
  <si>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</si>
  <si>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</si>
  <si>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</si>
  <si>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</si>
  <si>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</si>
  <si>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</si>
  <si>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</si>
  <si>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</si>
  <si>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</si>
  <si>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</si>
  <si>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</si>
  <si>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</si>
  <si>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</si>
  <si>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</si>
  <si>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</si>
  <si>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</si>
  <si>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</si>
  <si>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</si>
  <si>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</si>
  <si>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</si>
  <si>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</si>
  <si>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</si>
  <si>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</si>
  <si>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</si>
  <si>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</si>
  <si>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</si>
  <si>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</si>
  <si>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</si>
  <si>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</si>
  <si>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</si>
  <si>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</si>
  <si>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</si>
  <si>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</si>
  <si>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</si>
  <si>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</si>
  <si>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</si>
  <si>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</si>
  <si>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</si>
  <si>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</si>
  <si>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</si>
  <si>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</si>
  <si>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</si>
  <si>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</si>
  <si>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</si>
  <si>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</si>
  <si>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</si>
  <si>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</si>
  <si>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</si>
  <si>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</si>
  <si>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</si>
  <si>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</si>
  <si>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</si>
  <si>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</si>
  <si>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</si>
  <si>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</si>
  <si>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</si>
  <si>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</si>
  <si>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</si>
  <si>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</si>
  <si>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</si>
  <si>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</si>
  <si>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</si>
  <si>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</si>
  <si>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</si>
  <si>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</si>
  <si>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</si>
  <si>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</si>
  <si>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</si>
  <si>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</si>
  <si>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</si>
  <si>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</si>
  <si>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</si>
  <si>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</si>
  <si>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</si>
  <si>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</si>
  <si>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</si>
  <si>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</si>
  <si>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</si>
  <si>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</si>
  <si>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</si>
  <si>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</si>
  <si>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</si>
  <si>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</si>
  <si>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</si>
  <si>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</si>
  <si>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</si>
  <si>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</si>
  <si>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</si>
  <si>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</si>
  <si>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</si>
  <si>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</si>
  <si>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</si>
  <si>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</si>
  <si>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</si>
  <si>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</si>
  <si>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</si>
  <si>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</si>
  <si>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</si>
  <si>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</si>
  <si>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</si>
  <si>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</si>
  <si>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</si>
  <si>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</si>
  <si>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</si>
  <si>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</si>
  <si>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</si>
  <si>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</si>
  <si>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</si>
  <si>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</si>
  <si>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</si>
  <si>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</si>
  <si>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</si>
  <si>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</si>
  <si>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</si>
  <si>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</si>
  <si>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</si>
  <si>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</si>
  <si>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</si>
  <si>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</si>
  <si>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</si>
  <si>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</si>
  <si>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</si>
  <si>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</si>
  <si>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</si>
  <si>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</si>
  <si>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</si>
  <si>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</si>
  <si>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</si>
  <si>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</si>
  <si>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</si>
  <si>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</si>
  <si>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</si>
  <si>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</si>
  <si>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</si>
  <si>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</si>
  <si>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</si>
  <si>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</si>
  <si>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</si>
  <si>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</si>
  <si>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</si>
  <si>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</si>
  <si>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</si>
  <si>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</si>
  <si>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</si>
  <si>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</si>
  <si>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</si>
  <si>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</si>
  <si>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</si>
  <si>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</si>
  <si>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</si>
  <si>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</si>
  <si>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</si>
  <si>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</si>
  <si>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</si>
  <si>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</si>
  <si>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</si>
  <si>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</si>
  <si>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</si>
  <si>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</si>
  <si>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</si>
  <si>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</si>
  <si>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</si>
  <si>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</si>
  <si>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</si>
  <si>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</si>
  <si>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</si>
  <si>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</si>
  <si>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</si>
  <si>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</si>
  <si>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</si>
  <si>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</si>
  <si>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</si>
  <si>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</si>
  <si>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</si>
  <si>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</si>
  <si>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</si>
  <si>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</si>
  <si>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</si>
  <si>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</si>
  <si>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</si>
  <si>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</si>
  <si>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</si>
  <si>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</si>
  <si>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</si>
  <si>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</si>
  <si>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</si>
  <si>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</si>
  <si>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</si>
  <si>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</si>
  <si>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</si>
  <si>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</si>
  <si>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</si>
  <si>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</si>
  <si>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</si>
  <si>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</si>
  <si>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</si>
  <si>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</si>
  <si>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</si>
  <si>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</si>
  <si>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</si>
  <si>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</si>
  <si>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</si>
  <si>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</si>
  <si>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</si>
  <si>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</si>
  <si>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</si>
  <si>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</si>
  <si>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</si>
  <si>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</si>
  <si>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</si>
  <si>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</si>
  <si>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</si>
  <si>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</si>
  <si>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</si>
  <si>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</si>
  <si>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</si>
  <si>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</si>
  <si>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</si>
  <si>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</si>
  <si>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</si>
  <si>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</si>
  <si>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</si>
  <si>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</si>
  <si>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</si>
  <si>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</si>
  <si>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</si>
  <si>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</si>
  <si>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</si>
  <si>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</si>
  <si>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</si>
  <si>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</si>
  <si>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</si>
  <si>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</si>
  <si>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</si>
  <si>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</si>
  <si>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</si>
  <si>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</si>
  <si>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</si>
  <si>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</si>
  <si>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</si>
  <si>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</si>
  <si>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</si>
  <si>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</si>
  <si>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</si>
  <si>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</si>
  <si>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</si>
  <si>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</si>
  <si>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</si>
  <si>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</si>
  <si>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</si>
  <si>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</si>
  <si>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</si>
  <si>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</si>
  <si>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</si>
  <si>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</si>
  <si>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</si>
  <si>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</si>
  <si>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</si>
  <si>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</si>
  <si>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</si>
  <si>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</si>
  <si>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</si>
  <si>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</si>
  <si>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</si>
  <si>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</si>
  <si>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</si>
  <si>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</si>
  <si>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</si>
  <si>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</si>
  <si>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</si>
  <si>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</si>
  <si>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</si>
  <si>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</si>
  <si>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</si>
  <si>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</si>
  <si>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</si>
  <si>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</si>
  <si>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</si>
  <si>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</si>
  <si>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</si>
  <si>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</si>
  <si>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</si>
  <si>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</si>
  <si>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</si>
  <si>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</si>
  <si>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</si>
  <si>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</si>
  <si>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</si>
  <si>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</si>
  <si>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</si>
  <si>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</si>
  <si>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</si>
  <si>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</si>
  <si>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</si>
  <si>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</si>
  <si>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</si>
  <si>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</si>
  <si>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</si>
  <si>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</si>
  <si>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</si>
  <si>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</si>
  <si>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</si>
  <si>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</si>
  <si>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</si>
  <si>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</si>
  <si>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</si>
  <si>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</si>
  <si>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</si>
  <si>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</si>
  <si>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</si>
  <si>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</si>
  <si>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</si>
  <si>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</si>
  <si>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</si>
  <si>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</si>
  <si>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</si>
  <si>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</si>
  <si>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</si>
  <si>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</si>
  <si>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</si>
  <si>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</si>
  <si>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</si>
  <si>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</si>
  <si>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</si>
  <si>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</si>
  <si>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</si>
  <si>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</si>
  <si>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</si>
  <si>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</si>
  <si>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</si>
  <si>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</si>
  <si>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</si>
  <si>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</si>
  <si>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</si>
  <si>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</si>
  <si>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</si>
  <si>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</si>
  <si>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</si>
  <si>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</si>
  <si>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</si>
  <si>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</si>
  <si>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</si>
  <si>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</si>
  <si>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</si>
  <si>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</si>
  <si>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</si>
  <si>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</si>
  <si>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</si>
  <si>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</si>
  <si>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</si>
  <si>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</si>
  <si>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</si>
  <si>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</si>
  <si>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</si>
  <si>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</si>
  <si>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</si>
  <si>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</si>
  <si>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</si>
  <si>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</si>
  <si>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</si>
  <si>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</si>
  <si>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</si>
  <si>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</si>
  <si>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</si>
  <si>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</si>
  <si>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</si>
  <si>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</si>
  <si>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</si>
  <si>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</si>
  <si>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</si>
  <si>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</si>
  <si>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</si>
  <si>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</si>
  <si>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</si>
  <si>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</si>
  <si>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</si>
  <si>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</si>
  <si>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</si>
  <si>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</si>
  <si>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</si>
  <si>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</si>
  <si>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</si>
  <si>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</si>
  <si>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</si>
  <si>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</si>
  <si>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</si>
  <si>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</si>
  <si>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</si>
  <si>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</si>
  <si>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</si>
  <si>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</si>
  <si>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</si>
  <si>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</si>
  <si>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</si>
  <si>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</si>
  <si>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</si>
  <si>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</si>
  <si>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</si>
  <si>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</si>
  <si>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</si>
  <si>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</si>
  <si>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</si>
  <si>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</si>
  <si>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</si>
  <si>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</si>
  <si>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</si>
  <si>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</si>
  <si>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</si>
  <si>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</si>
  <si>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</si>
  <si>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</si>
  <si>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</si>
  <si>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</si>
  <si>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</si>
  <si>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</si>
  <si>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</si>
  <si>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</si>
  <si>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</si>
  <si>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</si>
  <si>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</si>
  <si>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</si>
  <si>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</si>
  <si>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</si>
  <si>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</si>
  <si>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</si>
  <si>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</si>
  <si>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</si>
  <si>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</si>
  <si>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</si>
  <si>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</si>
  <si>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</si>
  <si>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</si>
  <si>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</si>
  <si>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</si>
  <si>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</si>
  <si>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</si>
  <si>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</si>
  <si>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</si>
  <si>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</si>
  <si>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</si>
  <si>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</si>
  <si>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</si>
  <si>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</si>
  <si>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</si>
  <si>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</si>
  <si>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</si>
  <si>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</si>
  <si>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</si>
  <si>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</si>
  <si>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</si>
  <si>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</si>
  <si>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</si>
  <si>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</si>
  <si>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</si>
  <si>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</si>
  <si>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</si>
  <si>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</si>
  <si>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</si>
  <si>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</si>
  <si>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</si>
  <si>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</si>
  <si>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</si>
  <si>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</si>
  <si>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</si>
  <si>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</si>
  <si>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</si>
  <si>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</si>
  <si>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</si>
  <si>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</si>
  <si>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</si>
  <si>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</si>
  <si>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</si>
  <si>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</si>
  <si>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</si>
  <si>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</si>
  <si>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</si>
  <si>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</si>
  <si>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</si>
  <si>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</si>
  <si>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</si>
  <si>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</si>
  <si>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</si>
  <si>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</si>
  <si>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</si>
  <si>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</si>
  <si>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</si>
  <si>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</si>
  <si>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</si>
  <si>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</si>
  <si>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</si>
  <si>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</si>
  <si>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</si>
  <si>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</si>
  <si>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</si>
  <si>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</si>
  <si>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</si>
  <si>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</si>
  <si>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</si>
  <si>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</si>
  <si>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</si>
  <si>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</si>
  <si>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</si>
  <si>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</si>
  <si>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</si>
  <si>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</si>
  <si>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</si>
  <si>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</si>
  <si>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</si>
  <si>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</si>
  <si>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</si>
  <si>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</si>
  <si>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</si>
  <si>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</si>
  <si>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</si>
  <si>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</si>
  <si>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</si>
  <si>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</si>
  <si>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</si>
  <si>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</si>
  <si>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</si>
  <si>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</si>
  <si>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</si>
  <si>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</si>
  <si>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</si>
  <si>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</si>
  <si>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</si>
  <si>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</si>
  <si>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</si>
  <si>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</si>
  <si>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</si>
  <si>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</si>
  <si>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</si>
  <si>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</si>
  <si>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</si>
  <si>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</si>
  <si>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</si>
  <si>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</si>
  <si>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</si>
  <si>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</si>
  <si>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</si>
  <si>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</si>
  <si>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</si>
  <si>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</si>
  <si>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</si>
  <si>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</si>
  <si>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</si>
  <si>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</si>
  <si>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</si>
  <si>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</si>
  <si>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</si>
  <si>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</si>
  <si>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</si>
  <si>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</si>
  <si>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</si>
  <si>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</si>
  <si>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</si>
  <si>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</si>
  <si>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</si>
  <si>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</si>
  <si>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</si>
  <si>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</si>
  <si>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</si>
  <si>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</si>
  <si>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</si>
  <si>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</si>
  <si>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</si>
  <si>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</si>
  <si>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</si>
  <si>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</si>
  <si>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</si>
  <si>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</si>
  <si>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</si>
  <si>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</si>
  <si>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</si>
  <si>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</si>
  <si>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</si>
  <si>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</si>
  <si>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</si>
  <si>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</si>
  <si>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</si>
  <si>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</si>
  <si>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</si>
  <si>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</si>
  <si>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</si>
  <si>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</si>
  <si>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</si>
  <si>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</si>
  <si>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</si>
  <si>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</si>
  <si>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</si>
  <si>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</si>
  <si>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</si>
  <si>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</si>
  <si>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</si>
  <si>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</si>
  <si>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</si>
  <si>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</si>
  <si>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</si>
  <si>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</si>
  <si>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</si>
  <si>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</si>
  <si>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</si>
  <si>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</si>
  <si>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</si>
  <si>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</si>
  <si>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</si>
  <si>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</si>
  <si>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</si>
  <si>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</si>
  <si>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</si>
  <si>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</si>
  <si>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</si>
  <si>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</si>
  <si>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</si>
  <si>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</si>
  <si>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</si>
  <si>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</si>
  <si>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</si>
  <si>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</si>
  <si>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</si>
  <si>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</si>
  <si>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</si>
  <si>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</si>
  <si>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</si>
  <si>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</si>
  <si>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</si>
  <si>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</si>
  <si>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</si>
  <si>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</si>
  <si>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</si>
  <si>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</si>
  <si>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</si>
  <si>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</si>
  <si>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</si>
  <si>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</si>
  <si>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</si>
  <si>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</si>
  <si>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</si>
  <si>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</si>
  <si>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</si>
  <si>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</si>
  <si>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</si>
  <si>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</si>
  <si>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</si>
  <si>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</si>
  <si>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</si>
  <si>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</si>
  <si>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</si>
  <si>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</si>
  <si>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</si>
  <si>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</si>
  <si>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</si>
  <si>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</si>
  <si>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</si>
  <si>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</si>
  <si>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</si>
  <si>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</si>
  <si>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</si>
  <si>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</si>
  <si>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</si>
  <si>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</si>
  <si>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</si>
  <si>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</si>
  <si>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</si>
  <si>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</si>
  <si>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</si>
  <si>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</si>
  <si>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</si>
  <si>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</si>
  <si>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</si>
  <si>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</si>
  <si>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</si>
  <si>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</si>
  <si>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</si>
  <si>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</si>
  <si>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</si>
  <si>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</si>
  <si>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</si>
  <si>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</si>
  <si>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</si>
  <si>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</si>
  <si>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</si>
  <si>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</si>
  <si>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</si>
  <si>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</si>
  <si>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</si>
  <si>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</si>
  <si>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</si>
  <si>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</si>
  <si>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</si>
  <si>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</si>
  <si>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</si>
  <si>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</si>
  <si>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</si>
  <si>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</si>
  <si>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</si>
  <si>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</si>
  <si>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</si>
  <si>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</si>
  <si>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</si>
  <si>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</si>
  <si>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</si>
  <si>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</si>
  <si>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</si>
  <si>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</si>
  <si>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</si>
  <si>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</si>
  <si>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</si>
  <si>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</si>
  <si>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</si>
  <si>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</si>
  <si>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</si>
  <si>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</si>
  <si>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</si>
  <si>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</si>
  <si>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</si>
  <si>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</si>
  <si>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</si>
  <si>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</si>
  <si>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</si>
  <si>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</si>
  <si>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</si>
  <si>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</si>
  <si>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</si>
  <si>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</si>
  <si>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</si>
  <si>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</si>
  <si>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</si>
  <si>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</si>
  <si>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</si>
  <si>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</si>
  <si>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</si>
  <si>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</si>
  <si>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</si>
  <si>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</si>
  <si>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</si>
  <si>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</si>
  <si>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</si>
  <si>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</si>
  <si>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</si>
  <si>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</si>
  <si>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</si>
  <si>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</si>
  <si>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</si>
  <si>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</si>
  <si>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</si>
  <si>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</si>
  <si>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</si>
  <si>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</si>
  <si>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</si>
  <si>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</si>
  <si>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</si>
  <si>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</si>
  <si>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</si>
  <si>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</si>
  <si>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</si>
  <si>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</si>
  <si>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</si>
  <si>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</si>
  <si>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</si>
  <si>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</si>
  <si>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</si>
  <si>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</si>
  <si>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</si>
  <si>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</si>
  <si>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</si>
  <si>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</si>
  <si>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</si>
  <si>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</si>
  <si>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</si>
  <si>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</si>
  <si>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</si>
  <si>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</si>
  <si>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</si>
  <si>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</si>
  <si>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</si>
  <si>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</si>
  <si>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</si>
  <si>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</si>
  <si>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</si>
  <si>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</si>
  <si>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</si>
  <si>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</si>
  <si>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</si>
  <si>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</si>
  <si>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</si>
  <si>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</si>
  <si>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</si>
  <si>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</si>
  <si>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</si>
  <si>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</si>
  <si>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</si>
  <si>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</si>
  <si>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</si>
  <si>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</si>
  <si>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</si>
  <si>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</si>
  <si>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</si>
  <si>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</si>
  <si>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</si>
  <si>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</si>
  <si>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</si>
  <si>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</si>
  <si>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</si>
  <si>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</si>
  <si>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</si>
  <si>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</si>
  <si>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</si>
  <si>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</si>
  <si>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</si>
  <si>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</si>
  <si>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</si>
  <si>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</si>
  <si>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</si>
  <si>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</si>
  <si>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</si>
  <si>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</si>
  <si>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</si>
  <si>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</si>
  <si>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</si>
  <si>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</si>
  <si>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</si>
  <si>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</si>
  <si>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</si>
  <si>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</si>
  <si>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</si>
  <si>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</si>
  <si>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</si>
  <si>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</si>
  <si>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</si>
  <si>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</si>
  <si>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</si>
  <si>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</si>
  <si>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</si>
  <si>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</si>
  <si>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</si>
  <si>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</si>
  <si>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</si>
  <si>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</si>
  <si>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</si>
  <si>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</si>
  <si>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</si>
  <si>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</si>
  <si>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</si>
  <si>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</si>
  <si>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</si>
  <si>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</si>
  <si>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</si>
  <si>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</si>
  <si>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</si>
  <si>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</si>
  <si>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</si>
  <si>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</si>
  <si>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</si>
  <si>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</si>
  <si>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</si>
  <si>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</si>
  <si>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</si>
  <si>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</si>
  <si>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</si>
  <si>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</si>
  <si>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</si>
  <si>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</si>
  <si>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</si>
  <si>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</si>
  <si>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</si>
  <si>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</si>
  <si>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</si>
  <si>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</si>
  <si>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</si>
  <si>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</si>
  <si>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</si>
  <si>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</si>
  <si>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</si>
  <si>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</si>
  <si>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</si>
  <si>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</si>
  <si>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</si>
  <si>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</si>
  <si>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</si>
  <si>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</si>
  <si>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</si>
  <si>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</si>
  <si>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</si>
  <si>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</si>
  <si>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</si>
  <si>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</si>
  <si>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</si>
  <si>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</si>
  <si>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</si>
  <si>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</si>
  <si>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</si>
  <si>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</si>
  <si>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</si>
  <si>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</si>
  <si>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</si>
  <si>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</si>
  <si>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</si>
  <si>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</si>
  <si>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</si>
  <si>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</si>
  <si>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</si>
  <si>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</si>
  <si>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</si>
  <si>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</si>
  <si>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</si>
  <si>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</si>
  <si>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</si>
  <si>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</si>
  <si>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</si>
  <si>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</si>
  <si>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</si>
  <si>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</si>
  <si>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</si>
  <si>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</si>
  <si>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</si>
  <si>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</si>
  <si>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</si>
  <si>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</si>
  <si>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</si>
  <si>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</si>
  <si>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</si>
  <si>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</si>
  <si>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</si>
  <si>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</si>
  <si>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</si>
  <si>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</si>
  <si>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</si>
  <si>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</si>
  <si>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</si>
  <si>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</si>
  <si>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</si>
  <si>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</si>
  <si>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</si>
  <si>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</si>
  <si>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</si>
  <si>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</si>
  <si>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</si>
  <si>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</si>
  <si>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</si>
  <si>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</si>
  <si>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</si>
  <si>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</si>
  <si>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</si>
  <si>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</si>
  <si>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</si>
  <si>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</si>
  <si>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</si>
  <si>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</si>
  <si>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</si>
  <si>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</si>
  <si>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</si>
  <si>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</si>
  <si>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</si>
  <si>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</si>
  <si>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</si>
  <si>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</si>
  <si>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</si>
  <si>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</si>
  <si>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</si>
  <si>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</si>
  <si>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</si>
  <si>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</si>
  <si>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</si>
  <si>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</si>
  <si>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</si>
  <si>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</si>
  <si>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</si>
  <si>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</si>
  <si>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</si>
  <si>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</si>
  <si>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</si>
  <si>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</si>
  <si>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</si>
  <si>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</si>
  <si>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</si>
  <si>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</si>
  <si>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</si>
  <si>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</si>
  <si>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</si>
  <si>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</si>
  <si>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</si>
  <si>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</si>
  <si>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</si>
  <si>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</si>
  <si>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</si>
  <si>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</si>
  <si>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</si>
  <si>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</si>
  <si>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</si>
  <si>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</si>
  <si>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</si>
  <si>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</si>
  <si>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</si>
  <si>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</si>
  <si>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</si>
  <si>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</si>
  <si>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</si>
  <si>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</si>
  <si>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</si>
  <si>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</si>
  <si>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</si>
  <si>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</si>
  <si>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</si>
  <si>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</si>
  <si>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</si>
  <si>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</si>
  <si>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</si>
  <si>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</si>
  <si>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</si>
  <si>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</si>
  <si>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</si>
  <si>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</si>
  <si>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</si>
  <si>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</si>
  <si>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</si>
  <si>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</si>
  <si>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</si>
  <si>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</si>
  <si>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</si>
  <si>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</si>
  <si>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</si>
  <si>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</si>
  <si>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</si>
  <si>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</si>
  <si>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</si>
  <si>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</si>
  <si>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</si>
  <si>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</si>
  <si>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</si>
  <si>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</si>
  <si>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</si>
  <si>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</si>
  <si>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</si>
  <si>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</si>
  <si>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</si>
  <si>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</si>
  <si>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</si>
  <si>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</si>
  <si>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</si>
  <si>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</si>
  <si>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</si>
  <si>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</si>
  <si>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</si>
  <si>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</si>
  <si>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</si>
  <si>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</si>
  <si>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</si>
  <si>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</si>
  <si>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</si>
  <si>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</si>
  <si>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</si>
  <si>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</si>
  <si>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</si>
  <si>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</si>
  <si>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</si>
  <si>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</si>
  <si>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</si>
  <si>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</si>
  <si>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</si>
  <si>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</si>
  <si>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</si>
  <si>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</si>
  <si>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</si>
  <si>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</si>
  <si>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</si>
  <si>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</si>
  <si>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</si>
  <si>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</si>
  <si>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</si>
  <si>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</si>
  <si>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</si>
  <si>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</si>
  <si>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</si>
  <si>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</si>
  <si>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</si>
  <si>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</si>
  <si>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</si>
  <si>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</si>
  <si>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</si>
  <si>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</si>
  <si>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</si>
  <si>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</si>
  <si>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</si>
  <si>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</si>
  <si>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</si>
  <si>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</si>
  <si>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</si>
  <si>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</si>
  <si>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</si>
  <si>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</si>
  <si>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</si>
  <si>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</si>
  <si>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</si>
  <si>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</si>
  <si>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</si>
  <si>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</si>
  <si>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</si>
  <si>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</si>
  <si>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</si>
  <si>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</si>
  <si>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</si>
  <si>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</si>
  <si>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</si>
  <si>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</si>
  <si>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</si>
  <si>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</si>
  <si>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</si>
  <si>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</si>
  <si>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</si>
  <si>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</si>
  <si>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</si>
  <si>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</si>
  <si>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</si>
  <si>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</si>
  <si>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</si>
  <si>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</si>
  <si>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</si>
  <si>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</si>
  <si>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</si>
  <si>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</si>
  <si>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</si>
  <si>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</si>
  <si>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</si>
  <si>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</si>
  <si>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</si>
  <si>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</si>
  <si>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</si>
  <si>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</si>
  <si>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</si>
  <si>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</si>
  <si>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</si>
  <si>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</si>
  <si>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</si>
  <si>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</si>
  <si>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</si>
  <si>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</si>
  <si>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</si>
  <si>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</si>
  <si>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</si>
  <si>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</si>
  <si>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</si>
  <si>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</si>
  <si>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</si>
  <si>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</si>
  <si>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</si>
  <si>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</si>
  <si>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</si>
  <si>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</si>
  <si>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</si>
  <si>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</si>
  <si>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</si>
  <si>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</si>
  <si>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</si>
  <si>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</si>
  <si>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</si>
  <si>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</si>
  <si>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</si>
  <si>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</si>
  <si>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</si>
  <si>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</si>
  <si>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</si>
  <si>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</si>
  <si>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</si>
  <si>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</si>
  <si>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</si>
  <si>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</si>
  <si>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</si>
  <si>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</si>
  <si>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</si>
  <si>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</si>
  <si>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</si>
  <si>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</si>
  <si>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</si>
  <si>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</si>
  <si>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</si>
  <si>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</si>
  <si>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</si>
  <si>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</si>
  <si>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</si>
  <si>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</si>
  <si>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</si>
  <si>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</si>
  <si>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</si>
  <si>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</si>
  <si>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</si>
  <si>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</si>
  <si>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</si>
  <si>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</si>
  <si>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</si>
  <si>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</si>
  <si>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</si>
  <si>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</si>
  <si>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</si>
  <si>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</si>
  <si>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</si>
  <si>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</si>
  <si>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</si>
  <si>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</si>
  <si>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</si>
  <si>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</si>
  <si>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</si>
  <si>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</si>
  <si>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</si>
  <si>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</si>
  <si>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</si>
  <si>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</si>
  <si>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</si>
  <si>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</si>
  <si>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</si>
  <si>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</si>
  <si>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</si>
  <si>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</si>
  <si>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</si>
  <si>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</si>
  <si>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</si>
  <si>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</si>
  <si>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</si>
  <si>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</si>
  <si>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</si>
  <si>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</si>
  <si>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</si>
  <si>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</si>
  <si>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</si>
  <si>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</si>
  <si>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</si>
  <si>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</si>
  <si>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</si>
  <si>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</si>
  <si>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</si>
  <si>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</si>
  <si>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</si>
  <si>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</si>
  <si>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</si>
  <si>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</si>
  <si>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</si>
  <si>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</si>
  <si>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</si>
  <si>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</si>
  <si>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</si>
  <si>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</si>
  <si>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</si>
  <si>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</si>
  <si>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</si>
  <si>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</si>
  <si>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</si>
  <si>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</si>
  <si>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</si>
  <si>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</si>
  <si>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</si>
  <si>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</si>
  <si>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</si>
  <si>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</si>
  <si>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</si>
  <si>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</si>
  <si>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</si>
  <si>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</si>
  <si>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</si>
  <si>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</si>
  <si>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</si>
  <si>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</si>
  <si>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</si>
  <si>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</si>
  <si>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</si>
  <si>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</si>
  <si>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</si>
  <si>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</si>
  <si>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</si>
  <si>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</si>
  <si>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</si>
  <si>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</si>
  <si>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</si>
  <si>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</si>
  <si>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</si>
  <si>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</si>
  <si>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</si>
  <si>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</si>
  <si>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</si>
  <si>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</si>
  <si>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</si>
  <si>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</si>
  <si>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</si>
  <si>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</si>
  <si>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</si>
  <si>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</si>
  <si>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</si>
  <si>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</si>
  <si>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</si>
  <si>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</si>
  <si>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</si>
  <si>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</si>
  <si>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</si>
  <si>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</si>
  <si>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</si>
  <si>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</si>
  <si>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</si>
  <si>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</si>
  <si>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</si>
  <si>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</si>
  <si>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</si>
  <si>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</si>
  <si>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</si>
  <si>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</si>
  <si>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</si>
  <si>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</si>
  <si>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</si>
  <si>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</si>
  <si>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</si>
  <si>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</si>
  <si>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</si>
  <si>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</si>
  <si>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</si>
  <si>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</si>
  <si>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</si>
  <si>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</si>
  <si>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</si>
  <si>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</si>
  <si>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</si>
  <si>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</si>
  <si>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</si>
  <si>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</si>
  <si>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</si>
  <si>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</si>
  <si>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</si>
  <si>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</si>
  <si>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</si>
  <si>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</si>
  <si>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</si>
  <si>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</si>
  <si>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</si>
  <si>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</si>
  <si>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</si>
  <si>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</si>
  <si>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</si>
  <si>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</si>
  <si>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</si>
  <si>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</si>
  <si>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</si>
  <si>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</si>
  <si>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</si>
  <si>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</si>
  <si>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</si>
  <si>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</si>
  <si>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</si>
  <si>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</si>
  <si>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</si>
  <si>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</si>
  <si>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</si>
  <si>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</si>
  <si>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</si>
  <si>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</si>
  <si>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</si>
  <si>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</si>
  <si>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</si>
  <si>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</si>
  <si>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</si>
  <si>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</si>
  <si>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</si>
  <si>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</si>
  <si>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</si>
  <si>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</si>
  <si>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</si>
  <si>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</si>
  <si>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</si>
  <si>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</si>
  <si>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</si>
  <si>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</si>
  <si>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</si>
  <si>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</si>
  <si>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</si>
  <si>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</si>
  <si>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</si>
  <si>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</si>
  <si>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</si>
  <si>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</si>
  <si>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</si>
  <si>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</si>
  <si>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</si>
  <si>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</si>
  <si>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</si>
  <si>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</si>
  <si>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</si>
  <si>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</si>
  <si>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</si>
  <si>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</si>
  <si>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</si>
  <si>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</si>
  <si>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</si>
  <si>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</si>
  <si>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</si>
  <si>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</si>
  <si>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</si>
  <si>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</si>
  <si>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</si>
  <si>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</si>
  <si>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</si>
  <si>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</si>
  <si>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</si>
  <si>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</si>
  <si>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</si>
  <si>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</si>
  <si>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</si>
  <si>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</si>
  <si>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</si>
  <si>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</si>
  <si>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</si>
  <si>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</si>
  <si>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</si>
  <si>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</si>
  <si>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</si>
  <si>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</si>
  <si>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</si>
  <si>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</si>
  <si>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</si>
  <si>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</si>
  <si>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</si>
  <si>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</si>
  <si>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</si>
  <si>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</si>
  <si>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</si>
  <si>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</si>
  <si>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</si>
  <si>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</si>
  <si>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</si>
  <si>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</si>
  <si>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</si>
  <si>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</si>
  <si>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</si>
  <si>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</si>
  <si>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</si>
  <si>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</si>
  <si>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</si>
  <si>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</si>
  <si>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</si>
  <si>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</si>
  <si>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</si>
  <si>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</si>
  <si>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</si>
  <si>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</si>
  <si>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</si>
  <si>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</si>
  <si>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</si>
  <si>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</si>
  <si>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</si>
  <si>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</si>
  <si>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</si>
  <si>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</si>
  <si>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</si>
  <si>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</si>
  <si>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</si>
  <si>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</si>
  <si>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</si>
  <si>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</si>
  <si>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</si>
  <si>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</si>
  <si>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</si>
  <si>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</si>
  <si>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</si>
  <si>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</si>
  <si>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</si>
  <si>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</si>
  <si>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</si>
  <si>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</si>
  <si>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</si>
  <si>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</si>
  <si>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</si>
  <si>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</si>
  <si>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</si>
  <si>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</si>
  <si>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</si>
  <si>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</si>
  <si>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</si>
  <si>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</si>
  <si>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</si>
  <si>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</si>
  <si>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</si>
  <si>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</si>
  <si>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</si>
  <si>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</si>
  <si>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</si>
  <si>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</si>
  <si>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</si>
  <si>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</si>
  <si>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</si>
  <si>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</si>
  <si>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</si>
  <si>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</si>
  <si>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</si>
  <si>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</si>
  <si>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</si>
  <si>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</si>
  <si>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</si>
  <si>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</si>
  <si>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</si>
  <si>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</si>
  <si>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</si>
  <si>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</si>
  <si>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</si>
  <si>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</si>
  <si>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</si>
  <si>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</si>
  <si>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</si>
  <si>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</si>
  <si>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</si>
  <si>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</si>
  <si>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</si>
  <si>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</si>
  <si>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</si>
  <si>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</si>
  <si>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</si>
  <si>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</si>
  <si>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</si>
  <si>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</si>
  <si>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</si>
  <si>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</si>
  <si>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</si>
  <si>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</si>
  <si>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</si>
  <si>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</si>
  <si>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</si>
  <si>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</si>
  <si>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</si>
  <si>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</si>
  <si>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</si>
  <si>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</si>
  <si>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</si>
  <si>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</si>
  <si>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</si>
  <si>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</si>
  <si>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</si>
  <si>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</si>
  <si>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</si>
  <si>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</si>
  <si>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</si>
  <si>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</si>
  <si>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</si>
  <si>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</si>
  <si>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</si>
  <si>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</si>
  <si>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</si>
  <si>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</si>
  <si>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</si>
  <si>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</si>
  <si>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</si>
  <si>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</si>
  <si>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</si>
  <si>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</si>
  <si>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</si>
  <si>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</si>
  <si>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</si>
  <si>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</si>
  <si>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</si>
  <si>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</si>
  <si>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</si>
  <si>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</si>
  <si>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</si>
  <si>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</si>
  <si>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</si>
  <si>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</si>
  <si>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</si>
  <si>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</si>
  <si>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</si>
  <si>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</si>
  <si>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</si>
  <si>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</si>
  <si>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</si>
  <si>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</si>
  <si>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</si>
  <si>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</si>
  <si>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</si>
  <si>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</si>
  <si>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</si>
  <si>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</si>
  <si>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</si>
  <si>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</si>
  <si>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</si>
  <si>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</si>
  <si>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</si>
  <si>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</si>
  <si>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</si>
  <si>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</si>
  <si>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</si>
  <si>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</si>
  <si>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</si>
  <si>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</si>
  <si>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</si>
  <si>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</si>
  <si>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</si>
  <si>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</si>
  <si>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</si>
  <si>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</si>
  <si>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</si>
  <si>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</si>
  <si>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</si>
  <si>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</si>
  <si>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</si>
  <si>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</si>
  <si>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</si>
  <si>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</si>
  <si>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</si>
  <si>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</si>
  <si>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</si>
  <si>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</si>
  <si>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</si>
  <si>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</si>
  <si>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</si>
  <si>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</si>
  <si>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</si>
  <si>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</si>
  <si>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</si>
  <si>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</si>
  <si>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</si>
  <si>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</si>
  <si>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</si>
  <si>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</si>
  <si>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</si>
  <si>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</si>
  <si>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</si>
  <si>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</si>
  <si>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</si>
  <si>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</si>
  <si>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</si>
  <si>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</si>
  <si>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</si>
  <si>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</si>
  <si>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</si>
  <si>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</si>
  <si>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</si>
  <si>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</si>
  <si>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</si>
  <si>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</si>
  <si>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</si>
  <si>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</si>
  <si>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</si>
  <si>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</si>
  <si>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</si>
  <si>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</si>
  <si>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</si>
  <si>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</si>
  <si>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</si>
  <si>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</si>
  <si>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</si>
  <si>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</si>
  <si>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</si>
  <si>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</si>
  <si>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</si>
  <si>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</si>
  <si>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</si>
  <si>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</si>
  <si>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</si>
  <si>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</si>
  <si>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</si>
  <si>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</si>
  <si>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</si>
  <si>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</si>
  <si>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</si>
  <si>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</si>
  <si>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</si>
  <si>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</si>
  <si>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</si>
  <si>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</si>
  <si>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</si>
  <si>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</si>
  <si>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</si>
  <si>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</si>
  <si>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</si>
  <si>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</si>
  <si>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</si>
  <si>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</si>
  <si>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</si>
  <si>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</si>
  <si>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</si>
  <si>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</si>
  <si>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</si>
  <si>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</si>
  <si>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</si>
  <si>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</si>
  <si>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</si>
  <si>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</si>
  <si>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</si>
  <si>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</si>
  <si>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</si>
  <si>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</si>
  <si>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</si>
  <si>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</si>
  <si>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</si>
  <si>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</si>
  <si>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</si>
  <si>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</si>
  <si>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</si>
  <si>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</si>
  <si>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</si>
  <si>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</si>
  <si>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</si>
  <si>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</si>
  <si>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</si>
  <si>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</si>
  <si>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</si>
  <si>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</si>
  <si>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</si>
  <si>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</si>
  <si>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</si>
  <si>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</si>
  <si>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</si>
  <si>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</si>
  <si>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</si>
  <si>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</si>
  <si>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</si>
  <si>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</si>
  <si>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</si>
  <si>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</si>
  <si>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</si>
  <si>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</si>
  <si>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</si>
  <si>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</si>
  <si>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</si>
  <si>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</si>
  <si>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</si>
  <si>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</si>
  <si>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</si>
  <si>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</si>
  <si>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</si>
  <si>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</si>
  <si>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</si>
  <si>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</si>
  <si>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</si>
  <si>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</si>
  <si>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</si>
  <si>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</si>
  <si>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</si>
  <si>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</si>
  <si>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</si>
  <si>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</si>
  <si>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</si>
  <si>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</si>
  <si>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</si>
  <si>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</si>
  <si>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</si>
  <si>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</si>
  <si>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</si>
  <si>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</si>
  <si>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</si>
  <si>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</si>
  <si>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</si>
  <si>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</si>
  <si>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</si>
  <si>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</si>
  <si>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</si>
  <si>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</si>
  <si>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</si>
  <si>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</si>
  <si>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</si>
  <si>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</si>
  <si>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</si>
  <si>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</si>
  <si>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</si>
  <si>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</si>
  <si>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</si>
  <si>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</si>
  <si>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</si>
  <si>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</si>
  <si>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</si>
  <si>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</si>
  <si>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</si>
  <si>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</si>
  <si>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</si>
  <si>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</si>
  <si>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</si>
  <si>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</si>
  <si>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</si>
  <si>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</si>
  <si>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</si>
  <si>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</si>
  <si>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</si>
  <si>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</si>
  <si>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</si>
  <si>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</si>
  <si>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</si>
  <si>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</si>
  <si>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</si>
  <si>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</si>
  <si>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</si>
  <si>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</si>
  <si>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</si>
  <si>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</si>
  <si>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</si>
  <si>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</si>
  <si>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</si>
  <si>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</si>
  <si>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</si>
  <si>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</si>
  <si>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</si>
  <si>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</si>
  <si>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</si>
  <si>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</si>
  <si>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</si>
  <si>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</si>
  <si>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</si>
  <si>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</si>
  <si>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</si>
  <si>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</si>
  <si>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</si>
  <si>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</si>
  <si>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</si>
  <si>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</si>
  <si>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</si>
  <si>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</si>
  <si>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</si>
  <si>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</si>
  <si>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</si>
  <si>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</si>
  <si>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</si>
  <si>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</si>
  <si>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</si>
  <si>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</si>
  <si>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</si>
  <si>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</si>
  <si>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</si>
  <si>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</si>
  <si>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</si>
  <si>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</si>
  <si>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</si>
  <si>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</si>
  <si>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</si>
  <si>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</si>
  <si>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</si>
  <si>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</si>
  <si>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</si>
  <si>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</si>
  <si>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</si>
  <si>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</si>
  <si>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</si>
  <si>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</si>
  <si>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</si>
  <si>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</si>
  <si>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</si>
  <si>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</si>
  <si>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</si>
  <si>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</si>
  <si>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</si>
  <si>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</si>
  <si>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</si>
  <si>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</si>
  <si>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</si>
  <si>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</si>
  <si>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</si>
  <si>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</si>
  <si>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</si>
  <si>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</si>
  <si>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</si>
  <si>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</si>
  <si>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</si>
  <si>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</si>
  <si>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</si>
  <si>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</si>
  <si>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</si>
  <si>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</si>
  <si>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</si>
  <si>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</si>
  <si>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</si>
  <si>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</si>
  <si>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</si>
  <si>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</si>
  <si>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</si>
  <si>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</si>
  <si>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</si>
  <si>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</si>
  <si>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</si>
  <si>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</si>
  <si>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</si>
  <si>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</si>
  <si>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</si>
  <si>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</si>
  <si>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</si>
  <si>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</si>
  <si>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</si>
  <si>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</si>
  <si>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</si>
  <si>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</si>
  <si>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</si>
  <si>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</si>
  <si>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</si>
  <si>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</si>
  <si>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</si>
  <si>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</si>
  <si>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</si>
  <si>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</si>
  <si>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</si>
  <si>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</si>
  <si>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</si>
  <si>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</si>
  <si>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</si>
  <si>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</si>
  <si>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</si>
  <si>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</si>
  <si>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</si>
  <si>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</si>
  <si>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</si>
  <si>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</si>
  <si>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</si>
  <si>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</si>
  <si>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</si>
  <si>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</si>
  <si>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</si>
  <si>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</si>
  <si>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</si>
  <si>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</si>
  <si>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</si>
  <si>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</si>
  <si>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</si>
  <si>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</si>
  <si>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</si>
  <si>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</si>
  <si>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</si>
  <si>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</si>
  <si>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</si>
  <si>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</si>
  <si>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</si>
  <si>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</si>
  <si>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</si>
  <si>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</si>
  <si>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</si>
  <si>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</si>
  <si>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</si>
  <si>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</si>
  <si>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</si>
  <si>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</si>
  <si>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</si>
  <si>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</si>
  <si>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</si>
  <si>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</si>
  <si>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</si>
  <si>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</si>
  <si>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</si>
  <si>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</si>
  <si>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</si>
  <si>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</si>
  <si>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</si>
  <si>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</si>
  <si>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</si>
  <si>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</si>
  <si>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</si>
  <si>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</si>
  <si>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</si>
  <si>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</si>
  <si>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</si>
  <si>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</si>
  <si>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</si>
  <si>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</si>
  <si>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</si>
  <si>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</si>
  <si>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</si>
  <si>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</si>
  <si>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</si>
  <si>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</si>
  <si>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</si>
  <si>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</si>
  <si>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</si>
  <si>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</si>
  <si>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</si>
  <si>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</si>
  <si>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</si>
  <si>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</si>
  <si>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</si>
  <si>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</si>
  <si>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</si>
  <si>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</si>
  <si>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</si>
  <si>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</si>
  <si>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</si>
  <si>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</si>
  <si>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</si>
  <si>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</si>
  <si>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</si>
  <si>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</si>
  <si>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</si>
  <si>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</si>
  <si>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</si>
  <si>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</si>
  <si>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</si>
  <si>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</si>
  <si>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</si>
  <si>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</si>
  <si>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</si>
  <si>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</si>
  <si>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</si>
  <si>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</si>
  <si>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</si>
  <si>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</si>
  <si>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</si>
  <si>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</si>
  <si>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</si>
  <si>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</si>
  <si>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</si>
  <si>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</si>
  <si>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</si>
  <si>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</si>
  <si>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</si>
  <si>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</si>
  <si>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</si>
  <si>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</si>
  <si>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</si>
  <si>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</si>
  <si>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</si>
  <si>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</si>
  <si>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</si>
  <si>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</si>
  <si>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</si>
  <si>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</si>
  <si>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</si>
  <si>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</si>
  <si>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</si>
  <si>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</si>
  <si>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</si>
  <si>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</si>
  <si>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</si>
  <si>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</si>
  <si>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</si>
  <si>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</si>
  <si>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</si>
  <si>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</si>
  <si>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</si>
  <si>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</si>
  <si>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</si>
  <si>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</si>
  <si>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</si>
  <si>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</si>
  <si>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</si>
  <si>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</si>
  <si>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</si>
  <si>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</si>
  <si>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</si>
  <si>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</si>
  <si>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</si>
  <si>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</si>
  <si>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</si>
  <si>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</si>
  <si>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</si>
  <si>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</si>
  <si>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</si>
  <si>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</si>
  <si>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</si>
  <si>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</si>
  <si>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</si>
  <si>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</si>
  <si>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</si>
  <si>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</si>
  <si>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</si>
  <si>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</si>
  <si>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</si>
  <si>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</si>
  <si>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</si>
  <si>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</si>
  <si>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</si>
  <si>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</si>
  <si>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</si>
  <si>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</si>
  <si>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</si>
  <si>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</si>
  <si>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</si>
  <si>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</si>
  <si>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</si>
  <si>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</si>
  <si>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</si>
  <si>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</si>
  <si>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</si>
  <si>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</si>
  <si>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</si>
  <si>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</si>
  <si>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</si>
  <si>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</si>
  <si>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</si>
  <si>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</si>
  <si>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</si>
  <si>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</si>
  <si>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</si>
  <si>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</si>
  <si>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</si>
  <si>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</si>
  <si>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</si>
  <si>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</si>
  <si>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</si>
  <si>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</si>
  <si>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</si>
  <si>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</si>
  <si>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</si>
  <si>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</si>
  <si>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</si>
  <si>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</si>
  <si>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</si>
  <si>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</si>
  <si>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</si>
  <si>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</si>
  <si>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</si>
  <si>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</si>
  <si>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</si>
  <si>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</si>
  <si>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</si>
  <si>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</si>
  <si>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</si>
  <si>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</si>
  <si>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</si>
  <si>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</si>
  <si>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</si>
  <si>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</si>
  <si>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</si>
  <si>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</si>
  <si>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</si>
  <si>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</si>
  <si>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</si>
  <si>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</si>
  <si>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</si>
  <si>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</si>
  <si>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</si>
  <si>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</si>
  <si>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</si>
  <si>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</si>
  <si>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</si>
  <si>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</si>
  <si>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</si>
  <si>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</si>
  <si>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</si>
  <si>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</si>
  <si>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</si>
  <si>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</si>
  <si>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</si>
  <si>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</si>
  <si>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</si>
  <si>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</si>
  <si>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</si>
  <si>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</si>
  <si>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</si>
  <si>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</si>
  <si>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</si>
  <si>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</si>
  <si>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</si>
  <si>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</si>
  <si>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</si>
  <si>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</si>
  <si>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</si>
  <si>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</si>
  <si>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</si>
  <si>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</si>
  <si>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</si>
  <si>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</si>
  <si>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</si>
  <si>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</si>
  <si>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</si>
  <si>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</si>
  <si>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</si>
  <si>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</si>
  <si>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</si>
  <si>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</si>
  <si>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</si>
  <si>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</si>
  <si>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</si>
  <si>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</si>
  <si>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</si>
  <si>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</si>
  <si>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</si>
  <si>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</si>
  <si>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</si>
  <si>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</si>
  <si>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</si>
  <si>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</si>
  <si>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</si>
  <si>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</si>
  <si>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</si>
  <si>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</si>
  <si>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</si>
  <si>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</si>
  <si>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</si>
  <si>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</si>
  <si>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</si>
  <si>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</si>
  <si>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</si>
  <si>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</si>
  <si>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</si>
  <si>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</si>
  <si>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</si>
  <si>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</si>
  <si>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</si>
  <si>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</si>
  <si>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</si>
  <si>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</si>
  <si>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</si>
  <si>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</si>
  <si>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</si>
  <si>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</si>
  <si>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</si>
  <si>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</si>
  <si>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</si>
  <si>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</si>
  <si>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</si>
  <si>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</si>
  <si>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</si>
  <si>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</si>
  <si>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</si>
  <si>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</si>
  <si>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</si>
  <si>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</si>
  <si>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</si>
  <si>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</si>
  <si>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</si>
  <si>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</si>
  <si>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</si>
  <si>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</si>
  <si>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</si>
  <si>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</si>
  <si>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</si>
  <si>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</si>
  <si>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</si>
  <si>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</si>
  <si>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</si>
  <si>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</si>
  <si>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</si>
  <si>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</si>
  <si>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</si>
  <si>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</si>
  <si>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</si>
  <si>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</si>
  <si>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</si>
  <si>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</si>
  <si>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</si>
  <si>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</si>
  <si>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</si>
  <si>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</si>
  <si>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</si>
  <si>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</si>
  <si>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</si>
  <si>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</si>
  <si>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</si>
  <si>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</si>
  <si>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</si>
  <si>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</si>
  <si>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</si>
  <si>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</si>
  <si>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</si>
  <si>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</si>
  <si>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</si>
  <si>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</si>
  <si>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</si>
  <si>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</si>
  <si>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</si>
  <si>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</si>
  <si>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</si>
  <si>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</si>
  <si>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</si>
  <si>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</si>
  <si>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</si>
  <si>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</si>
  <si>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</si>
  <si>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</si>
  <si>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</si>
  <si>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</si>
  <si>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</si>
  <si>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</si>
  <si>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</si>
  <si>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</si>
  <si>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</si>
  <si>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</si>
  <si>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</si>
  <si>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</si>
  <si>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</si>
  <si>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</si>
  <si>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</si>
  <si>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</si>
  <si>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</si>
  <si>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</si>
  <si>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</si>
  <si>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</si>
  <si>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</si>
  <si>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</si>
  <si>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</si>
  <si>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</si>
  <si>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</si>
  <si>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</si>
  <si>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</si>
  <si>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</si>
  <si>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</si>
  <si>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</si>
  <si>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</si>
  <si>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</si>
  <si>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</si>
  <si>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</si>
  <si>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</si>
  <si>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</si>
  <si>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</si>
  <si>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</si>
  <si>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</si>
  <si>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</si>
  <si>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</si>
  <si>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</si>
  <si>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</si>
  <si>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</si>
  <si>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</si>
  <si>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</si>
  <si>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</si>
  <si>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</si>
  <si>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</si>
  <si>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</si>
  <si>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</si>
  <si>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</si>
  <si>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</si>
  <si>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</si>
  <si>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</si>
  <si>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</si>
  <si>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</si>
  <si>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</si>
  <si>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</si>
  <si>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</si>
  <si>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</si>
  <si>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</si>
  <si>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</si>
  <si>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</si>
  <si>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</si>
  <si>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</si>
  <si>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</si>
  <si>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</si>
  <si>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</si>
  <si>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</si>
  <si>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</si>
  <si>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</si>
  <si>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</si>
  <si>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</si>
  <si>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</si>
  <si>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</si>
  <si>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</si>
  <si>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</si>
  <si>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</si>
  <si>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</si>
  <si>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</si>
  <si>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</si>
  <si>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</si>
  <si>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</si>
  <si>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</si>
  <si>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</si>
  <si>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</si>
  <si>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</si>
  <si>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</si>
  <si>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</si>
  <si>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</si>
  <si>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</si>
  <si>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</si>
  <si>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</si>
  <si>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</si>
  <si>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</si>
  <si>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</si>
  <si>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</si>
  <si>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</si>
  <si>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</si>
  <si>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</si>
  <si>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</si>
  <si>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</si>
  <si>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</si>
  <si>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</si>
  <si>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</si>
  <si>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</si>
  <si>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</si>
  <si>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</si>
  <si>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</si>
  <si>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</si>
  <si>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</si>
  <si>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</si>
  <si>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</si>
  <si>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</si>
  <si>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</si>
  <si>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</si>
  <si>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</si>
  <si>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</si>
  <si>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</si>
  <si>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</si>
  <si>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</si>
  <si>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</si>
  <si>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</si>
  <si>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</si>
  <si>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</si>
  <si>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</si>
  <si>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</si>
  <si>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</si>
  <si>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</si>
  <si>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</si>
  <si>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</si>
  <si>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</si>
  <si>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</si>
  <si>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</si>
  <si>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</si>
  <si>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</si>
  <si>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</si>
  <si>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</si>
  <si>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</si>
  <si>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</si>
  <si>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</si>
  <si>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</si>
  <si>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</si>
  <si>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</si>
  <si>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</si>
  <si>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</si>
  <si>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</si>
  <si>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</si>
  <si>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</si>
  <si>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</si>
  <si>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</si>
  <si>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</si>
  <si>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</si>
  <si>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</si>
  <si>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</si>
  <si>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</si>
  <si>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</si>
  <si>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</si>
  <si>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</si>
  <si>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</si>
  <si>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</si>
  <si>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</si>
  <si>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</si>
  <si>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</si>
  <si>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</si>
  <si>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</si>
  <si>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</si>
  <si>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</si>
  <si>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</si>
  <si>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</si>
  <si>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</si>
  <si>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</si>
  <si>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</si>
  <si>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</si>
  <si>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</si>
  <si>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</si>
  <si>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</si>
  <si>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</si>
  <si>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</si>
  <si>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</si>
  <si>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</si>
  <si>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</si>
  <si>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</si>
  <si>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</si>
  <si>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</si>
  <si>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</si>
  <si>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</si>
  <si>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</si>
  <si>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</si>
  <si>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</si>
  <si>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</si>
  <si>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</si>
  <si>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</si>
  <si>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</si>
  <si>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</si>
  <si>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</si>
  <si>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</si>
  <si>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</si>
  <si>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</si>
  <si>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</si>
  <si>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</si>
  <si>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</si>
  <si>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</si>
  <si>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</si>
  <si>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</si>
  <si>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</si>
  <si>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</si>
  <si>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</si>
  <si>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</si>
  <si>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</si>
  <si>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</si>
  <si>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</si>
  <si>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</si>
  <si>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</si>
  <si>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</si>
  <si>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</si>
  <si>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</si>
  <si>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</si>
  <si>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</si>
  <si>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</si>
  <si>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</si>
  <si>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</si>
  <si>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</si>
  <si>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</si>
  <si>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</si>
  <si>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</si>
  <si>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</si>
  <si>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</si>
  <si>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</si>
  <si>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</si>
  <si>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</si>
  <si>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</si>
  <si>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</si>
  <si>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</si>
  <si>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</si>
  <si>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</si>
  <si>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</si>
  <si>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</si>
  <si>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</si>
  <si>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</si>
  <si>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</si>
  <si>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</si>
  <si>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</si>
  <si>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</si>
  <si>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</si>
  <si>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</si>
  <si>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</si>
  <si>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</si>
  <si>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</si>
  <si>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</si>
  <si>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</si>
  <si>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</si>
  <si>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</si>
  <si>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</si>
  <si>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</si>
  <si>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</si>
  <si>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</si>
  <si>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</si>
  <si>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</si>
  <si>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</si>
  <si>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</si>
  <si>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</si>
  <si>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</si>
  <si>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</si>
  <si>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</si>
  <si>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</si>
  <si>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</si>
  <si>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</si>
  <si>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</si>
  <si>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</si>
  <si>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</si>
  <si>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</si>
  <si>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</si>
  <si>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</si>
  <si>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</si>
  <si>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</si>
  <si>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</si>
  <si>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</si>
  <si>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</si>
  <si>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</si>
  <si>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</si>
  <si>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</si>
  <si>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</si>
  <si>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</si>
  <si>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</si>
  <si>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</si>
  <si>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</si>
  <si>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</si>
  <si>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</si>
  <si>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</si>
  <si>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</si>
  <si>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</si>
  <si>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</si>
  <si>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</si>
  <si>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</si>
  <si>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</si>
  <si>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</si>
  <si>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</si>
  <si>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</si>
  <si>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</si>
  <si>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</si>
  <si>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</si>
  <si>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</si>
  <si>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</si>
  <si>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</si>
  <si>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</si>
  <si>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</si>
  <si>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</si>
  <si>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</si>
  <si>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</si>
  <si>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</si>
  <si>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</si>
  <si>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</si>
  <si>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</si>
  <si>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</si>
  <si>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</si>
  <si>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</si>
  <si>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</si>
  <si>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</si>
  <si>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</si>
  <si>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</si>
  <si>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</si>
  <si>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</si>
  <si>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</si>
  <si>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</si>
  <si>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</si>
  <si>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</si>
  <si>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</si>
  <si>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</si>
  <si>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</si>
  <si>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</si>
  <si>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</si>
  <si>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</si>
  <si>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</si>
  <si>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</si>
  <si>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</si>
  <si>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</si>
  <si>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</si>
  <si>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</si>
  <si>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</si>
  <si>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</si>
  <si>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</si>
  <si>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</si>
  <si>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</si>
  <si>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</si>
  <si>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</si>
  <si>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</si>
  <si>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</si>
  <si>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</si>
  <si>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</si>
  <si>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</si>
  <si>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</si>
  <si>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</si>
  <si>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</si>
  <si>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</si>
  <si>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</si>
  <si>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</si>
  <si>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</si>
  <si>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</si>
  <si>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</si>
  <si>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</si>
  <si>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</si>
  <si>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</si>
  <si>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</si>
  <si>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</si>
  <si>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</si>
  <si>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</si>
  <si>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</si>
  <si>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</si>
  <si>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</si>
  <si>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</si>
  <si>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</si>
  <si>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</si>
  <si>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</si>
  <si>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</si>
  <si>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</si>
  <si>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</si>
  <si>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</si>
  <si>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</si>
  <si>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</si>
  <si>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</si>
  <si>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</si>
  <si>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</si>
  <si>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</si>
  <si>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</si>
  <si>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</si>
  <si>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</si>
  <si>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</si>
  <si>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</si>
  <si>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</si>
  <si>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</si>
  <si>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</si>
  <si>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</si>
  <si>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</si>
  <si>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</si>
  <si>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</si>
  <si>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</si>
  <si>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</si>
  <si>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</si>
  <si>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</si>
  <si>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</si>
  <si>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</si>
  <si>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</si>
  <si>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</si>
  <si>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</si>
  <si>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</si>
  <si>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</si>
  <si>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</si>
  <si>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</si>
  <si>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</si>
  <si>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</si>
  <si>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</si>
  <si>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</si>
  <si>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</si>
  <si>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</si>
  <si>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</si>
  <si>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</si>
  <si>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</si>
  <si>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</si>
  <si>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</si>
  <si>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</si>
  <si>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</si>
  <si>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</si>
  <si>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</si>
  <si>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</si>
  <si>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</si>
  <si>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</si>
  <si>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</si>
  <si>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</si>
  <si>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</si>
  <si>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</si>
  <si>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</si>
  <si>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</si>
  <si>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</si>
  <si>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</si>
  <si>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</si>
  <si>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</si>
  <si>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</si>
  <si>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</si>
  <si>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</si>
  <si>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</si>
  <si>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</si>
  <si>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</si>
  <si>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</si>
  <si>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</si>
  <si>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</si>
  <si>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</si>
  <si>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</si>
  <si>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</si>
  <si>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</si>
  <si>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</si>
  <si>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</si>
  <si>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</si>
  <si>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</si>
  <si>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</si>
  <si>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</si>
  <si>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</si>
  <si>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</si>
  <si>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</si>
  <si>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</si>
  <si>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</si>
  <si>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</si>
  <si>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</si>
  <si>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</si>
  <si>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</si>
  <si>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</si>
  <si>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</si>
  <si>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</si>
  <si>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</si>
  <si>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</si>
  <si>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</si>
  <si>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</si>
  <si>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</si>
  <si>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</si>
  <si>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</si>
  <si>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</si>
  <si>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</si>
  <si>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</si>
  <si>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</si>
  <si>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</si>
  <si>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</si>
  <si>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</si>
  <si>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</si>
  <si>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</si>
  <si>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</si>
  <si>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</si>
  <si>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</si>
  <si>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</si>
  <si>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</si>
  <si>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</si>
  <si>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</si>
  <si>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</si>
  <si>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</si>
  <si>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</si>
  <si>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</si>
  <si>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</si>
  <si>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</si>
  <si>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</si>
  <si>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</si>
  <si>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</si>
  <si>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</si>
  <si>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</si>
  <si>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</si>
  <si>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</si>
  <si>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</si>
  <si>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</si>
  <si>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</si>
  <si>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</si>
  <si>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</si>
  <si>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</si>
  <si>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</si>
  <si>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</si>
  <si>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</si>
  <si>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</si>
  <si>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</si>
  <si>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</si>
  <si>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</si>
  <si>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</si>
  <si>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</si>
  <si>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</si>
  <si>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</si>
  <si>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</si>
  <si>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</si>
  <si>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</si>
  <si>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</si>
  <si>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</si>
  <si>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</si>
  <si>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</si>
  <si>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</si>
  <si>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</si>
  <si>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</si>
  <si>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</si>
  <si>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</si>
  <si>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</si>
  <si>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</si>
  <si>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</si>
  <si>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</si>
  <si>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</si>
  <si>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</si>
  <si>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</si>
  <si>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</si>
  <si>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</si>
  <si>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</si>
  <si>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</si>
  <si>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</si>
  <si>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</si>
  <si>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</si>
  <si>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</si>
  <si>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</si>
  <si>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</si>
  <si>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</si>
  <si>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</si>
  <si>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</si>
  <si>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</si>
  <si>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</si>
  <si>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</si>
  <si>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</si>
  <si>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</si>
  <si>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</si>
  <si>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</si>
  <si>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</si>
  <si>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</si>
  <si>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</si>
  <si>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</si>
  <si>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</si>
  <si>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</si>
  <si>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</si>
  <si>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</si>
  <si>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</si>
  <si>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</si>
  <si>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</si>
  <si>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</si>
  <si>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</si>
  <si>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</si>
  <si>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</si>
  <si>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</si>
  <si>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</si>
  <si>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</si>
  <si>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</si>
  <si>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</si>
  <si>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</si>
  <si>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</si>
  <si>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</si>
  <si>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</si>
  <si>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</si>
  <si>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</si>
  <si>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</si>
  <si>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</si>
  <si>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</si>
  <si>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</si>
  <si>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</si>
  <si>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</si>
  <si>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</si>
  <si>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</si>
  <si>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</si>
  <si>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</si>
  <si>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</si>
  <si>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</si>
  <si>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</si>
  <si>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</si>
  <si>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</si>
  <si>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</si>
  <si>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</si>
  <si>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</si>
  <si>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</si>
  <si>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</si>
  <si>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</si>
  <si>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</si>
  <si>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</si>
  <si>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</si>
  <si>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</si>
  <si>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</si>
  <si>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</si>
  <si>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</si>
  <si>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</si>
  <si>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</si>
  <si>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</si>
  <si>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</si>
  <si>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</si>
  <si>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</si>
  <si>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</si>
  <si>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</si>
  <si>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</si>
  <si>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</si>
  <si>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</si>
  <si>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</si>
  <si>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</si>
  <si>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</si>
  <si>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</si>
  <si>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</si>
  <si>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</si>
  <si>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</si>
  <si>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</si>
  <si>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</si>
  <si>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</si>
  <si>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</si>
  <si>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</si>
  <si>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</si>
  <si>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</si>
  <si>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</si>
  <si>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</si>
  <si>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</si>
  <si>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</si>
  <si>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</si>
  <si>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</si>
  <si>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</si>
  <si>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</si>
  <si>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</si>
  <si>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</si>
  <si>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</si>
  <si>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</si>
  <si>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</si>
  <si>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</si>
  <si>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</si>
  <si>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</si>
  <si>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</si>
  <si>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</si>
  <si>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</si>
  <si>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</si>
  <si>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</si>
  <si>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</si>
  <si>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</si>
  <si>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</si>
  <si>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</si>
  <si>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</si>
  <si>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</si>
  <si>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</si>
  <si>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</si>
  <si>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</si>
  <si>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</si>
  <si>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</si>
  <si>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</si>
  <si>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</si>
  <si>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</si>
  <si>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</si>
  <si>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</si>
  <si>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</si>
  <si>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</si>
  <si>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</si>
  <si>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</si>
  <si>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</si>
  <si>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</si>
  <si>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</si>
  <si>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</si>
  <si>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</si>
  <si>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</si>
  <si>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</si>
  <si>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</si>
  <si>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</si>
  <si>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</si>
  <si>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</si>
  <si>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</si>
  <si>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</si>
  <si>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</si>
  <si>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</si>
  <si>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</si>
  <si>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</si>
  <si>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</si>
  <si>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</si>
  <si>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</si>
  <si>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</si>
  <si>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</si>
  <si>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</si>
  <si>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</si>
  <si>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</si>
  <si>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</si>
  <si>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</si>
  <si>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</si>
  <si>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</si>
  <si>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</si>
  <si>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</si>
  <si>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</si>
  <si>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</si>
  <si>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</si>
  <si>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</si>
  <si>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</si>
  <si>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</si>
  <si>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</si>
  <si>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</si>
  <si>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</si>
  <si>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</si>
  <si>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</si>
  <si>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</si>
  <si>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</si>
  <si>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</si>
  <si>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</si>
  <si>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</si>
  <si>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</si>
  <si>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</si>
  <si>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</si>
  <si>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</si>
  <si>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</si>
  <si>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</si>
  <si>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</si>
  <si>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</si>
  <si>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</si>
  <si>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</si>
  <si>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</si>
  <si>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</si>
  <si>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</si>
  <si>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</si>
  <si>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</si>
  <si>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</si>
  <si>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</si>
  <si>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</si>
  <si>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</si>
  <si>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</si>
  <si>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</si>
  <si>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</si>
  <si>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</si>
  <si>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</si>
  <si>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</si>
  <si>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</si>
  <si>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</si>
  <si>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</si>
  <si>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</si>
  <si>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</si>
  <si>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</si>
  <si>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</si>
  <si>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</si>
  <si>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</si>
  <si>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</si>
  <si>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</si>
  <si>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</si>
  <si>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</si>
  <si>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</si>
  <si>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</si>
  <si>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</si>
  <si>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</si>
  <si>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</si>
  <si>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</si>
  <si>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</si>
  <si>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</si>
  <si>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</si>
  <si>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</si>
  <si>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</si>
  <si>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</si>
  <si>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</si>
  <si>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</si>
  <si>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</si>
  <si>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</si>
  <si>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</si>
  <si>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</si>
  <si>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</si>
  <si>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</si>
  <si>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</si>
  <si>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</si>
  <si>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</si>
  <si>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</si>
  <si>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</si>
  <si>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</si>
  <si>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</si>
  <si>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</si>
  <si>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</si>
  <si>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</si>
  <si>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</si>
  <si>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</si>
  <si>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</si>
  <si>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</si>
  <si>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</si>
  <si>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</si>
  <si>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</si>
  <si>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</si>
  <si>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</si>
  <si>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</si>
  <si>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</si>
  <si>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</si>
  <si>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</si>
  <si>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</si>
  <si>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</si>
  <si>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</si>
  <si>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</si>
  <si>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</si>
  <si>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</si>
  <si>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</si>
  <si>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</si>
  <si>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</si>
  <si>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</si>
  <si>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</si>
  <si>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</si>
  <si>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</si>
  <si>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</si>
  <si>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</si>
  <si>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</si>
  <si>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</si>
  <si>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</si>
  <si>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</si>
  <si>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</si>
  <si>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</si>
  <si>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</si>
  <si>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</si>
  <si>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</si>
  <si>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</si>
  <si>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</si>
  <si>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</si>
  <si>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</si>
  <si>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</si>
  <si>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</si>
  <si>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</si>
  <si>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</si>
  <si>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</si>
  <si>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</si>
  <si>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</si>
  <si>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</si>
  <si>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</si>
  <si>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</si>
  <si>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</si>
  <si>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</si>
  <si>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</si>
  <si>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</si>
  <si>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</si>
  <si>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</si>
  <si>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</si>
  <si>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</si>
  <si>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</si>
  <si>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</si>
  <si>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</si>
  <si>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</si>
  <si>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</si>
  <si>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</si>
  <si>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</si>
  <si>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</si>
  <si>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</si>
  <si>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</si>
  <si>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</si>
  <si>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</si>
  <si>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</si>
  <si>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</si>
  <si>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</si>
  <si>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</si>
  <si>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</si>
  <si>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</si>
  <si>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</si>
  <si>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</si>
  <si>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</si>
  <si>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</si>
  <si>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</si>
  <si>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</si>
  <si>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</si>
  <si>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</si>
  <si>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</si>
  <si>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</si>
  <si>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</si>
  <si>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</si>
  <si>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</si>
  <si>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</si>
  <si>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</si>
  <si>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</si>
  <si>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</si>
  <si>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</si>
  <si>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</si>
  <si>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</si>
  <si>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</si>
  <si>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</si>
  <si>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</si>
  <si>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</si>
  <si>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</si>
  <si>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</si>
  <si>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</si>
  <si>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</si>
  <si>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</si>
  <si>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</si>
  <si>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</si>
  <si>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</si>
  <si>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</si>
  <si>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</si>
  <si>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</si>
  <si>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</si>
  <si>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</si>
  <si>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</si>
  <si>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</si>
  <si>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</si>
  <si>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</si>
  <si>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</si>
  <si>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</si>
  <si>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</si>
  <si>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</si>
  <si>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</si>
  <si>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</si>
  <si>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</si>
  <si>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</si>
  <si>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</si>
  <si>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</si>
  <si>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</si>
  <si>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</si>
  <si>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</si>
  <si>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</si>
  <si>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</si>
  <si>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</si>
  <si>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</si>
  <si>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</si>
  <si>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</si>
  <si>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</si>
  <si>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</si>
  <si>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</si>
  <si>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</si>
  <si>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</si>
  <si>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</si>
  <si>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</si>
  <si>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</si>
  <si>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</si>
  <si>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</si>
  <si>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</si>
  <si>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</si>
  <si>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</si>
  <si>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</si>
  <si>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</si>
  <si>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</si>
  <si>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</si>
  <si>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</si>
  <si>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</si>
  <si>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</si>
  <si>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</si>
  <si>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</si>
  <si>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</si>
  <si>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</si>
  <si>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</si>
  <si>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</si>
  <si>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</si>
  <si>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</si>
  <si>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</si>
  <si>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</si>
  <si>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</si>
  <si>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</si>
  <si>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</si>
  <si>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</si>
  <si>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</si>
  <si>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</si>
  <si>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</si>
  <si>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</si>
  <si>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</si>
  <si>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</si>
  <si>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</si>
  <si>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</si>
  <si>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</si>
  <si>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</si>
  <si>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</si>
  <si>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</si>
  <si>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</si>
  <si>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</si>
  <si>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</si>
  <si>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</si>
  <si>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</si>
  <si>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</si>
  <si>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</si>
  <si>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</si>
  <si>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</si>
  <si>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</si>
  <si>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</si>
  <si>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</si>
  <si>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</si>
  <si>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</si>
  <si>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</si>
  <si>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</si>
  <si>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</si>
  <si>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</si>
  <si>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</si>
  <si>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</si>
  <si>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</si>
  <si>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</si>
  <si>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</si>
  <si>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</si>
  <si>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</si>
  <si>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</si>
  <si>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</si>
  <si>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</si>
  <si>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</si>
  <si>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</si>
  <si>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</si>
  <si>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</si>
  <si>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</si>
  <si>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</si>
  <si>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</si>
  <si>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</si>
  <si>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</si>
  <si>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</si>
  <si>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</si>
  <si>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</si>
  <si>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</si>
  <si>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</si>
  <si>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</si>
  <si>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</si>
  <si>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</si>
  <si>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</si>
  <si>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</si>
  <si>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</si>
  <si>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</si>
  <si>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</si>
  <si>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</si>
  <si>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</si>
  <si>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</si>
  <si>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</si>
  <si>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</si>
  <si>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</si>
  <si>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</si>
  <si>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</si>
  <si>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</si>
  <si>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</si>
  <si>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</si>
  <si>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</si>
  <si>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</si>
  <si>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</si>
  <si>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</si>
  <si>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</si>
  <si>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</si>
  <si>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</si>
  <si>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</si>
  <si>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</si>
  <si>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</si>
  <si>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</si>
  <si>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</si>
  <si>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</si>
  <si>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</si>
  <si>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</si>
  <si>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</si>
  <si>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</si>
  <si>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</si>
  <si>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</si>
  <si>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</si>
  <si>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</si>
  <si>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</si>
  <si>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</si>
  <si>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</si>
  <si>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</si>
  <si>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</si>
  <si>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</si>
  <si>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</si>
  <si>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</si>
  <si>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</si>
  <si>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</si>
  <si>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</si>
  <si>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</si>
  <si>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</si>
  <si>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</si>
  <si>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</si>
  <si>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</si>
  <si>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</si>
  <si>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</si>
  <si>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</si>
  <si>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</si>
  <si>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</si>
  <si>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</si>
  <si>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</si>
  <si>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</si>
  <si>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</si>
  <si>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</si>
  <si>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</si>
  <si>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</si>
  <si>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</si>
  <si>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</si>
  <si>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</si>
  <si>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</si>
  <si>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</si>
  <si>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</si>
  <si>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</si>
  <si>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</si>
  <si>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</si>
  <si>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</si>
  <si>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</si>
  <si>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</si>
  <si>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</si>
  <si>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</si>
  <si>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</si>
  <si>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</si>
  <si>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</si>
  <si>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</si>
  <si>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</si>
  <si>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</si>
  <si>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</si>
  <si>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</si>
  <si>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</si>
  <si>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</si>
  <si>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</si>
  <si>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</si>
  <si>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</si>
  <si>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</si>
  <si>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</si>
  <si>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</si>
  <si>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</si>
  <si>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</si>
  <si>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</si>
  <si>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</si>
  <si>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</si>
  <si>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</si>
  <si>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</si>
  <si>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</si>
  <si>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</si>
  <si>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</si>
  <si>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</si>
  <si>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</si>
  <si>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</si>
  <si>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</si>
  <si>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</si>
  <si>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</si>
  <si>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</si>
  <si>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</si>
  <si>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</si>
  <si>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</si>
  <si>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</si>
  <si>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</si>
  <si>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</si>
  <si>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</si>
  <si>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</si>
  <si>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</si>
  <si>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</si>
  <si>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</si>
  <si>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</si>
  <si>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</si>
  <si>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</si>
  <si>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</si>
  <si>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</si>
  <si>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</si>
  <si>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</si>
  <si>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</si>
  <si>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</si>
  <si>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</si>
  <si>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</si>
  <si>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</si>
  <si>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</si>
  <si>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</si>
  <si>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</si>
  <si>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</si>
  <si>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</si>
  <si>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</si>
  <si>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</si>
  <si>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</si>
  <si>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</si>
  <si>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</si>
  <si>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</si>
  <si>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</si>
  <si>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</si>
  <si>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</si>
  <si>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</si>
  <si>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</si>
  <si>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</si>
  <si>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</si>
  <si>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</si>
  <si>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</si>
  <si>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</si>
  <si>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</si>
  <si>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</si>
  <si>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</si>
  <si>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</si>
  <si>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</si>
  <si>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</si>
  <si>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</si>
  <si>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</si>
  <si>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</si>
  <si>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</si>
  <si>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</si>
  <si>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</si>
  <si>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</si>
  <si>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</si>
  <si>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</si>
  <si>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</si>
  <si>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</si>
  <si>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</si>
  <si>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</si>
  <si>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</si>
  <si>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</si>
  <si>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</si>
  <si>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</si>
  <si>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</si>
  <si>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</si>
  <si>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</si>
  <si>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</si>
  <si>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</si>
  <si>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</si>
  <si>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</si>
  <si>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</si>
  <si>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</si>
  <si>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</si>
  <si>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</si>
  <si>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</si>
  <si>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</si>
  <si>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</si>
  <si>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</si>
  <si>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</si>
  <si>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</si>
  <si>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</si>
  <si>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</si>
  <si>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</si>
  <si>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</si>
  <si>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</si>
  <si>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</si>
  <si>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</si>
  <si>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</si>
  <si>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</si>
  <si>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</si>
  <si>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</si>
  <si>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</si>
  <si>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</si>
  <si>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</si>
  <si>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</si>
  <si>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</si>
  <si>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</si>
  <si>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</si>
  <si>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</si>
  <si>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</si>
  <si>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</si>
  <si>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</si>
  <si>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</si>
  <si>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</si>
  <si>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</si>
  <si>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</si>
  <si>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</si>
  <si>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</si>
  <si>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</si>
  <si>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</si>
  <si>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</si>
  <si>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</si>
  <si>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</si>
  <si>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</si>
  <si>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</si>
  <si>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</si>
  <si>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</si>
  <si>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</si>
  <si>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</si>
  <si>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</si>
  <si>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</si>
  <si>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</si>
  <si>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</si>
  <si>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</si>
  <si>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</si>
  <si>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</si>
  <si>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</si>
  <si>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</si>
  <si>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</si>
  <si>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</si>
  <si>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</si>
  <si>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</si>
  <si>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</si>
  <si>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</si>
  <si>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</si>
  <si>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</si>
  <si>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</si>
  <si>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</si>
  <si>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</si>
  <si>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</si>
  <si>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</si>
  <si>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</si>
  <si>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</si>
  <si>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</si>
  <si>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</si>
  <si>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</si>
  <si>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</si>
  <si>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</si>
  <si>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</si>
  <si>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</si>
  <si>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</si>
  <si>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</si>
  <si>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</si>
  <si>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</si>
  <si>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</si>
  <si>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</si>
  <si>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</si>
  <si>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</si>
  <si>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</si>
  <si>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</si>
  <si>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</si>
  <si>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</si>
  <si>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</si>
  <si>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</si>
  <si>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</si>
  <si>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</si>
  <si>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</si>
  <si>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</si>
  <si>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</si>
  <si>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</si>
  <si>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</si>
  <si>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</si>
  <si>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</si>
  <si>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</si>
  <si>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</si>
  <si>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</si>
  <si>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</si>
  <si>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</si>
  <si>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</si>
  <si>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</si>
  <si>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</si>
  <si>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</si>
  <si>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</si>
  <si>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</si>
  <si>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</si>
  <si>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</si>
  <si>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</si>
  <si>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</si>
  <si>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</si>
  <si>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</si>
  <si>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</si>
  <si>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</si>
  <si>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</si>
  <si>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</si>
  <si>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</si>
  <si>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</si>
  <si>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</si>
  <si>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</si>
  <si>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</si>
  <si>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</si>
  <si>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</si>
  <si>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</si>
  <si>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</si>
  <si>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</si>
  <si>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</si>
  <si>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</si>
  <si>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</si>
  <si>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</si>
  <si>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</si>
  <si>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</si>
  <si>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</si>
  <si>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</si>
  <si>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</si>
  <si>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</si>
  <si>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</si>
  <si>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</si>
  <si>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</si>
  <si>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</si>
  <si>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</si>
  <si>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</si>
  <si>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</si>
  <si>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</si>
  <si>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</si>
  <si>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</si>
  <si>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</si>
  <si>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</si>
  <si>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</si>
  <si>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</si>
  <si>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</si>
  <si>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</si>
  <si>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</si>
  <si>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</si>
  <si>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</si>
  <si>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</si>
  <si>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</si>
  <si>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</si>
  <si>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</si>
  <si>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</si>
  <si>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</si>
  <si>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</si>
  <si>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</si>
  <si>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</si>
  <si>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</si>
  <si>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</si>
  <si>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</si>
  <si>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</si>
  <si>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</si>
  <si>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</si>
  <si>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</si>
  <si>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</si>
  <si>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</si>
  <si>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</si>
  <si>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</si>
  <si>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</si>
  <si>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</si>
  <si>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</si>
  <si>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</si>
  <si>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</si>
  <si>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</si>
  <si>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</si>
  <si>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</si>
  <si>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</si>
  <si>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</si>
  <si>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</si>
  <si>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</si>
  <si>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</si>
  <si>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</si>
  <si>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</si>
  <si>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</si>
  <si>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</si>
  <si>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</si>
  <si>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</si>
  <si>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</si>
  <si>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</si>
  <si>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</si>
  <si>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</si>
  <si>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</si>
  <si>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</si>
  <si>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</si>
  <si>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</si>
  <si>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</si>
  <si>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</si>
  <si>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</si>
  <si>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</si>
  <si>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</si>
  <si>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</si>
  <si>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</si>
  <si>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</si>
  <si>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</si>
  <si>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</si>
  <si>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</si>
  <si>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</si>
  <si>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</si>
  <si>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</si>
  <si>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</si>
  <si>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</si>
  <si>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</si>
  <si>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</si>
  <si>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</si>
  <si>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</si>
  <si>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</si>
  <si>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</si>
  <si>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</si>
  <si>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</si>
  <si>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</si>
  <si>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</si>
  <si>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</si>
  <si>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</si>
  <si>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</si>
  <si>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</si>
  <si>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</si>
  <si>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</si>
  <si>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</si>
  <si>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</si>
  <si>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</si>
  <si>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</si>
  <si>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</si>
  <si>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</si>
  <si>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</si>
  <si>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</si>
  <si>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</si>
  <si>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</si>
  <si>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</si>
  <si>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</si>
  <si>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</si>
  <si>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</si>
  <si>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</si>
  <si>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</si>
  <si>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</si>
  <si>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</si>
  <si>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</si>
  <si>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</si>
  <si>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</si>
  <si>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</si>
  <si>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</si>
  <si>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</si>
  <si>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</si>
  <si>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</si>
  <si>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</si>
  <si>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</si>
  <si>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</si>
  <si>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</si>
  <si>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</si>
  <si>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</si>
  <si>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</si>
  <si>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</si>
  <si>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</si>
  <si>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</si>
  <si>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</si>
  <si>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</si>
  <si>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</si>
  <si>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</si>
  <si>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</si>
  <si>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</si>
  <si>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</si>
  <si>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</si>
  <si>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</si>
  <si>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</si>
  <si>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</si>
  <si>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</si>
  <si>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</si>
  <si>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</si>
  <si>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</si>
  <si>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</si>
  <si>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</si>
  <si>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</si>
  <si>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</si>
  <si>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</si>
  <si>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</si>
  <si>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</si>
  <si>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</si>
  <si>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</si>
  <si>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</si>
  <si>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</si>
  <si>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</si>
  <si>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</si>
  <si>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</si>
  <si>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</si>
  <si>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</si>
  <si>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</si>
  <si>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</si>
  <si>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</si>
  <si>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</si>
  <si>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</si>
  <si>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</si>
  <si>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</si>
  <si>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</si>
  <si>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</si>
  <si>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</si>
  <si>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</si>
  <si>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</si>
  <si>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</si>
  <si>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</si>
  <si>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</si>
  <si>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</si>
  <si>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</si>
  <si>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</si>
  <si>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</si>
  <si>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</si>
  <si>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</si>
  <si>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</si>
  <si>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</si>
  <si>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</si>
  <si>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</si>
  <si>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</si>
  <si>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</si>
  <si>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</si>
  <si>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</si>
  <si>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</si>
  <si>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</si>
  <si>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</si>
  <si>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</si>
  <si>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</si>
  <si>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</si>
  <si>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</si>
  <si>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</si>
  <si>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</si>
  <si>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</si>
  <si>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</si>
  <si>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</si>
  <si>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</si>
  <si>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</si>
  <si>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</si>
  <si>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</si>
  <si>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</si>
  <si>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</si>
  <si>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</si>
  <si>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</si>
  <si>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</si>
  <si>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</si>
  <si>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</si>
  <si>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</si>
  <si>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</si>
  <si>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</si>
  <si>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</si>
  <si>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</si>
  <si>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</si>
  <si>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</si>
  <si>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</si>
  <si>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</si>
  <si>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</si>
  <si>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</si>
  <si>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</si>
  <si>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</si>
  <si>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</si>
  <si>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</si>
  <si>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</si>
  <si>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</si>
  <si>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</si>
  <si>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</si>
  <si>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</si>
  <si>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</si>
  <si>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</si>
  <si>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</si>
  <si>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</si>
  <si>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</si>
  <si>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</si>
  <si>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</si>
  <si>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</si>
  <si>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</si>
  <si>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</si>
  <si>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</si>
  <si>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</si>
  <si>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</si>
  <si>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</si>
  <si>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</si>
  <si>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</si>
  <si>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</si>
  <si>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</si>
  <si>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</si>
  <si>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</si>
  <si>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</si>
  <si>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</si>
  <si>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</si>
  <si>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</si>
  <si>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</si>
  <si>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</si>
  <si>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</si>
  <si>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</si>
  <si>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</si>
  <si>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</si>
  <si>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</si>
  <si>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</si>
  <si>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</si>
  <si>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</si>
  <si>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</si>
  <si>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</si>
  <si>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</si>
  <si>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</si>
  <si>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</si>
  <si>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</si>
  <si>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</si>
  <si>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</si>
  <si>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</si>
  <si>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</si>
  <si>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</si>
  <si>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</si>
  <si>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</si>
  <si>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</si>
  <si>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</si>
  <si>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</si>
  <si>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</si>
  <si>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</si>
  <si>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</si>
  <si>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</si>
  <si>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</si>
  <si>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</si>
  <si>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</si>
  <si>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</si>
  <si>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</si>
  <si>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</si>
  <si>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</si>
  <si>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</si>
  <si>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</si>
  <si>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</si>
  <si>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</si>
  <si>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</si>
  <si>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</si>
  <si>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</si>
  <si>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</si>
  <si>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</si>
  <si>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</si>
  <si>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</si>
  <si>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</si>
  <si>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</si>
  <si>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</si>
  <si>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</si>
  <si>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</si>
  <si>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</si>
  <si>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</si>
  <si>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</si>
  <si>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</si>
  <si>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</si>
  <si>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</si>
  <si>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</si>
  <si>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</si>
  <si>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</si>
  <si>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</si>
  <si>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</si>
  <si>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</si>
  <si>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</si>
  <si>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</si>
  <si>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</si>
  <si>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</si>
  <si>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</si>
  <si>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</si>
  <si>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</si>
  <si>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</si>
  <si>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</si>
  <si>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</si>
  <si>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</si>
  <si>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</si>
  <si>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</si>
  <si>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</si>
  <si>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</si>
  <si>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</si>
  <si>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</si>
  <si>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</si>
  <si>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</si>
  <si>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</si>
  <si>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</si>
  <si>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</si>
  <si>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</si>
  <si>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</si>
  <si>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</si>
  <si>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</si>
  <si>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</si>
  <si>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</si>
  <si>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</si>
  <si>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</si>
  <si>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</si>
  <si>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</si>
  <si>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</si>
  <si>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</si>
  <si>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</si>
  <si>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</si>
  <si>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</si>
  <si>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</si>
  <si>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</si>
  <si>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</si>
  <si>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</si>
  <si>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</si>
  <si>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</si>
  <si>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</si>
  <si>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</si>
  <si>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</si>
  <si>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</si>
  <si>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</si>
  <si>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</si>
  <si>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</si>
  <si>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</si>
  <si>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</si>
  <si>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</si>
  <si>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</si>
  <si>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</si>
  <si>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</si>
  <si>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</si>
  <si>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</si>
  <si>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</si>
  <si>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</si>
  <si>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</si>
  <si>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</si>
  <si>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</si>
  <si>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</si>
  <si>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</si>
  <si>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</si>
  <si>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</si>
  <si>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</si>
  <si>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</si>
  <si>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</si>
  <si>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</si>
  <si>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</si>
  <si>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</si>
  <si>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</si>
  <si>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</si>
  <si>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</si>
  <si>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</si>
  <si>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</si>
  <si>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</si>
  <si>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</si>
  <si>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</si>
  <si>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</si>
  <si>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</si>
  <si>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</si>
  <si>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</si>
  <si>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</si>
  <si>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</si>
  <si>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</si>
  <si>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</si>
  <si>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</si>
  <si>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</si>
  <si>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</si>
  <si>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</si>
  <si>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</si>
  <si>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</si>
  <si>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</si>
  <si>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</si>
  <si>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</si>
  <si>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</si>
  <si>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</si>
  <si>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</si>
  <si>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</si>
  <si>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</si>
  <si>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</si>
  <si>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</si>
  <si>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</si>
  <si>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</si>
  <si>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</si>
  <si>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</si>
  <si>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</si>
  <si>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</si>
  <si>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</si>
  <si>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</si>
  <si>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</si>
  <si>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</si>
  <si>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</si>
  <si>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</si>
  <si>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</si>
  <si>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</si>
  <si>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</si>
  <si>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</si>
  <si>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</si>
  <si>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</si>
  <si>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</si>
  <si>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</si>
  <si>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</si>
  <si>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</si>
  <si>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</si>
  <si>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</si>
  <si>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</si>
  <si>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</si>
  <si>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</si>
  <si>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</si>
  <si>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</si>
  <si>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</si>
  <si>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</si>
  <si>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</si>
  <si>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</si>
  <si>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</si>
  <si>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</si>
  <si>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</si>
  <si>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</si>
  <si>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</si>
  <si>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</si>
  <si>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</si>
  <si>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</si>
  <si>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</si>
  <si>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</si>
  <si>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</si>
  <si>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</si>
  <si>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</si>
  <si>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</si>
  <si>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</si>
  <si>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</si>
  <si>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</si>
  <si>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</si>
  <si>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</si>
  <si>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</si>
  <si>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</si>
  <si>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</si>
  <si>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</si>
  <si>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</si>
  <si>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</si>
  <si>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</si>
  <si>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</si>
  <si>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</si>
  <si>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</si>
  <si>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</si>
  <si>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</si>
  <si>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</si>
  <si>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</si>
  <si>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</si>
  <si>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</si>
  <si>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</si>
  <si>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</si>
  <si>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</si>
  <si>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</si>
  <si>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</si>
  <si>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</si>
  <si>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</si>
  <si>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</si>
  <si>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</si>
  <si>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</si>
  <si>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</si>
  <si>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</si>
  <si>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</si>
  <si>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</si>
  <si>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</si>
  <si>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</si>
  <si>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</si>
  <si>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</si>
  <si>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</si>
  <si>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</si>
  <si>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</si>
  <si>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</si>
  <si>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</si>
  <si>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</si>
  <si>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</si>
  <si>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</si>
  <si>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</si>
  <si>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</si>
  <si>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</si>
  <si>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</si>
  <si>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</si>
  <si>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</si>
  <si>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</si>
  <si>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</si>
  <si>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</si>
  <si>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</si>
  <si>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</si>
  <si>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</si>
  <si>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</si>
  <si>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</si>
  <si>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</si>
  <si>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</si>
  <si>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</si>
  <si>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</si>
  <si>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</si>
  <si>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</si>
  <si>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</si>
  <si>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</si>
  <si>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</si>
  <si>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</si>
  <si>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</si>
  <si>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</si>
  <si>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</si>
  <si>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</si>
  <si>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</si>
  <si>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</si>
  <si>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</si>
  <si>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</si>
  <si>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</si>
  <si>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</si>
  <si>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</si>
  <si>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</si>
  <si>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</si>
  <si>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</si>
  <si>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</si>
  <si>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</si>
  <si>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</si>
  <si>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</si>
  <si>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</si>
  <si>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</si>
  <si>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</si>
  <si>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</si>
  <si>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</si>
  <si>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</si>
  <si>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</si>
  <si>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</si>
  <si>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</si>
  <si>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</si>
  <si>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</si>
  <si>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</si>
  <si>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</si>
  <si>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</si>
  <si>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</si>
  <si>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</si>
  <si>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</si>
  <si>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</si>
  <si>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</si>
  <si>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</si>
  <si>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</si>
  <si>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</si>
  <si>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</si>
  <si>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</si>
  <si>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</si>
  <si>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</si>
  <si>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</si>
  <si>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</si>
  <si>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</si>
  <si>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</si>
  <si>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</si>
  <si>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</si>
  <si>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</si>
  <si>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</si>
  <si>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</si>
  <si>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</si>
  <si>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</si>
  <si>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</si>
  <si>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</si>
  <si>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</si>
  <si>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</si>
  <si>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</si>
  <si>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</si>
  <si>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</si>
  <si>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</si>
  <si>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</si>
  <si>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</si>
  <si>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</si>
  <si>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</si>
  <si>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</si>
  <si>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</si>
  <si>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</si>
  <si>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</si>
  <si>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</si>
  <si>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</si>
  <si>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</si>
  <si>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</si>
  <si>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</si>
  <si>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</si>
  <si>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</si>
  <si>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</si>
  <si>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</si>
  <si>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</si>
  <si>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</si>
  <si>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</si>
  <si>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</si>
  <si>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</si>
  <si>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</si>
  <si>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</si>
  <si>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</si>
  <si>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</si>
  <si>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</si>
  <si>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</si>
  <si>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</si>
  <si>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</si>
  <si>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</si>
  <si>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</si>
  <si>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</si>
  <si>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</si>
  <si>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</si>
  <si>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</si>
  <si>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</si>
  <si>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</si>
  <si>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</si>
  <si>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</si>
  <si>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</si>
  <si>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</si>
  <si>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</si>
  <si>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</si>
  <si>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</si>
  <si>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</si>
  <si>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</si>
  <si>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</si>
  <si>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</si>
  <si>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</si>
  <si>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</si>
  <si>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</si>
  <si>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</si>
  <si>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</si>
  <si>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</si>
  <si>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</si>
  <si>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</si>
  <si>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</si>
  <si>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</si>
  <si>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</si>
  <si>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</si>
  <si>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</si>
  <si>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</si>
  <si>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</si>
  <si>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</si>
  <si>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</si>
  <si>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</si>
  <si>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</si>
  <si>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</si>
  <si>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</si>
  <si>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</si>
  <si>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</si>
  <si>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</si>
  <si>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</si>
  <si>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</si>
  <si>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</si>
  <si>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</si>
  <si>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</si>
  <si>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</si>
  <si>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</si>
  <si>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</si>
  <si>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</si>
  <si>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</si>
  <si>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</si>
  <si>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</si>
  <si>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</si>
  <si>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</si>
  <si>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</si>
  <si>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</si>
  <si>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</si>
  <si>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</si>
  <si>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</si>
  <si>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</si>
  <si>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</si>
  <si>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</si>
  <si>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</si>
  <si>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</si>
  <si>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</si>
  <si>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</si>
  <si>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</si>
  <si>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</si>
  <si>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</si>
  <si>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</si>
  <si>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</si>
  <si>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</si>
  <si>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</si>
  <si>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</si>
  <si>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</si>
  <si>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</si>
  <si>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</si>
  <si>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</si>
  <si>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</si>
  <si>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</si>
  <si>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</si>
  <si>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</si>
  <si>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</si>
  <si>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</si>
  <si>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</si>
  <si>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</si>
  <si>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</si>
  <si>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</si>
  <si>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</si>
  <si>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</si>
  <si>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</si>
  <si>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</si>
  <si>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</si>
  <si>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</si>
  <si>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</si>
  <si>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</si>
  <si>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</si>
  <si>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</si>
  <si>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</si>
  <si>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</si>
  <si>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</si>
  <si>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</si>
  <si>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</si>
  <si>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</si>
  <si>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</si>
  <si>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</si>
  <si>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</si>
  <si>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</si>
  <si>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</si>
  <si>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</si>
  <si>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</si>
  <si>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</si>
  <si>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</si>
  <si>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</si>
  <si>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</si>
  <si>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</si>
  <si>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</si>
  <si>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</si>
  <si>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</si>
  <si>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</si>
  <si>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</si>
  <si>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</si>
  <si>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</si>
  <si>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</si>
  <si>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</si>
  <si>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</si>
  <si>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</si>
  <si>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</si>
  <si>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</si>
  <si>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</si>
  <si>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</si>
  <si>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</si>
  <si>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</si>
  <si>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</si>
  <si>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</si>
  <si>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</si>
  <si>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</si>
  <si>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</si>
  <si>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</si>
  <si>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</si>
  <si>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</si>
  <si>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</si>
  <si>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</si>
  <si>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</si>
  <si>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</si>
  <si>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</si>
  <si>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</si>
  <si>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</si>
  <si>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</si>
  <si>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</si>
  <si>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</si>
  <si>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</si>
  <si>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</si>
  <si>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</si>
  <si>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</si>
  <si>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</si>
  <si>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</si>
  <si>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</si>
  <si>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</si>
  <si>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</si>
  <si>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</si>
  <si>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</si>
  <si>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</si>
  <si>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</si>
  <si>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</si>
  <si>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</si>
  <si>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</si>
  <si>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</si>
  <si>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</si>
  <si>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</si>
  <si>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</si>
  <si>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</si>
  <si>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</si>
  <si>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</si>
  <si>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</si>
  <si>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</si>
  <si>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</si>
  <si>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</si>
  <si>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</si>
  <si>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</si>
  <si>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</si>
  <si>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</si>
  <si>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</si>
  <si>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</si>
  <si>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</si>
  <si>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</si>
  <si>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</si>
  <si>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</si>
  <si>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</si>
  <si>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</si>
  <si>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</si>
  <si>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</si>
  <si>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</si>
  <si>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</si>
  <si>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</si>
  <si>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</si>
  <si>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</si>
  <si>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</si>
  <si>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</si>
  <si>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</si>
  <si>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</si>
  <si>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</si>
  <si>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</si>
  <si>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</si>
  <si>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</si>
  <si>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</si>
  <si>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</si>
  <si>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</si>
  <si>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</si>
  <si>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</si>
  <si>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</si>
  <si>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</si>
  <si>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</si>
  <si>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</si>
  <si>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</si>
  <si>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</si>
  <si>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</si>
  <si>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</si>
  <si>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</si>
  <si>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</si>
  <si>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</si>
  <si>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</si>
  <si>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</si>
  <si>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</si>
  <si>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</si>
  <si>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</si>
  <si>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</si>
  <si>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</si>
  <si>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</si>
  <si>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</si>
  <si>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</si>
  <si>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</si>
  <si>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</si>
  <si>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</si>
  <si>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</si>
  <si>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</si>
  <si>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</si>
  <si>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</si>
  <si>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</si>
  <si>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</si>
  <si>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</si>
  <si>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</si>
  <si>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</si>
  <si>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</si>
  <si>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</si>
  <si>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</si>
  <si>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</si>
  <si>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</si>
  <si>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</si>
  <si>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</si>
  <si>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</si>
  <si>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</si>
  <si>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</si>
  <si>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</si>
  <si>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</si>
  <si>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</si>
  <si>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</si>
  <si>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</si>
  <si>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</si>
  <si>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</si>
  <si>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</si>
  <si>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</si>
  <si>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</si>
  <si>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</si>
  <si>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</si>
  <si>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</si>
  <si>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</si>
  <si>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</si>
  <si>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</si>
  <si>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</si>
  <si>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</si>
  <si>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</si>
  <si>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</si>
  <si>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</si>
  <si>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</si>
  <si>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</si>
  <si>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</si>
  <si>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</si>
  <si>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</si>
  <si>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</si>
  <si>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</si>
  <si>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</si>
  <si>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</si>
  <si>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</si>
  <si>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</si>
  <si>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</si>
  <si>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</si>
  <si>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</si>
  <si>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</si>
  <si>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</si>
  <si>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</si>
  <si>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</si>
  <si>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</si>
  <si>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</si>
  <si>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</si>
  <si>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</si>
  <si>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</si>
  <si>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</si>
  <si>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</si>
  <si>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</si>
  <si>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</si>
  <si>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</si>
  <si>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</si>
  <si>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</si>
  <si>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</si>
  <si>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</si>
  <si>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</si>
  <si>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</si>
  <si>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</si>
  <si>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</si>
  <si>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</si>
  <si>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</si>
  <si>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</si>
  <si>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</si>
  <si>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</si>
  <si>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</si>
  <si>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</si>
  <si>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</si>
  <si>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</si>
  <si>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</si>
  <si>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</si>
  <si>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</si>
  <si>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</si>
  <si>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</si>
  <si>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</si>
  <si>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</si>
  <si>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</si>
  <si>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</si>
  <si>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</si>
  <si>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</si>
  <si>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</si>
  <si>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</si>
  <si>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</si>
  <si>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</si>
  <si>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</si>
  <si>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</si>
  <si>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</si>
  <si>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</si>
  <si>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</si>
  <si>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</si>
  <si>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</si>
  <si>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</si>
  <si>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</si>
  <si>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</si>
  <si>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</si>
  <si>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</si>
  <si>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</si>
  <si>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</si>
  <si>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</si>
  <si>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</si>
  <si>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</si>
  <si>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</si>
  <si>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</si>
  <si>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</si>
  <si>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</si>
  <si>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</si>
  <si>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</si>
  <si>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</si>
  <si>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</si>
  <si>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</si>
  <si>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</si>
  <si>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</si>
  <si>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</si>
  <si>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</si>
  <si>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</si>
  <si>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</si>
  <si>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</si>
  <si>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</si>
  <si>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</si>
  <si>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</si>
  <si>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</si>
  <si>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</si>
  <si>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</si>
  <si>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</si>
  <si>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</si>
  <si>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</si>
  <si>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</si>
  <si>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</si>
  <si>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</si>
  <si>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</si>
  <si>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</si>
  <si>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</si>
  <si>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</si>
  <si>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</si>
  <si>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</si>
  <si>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</si>
  <si>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</si>
  <si>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</si>
  <si>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</si>
  <si>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</si>
  <si>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</si>
  <si>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</si>
  <si>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</si>
  <si>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</si>
  <si>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</si>
  <si>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</si>
  <si>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</si>
  <si>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</si>
  <si>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</si>
  <si>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</si>
  <si>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</si>
  <si>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</si>
  <si>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</si>
  <si>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</si>
  <si>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</si>
  <si>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</si>
  <si>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</si>
  <si>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</si>
  <si>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</si>
  <si>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</si>
  <si>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</si>
  <si>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</si>
  <si>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</si>
  <si>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</si>
  <si>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</si>
  <si>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</si>
  <si>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</si>
  <si>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</si>
  <si>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</si>
  <si>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</si>
  <si>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</si>
  <si>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</si>
  <si>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</si>
  <si>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</si>
  <si>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</si>
  <si>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</si>
  <si>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</si>
  <si>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</si>
  <si>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</si>
  <si>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</si>
  <si>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</si>
  <si>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</si>
  <si>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</si>
  <si>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</si>
  <si>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</si>
  <si>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</si>
  <si>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</si>
  <si>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</si>
  <si>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</si>
  <si>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</si>
  <si>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</si>
  <si>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</si>
  <si>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</si>
  <si>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</si>
  <si>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</si>
  <si>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</si>
  <si>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</si>
  <si>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</si>
  <si>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</si>
  <si>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</si>
  <si>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</si>
  <si>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</si>
  <si>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</si>
  <si>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</si>
  <si>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</si>
  <si>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</si>
  <si>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</si>
  <si>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</si>
  <si>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</si>
  <si>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</si>
  <si>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</si>
  <si>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</si>
  <si>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</si>
  <si>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</si>
  <si>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</si>
  <si>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</si>
  <si>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</si>
  <si>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</si>
  <si>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</si>
  <si>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</si>
  <si>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</si>
  <si>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</si>
  <si>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</si>
  <si>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</si>
  <si>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</si>
  <si>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</si>
  <si>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</si>
  <si>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</si>
  <si>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</si>
  <si>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</si>
  <si>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</si>
  <si>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</si>
  <si>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</si>
  <si>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</si>
  <si>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</si>
  <si>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</si>
  <si>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</si>
  <si>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</si>
  <si>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</si>
  <si>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</si>
  <si>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</si>
  <si>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</si>
  <si>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</si>
  <si>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</si>
  <si>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</si>
  <si>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</si>
  <si>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</si>
  <si>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</si>
  <si>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</si>
  <si>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</si>
  <si>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</si>
  <si>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</si>
  <si>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</si>
  <si>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</si>
  <si>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</si>
  <si>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</si>
  <si>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</si>
  <si>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</si>
  <si>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</si>
  <si>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</si>
  <si>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</si>
  <si>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</si>
  <si>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</si>
  <si>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</si>
  <si>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</si>
  <si>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</si>
  <si>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</si>
  <si>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</si>
  <si>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</si>
  <si>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</si>
  <si>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</si>
  <si>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</si>
  <si>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</si>
  <si>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</si>
  <si>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</si>
  <si>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</si>
  <si>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</si>
  <si>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</si>
  <si>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</si>
  <si>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</si>
  <si>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</si>
  <si>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</si>
  <si>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</si>
  <si>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</si>
  <si>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</si>
  <si>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</si>
  <si>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</si>
  <si>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</si>
  <si>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</si>
  <si>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</si>
  <si>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</si>
  <si>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</si>
  <si>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</si>
  <si>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</si>
  <si>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</si>
  <si>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</si>
  <si>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</si>
  <si>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</si>
  <si>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</si>
  <si>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</si>
  <si>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</si>
  <si>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</si>
  <si>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</si>
  <si>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</si>
  <si>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</si>
  <si>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</si>
  <si>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</si>
  <si>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</si>
  <si>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</si>
  <si>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</si>
  <si>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</si>
  <si>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</si>
  <si>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</si>
  <si>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</si>
  <si>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</si>
  <si>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</si>
  <si>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</si>
  <si>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</si>
  <si>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</si>
  <si>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</si>
  <si>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</si>
  <si>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</si>
  <si>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</si>
  <si>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</si>
  <si>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</si>
  <si>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</si>
  <si>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</si>
  <si>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</si>
  <si>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</si>
  <si>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</si>
  <si>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</si>
  <si>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</si>
  <si>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</si>
  <si>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</si>
  <si>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</si>
  <si>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</si>
  <si>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</si>
  <si>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</si>
  <si>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</si>
  <si>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</si>
  <si>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</si>
  <si>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</si>
  <si>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</si>
  <si>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</si>
  <si>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</si>
  <si>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</si>
  <si>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</si>
  <si>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</si>
  <si>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</si>
  <si>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</si>
  <si>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</si>
  <si>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</si>
  <si>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</si>
  <si>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</si>
  <si>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</si>
  <si>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</si>
  <si>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</si>
  <si>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</si>
  <si>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</si>
  <si>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</si>
  <si>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</si>
  <si>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</si>
  <si>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</si>
  <si>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</si>
  <si>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</si>
  <si>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</si>
  <si>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</si>
  <si>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</si>
  <si>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</si>
  <si>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</si>
  <si>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</si>
  <si>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</si>
  <si>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</si>
  <si>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</si>
  <si>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</si>
  <si>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</si>
  <si>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</si>
  <si>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</si>
  <si>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</si>
  <si>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</si>
  <si>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</si>
  <si>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</si>
  <si>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</si>
  <si>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</si>
  <si>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</si>
  <si>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</si>
  <si>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</si>
  <si>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</si>
  <si>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</si>
  <si>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</si>
  <si>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</si>
  <si>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</si>
  <si>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</si>
  <si>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</si>
  <si>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</si>
  <si>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</si>
  <si>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</si>
  <si>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</si>
  <si>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</si>
  <si>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</si>
  <si>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</si>
  <si>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</si>
  <si>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</si>
  <si>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</si>
  <si>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</si>
  <si>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</si>
  <si>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</si>
  <si>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</si>
  <si>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</si>
  <si>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</si>
  <si>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</si>
  <si>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</si>
  <si>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</si>
  <si>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</si>
  <si>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</si>
  <si>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</si>
  <si>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</si>
  <si>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</si>
  <si>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</si>
  <si>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</si>
  <si>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</si>
  <si>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</si>
  <si>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</si>
  <si>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</si>
  <si>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</si>
  <si>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</si>
  <si>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</si>
  <si>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</si>
  <si>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</si>
  <si>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</si>
  <si>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</si>
  <si>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</si>
  <si>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</si>
  <si>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</si>
  <si>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</si>
  <si>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</si>
  <si>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</si>
  <si>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</si>
  <si>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</si>
  <si>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</si>
  <si>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</si>
  <si>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</si>
  <si>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</si>
  <si>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</si>
  <si>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</si>
  <si>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</si>
  <si>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</si>
  <si>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</si>
  <si>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</si>
  <si>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</si>
  <si>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</si>
  <si>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</si>
  <si>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</si>
  <si>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</si>
  <si>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</si>
  <si>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</si>
  <si>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</si>
  <si>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</si>
  <si>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</si>
  <si>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</si>
  <si>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</si>
  <si>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</si>
  <si>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</si>
  <si>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</si>
  <si>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</si>
  <si>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</si>
  <si>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</si>
  <si>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</si>
  <si>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</si>
  <si>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</si>
  <si>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</si>
  <si>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</si>
  <si>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</si>
  <si>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</si>
  <si>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</si>
  <si>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</si>
  <si>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</si>
  <si>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</si>
  <si>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</si>
  <si>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</si>
  <si>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</si>
  <si>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</si>
  <si>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</si>
  <si>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</si>
  <si>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</si>
  <si>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</si>
  <si>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</si>
  <si>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</si>
  <si>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</si>
  <si>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</si>
  <si>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</si>
  <si>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</si>
  <si>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</si>
  <si>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</si>
  <si>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</si>
  <si>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</si>
  <si>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</si>
  <si>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</si>
  <si>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</si>
  <si>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</si>
  <si>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</si>
  <si>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</si>
  <si>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</si>
  <si>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</si>
  <si>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</si>
  <si>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</si>
  <si>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</si>
  <si>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</si>
  <si>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</si>
  <si>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</si>
  <si>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</si>
  <si>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</si>
  <si>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</si>
  <si>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</si>
  <si>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</si>
  <si>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</si>
  <si>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</si>
  <si>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</si>
  <si>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</si>
  <si>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</si>
  <si>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</si>
  <si>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</si>
  <si>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</si>
  <si>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</si>
  <si>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</si>
  <si>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</si>
  <si>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</si>
  <si>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</si>
  <si>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</si>
  <si>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</si>
  <si>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</si>
  <si>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</si>
  <si>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</si>
  <si>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</si>
  <si>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</si>
  <si>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</si>
  <si>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</si>
  <si>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</si>
  <si>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</si>
  <si>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</si>
  <si>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</si>
  <si>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</si>
  <si>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</si>
  <si>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</si>
  <si>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</si>
  <si>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</si>
  <si>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</si>
  <si>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</si>
  <si>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</si>
  <si>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</si>
  <si>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</si>
  <si>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</si>
  <si>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</si>
  <si>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</si>
  <si>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</si>
  <si>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</si>
  <si>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</si>
  <si>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</si>
  <si>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</si>
  <si>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</si>
  <si>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</si>
  <si>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</si>
  <si>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</si>
  <si>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</si>
  <si>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</si>
  <si>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</si>
  <si>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</si>
  <si>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</si>
  <si>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</si>
  <si>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</si>
  <si>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</si>
  <si>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</si>
  <si>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</si>
  <si>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</si>
  <si>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</si>
  <si>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</si>
  <si>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</si>
  <si>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</si>
  <si>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</si>
  <si>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</si>
  <si>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</si>
  <si>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</si>
  <si>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</si>
  <si>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</si>
  <si>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</si>
  <si>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</si>
  <si>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</si>
  <si>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</si>
  <si>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</si>
  <si>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</si>
  <si>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</si>
  <si>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</si>
  <si>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</si>
  <si>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</si>
  <si>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</si>
  <si>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</si>
  <si>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</si>
  <si>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</si>
  <si>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</si>
  <si>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</si>
  <si>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</si>
  <si>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</si>
  <si>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</si>
  <si>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</si>
  <si>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</si>
  <si>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</si>
  <si>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</si>
  <si>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</si>
  <si>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</si>
  <si>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</si>
  <si>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</si>
  <si>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</si>
  <si>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</si>
  <si>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</si>
  <si>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</si>
  <si>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</si>
  <si>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</si>
  <si>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</si>
  <si>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</si>
  <si>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</si>
  <si>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</si>
  <si>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</si>
  <si>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</si>
  <si>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</si>
  <si>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</si>
  <si>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</si>
  <si>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</si>
  <si>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</si>
  <si>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</si>
  <si>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</si>
  <si>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</si>
  <si>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</si>
  <si>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</si>
  <si>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</si>
  <si>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</si>
  <si>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</si>
  <si>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</si>
  <si>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</si>
  <si>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</si>
  <si>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</si>
  <si>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</si>
  <si>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</si>
  <si>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</si>
  <si>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</si>
  <si>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</si>
  <si>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</si>
  <si>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</si>
  <si>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</si>
  <si>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</si>
  <si>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</si>
  <si>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</si>
  <si>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</si>
  <si>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</si>
  <si>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</si>
  <si>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</si>
  <si>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</si>
  <si>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</si>
  <si>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</si>
  <si>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</si>
  <si>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</si>
  <si>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</si>
  <si>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</si>
  <si>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</si>
  <si>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</si>
  <si>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</si>
  <si>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</si>
  <si>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</si>
  <si>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</si>
  <si>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</si>
  <si>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</si>
  <si>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</si>
  <si>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</si>
  <si>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</si>
  <si>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</si>
  <si>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</si>
  <si>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</si>
  <si>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</si>
  <si>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</si>
  <si>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</si>
  <si>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</si>
  <si>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</si>
  <si>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</si>
  <si>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</si>
  <si>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</si>
  <si>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</si>
  <si>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</si>
  <si>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</si>
  <si>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</si>
  <si>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</si>
  <si>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</si>
  <si>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</si>
  <si>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</si>
  <si>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</si>
  <si>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</si>
  <si>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</si>
  <si>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</si>
  <si>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</si>
  <si>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</si>
  <si>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</si>
  <si>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</si>
  <si>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</si>
  <si>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</si>
  <si>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</si>
  <si>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</si>
  <si>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</si>
  <si>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</si>
  <si>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</si>
  <si>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</si>
  <si>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</si>
  <si>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</si>
  <si>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</si>
  <si>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</si>
  <si>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</si>
  <si>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</si>
  <si>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</si>
  <si>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</si>
  <si>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</si>
  <si>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</si>
  <si>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</si>
  <si>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</si>
  <si>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</si>
  <si>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</si>
  <si>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</si>
  <si>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</si>
  <si>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</si>
  <si>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</si>
  <si>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</si>
  <si>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</si>
  <si>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</si>
  <si>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</si>
  <si>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</si>
  <si>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</si>
  <si>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</si>
  <si>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</si>
  <si>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</si>
  <si>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</si>
  <si>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</si>
  <si>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</si>
  <si>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</si>
  <si>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</si>
  <si>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</si>
  <si>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</si>
  <si>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</si>
  <si>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</si>
  <si>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</si>
  <si>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</si>
  <si>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</si>
  <si>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</si>
  <si>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</si>
  <si>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</si>
  <si>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</si>
  <si>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</si>
  <si>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</si>
  <si>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</si>
  <si>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</si>
  <si>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</si>
  <si>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</si>
  <si>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</si>
  <si>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</si>
  <si>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</si>
  <si>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</si>
  <si>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</si>
  <si>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</si>
  <si>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</si>
  <si>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</si>
  <si>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</si>
  <si>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</si>
  <si>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</si>
  <si>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</si>
  <si>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</si>
  <si>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</si>
  <si>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</si>
  <si>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</si>
  <si>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</si>
  <si>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</si>
  <si>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</si>
  <si>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</si>
  <si>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</si>
  <si>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</si>
  <si>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</si>
  <si>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</si>
  <si>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</si>
  <si>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</si>
  <si>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</si>
  <si>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</si>
  <si>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</si>
  <si>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</si>
  <si>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</si>
  <si>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</si>
  <si>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</si>
  <si>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</si>
  <si>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</si>
  <si>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</si>
  <si>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</si>
  <si>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</si>
  <si>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</si>
  <si>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</si>
  <si>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</si>
  <si>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</si>
  <si>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</si>
  <si>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</si>
  <si>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</si>
  <si>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</si>
  <si>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</si>
  <si>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</si>
  <si>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</si>
  <si>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</si>
  <si>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</si>
  <si>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</si>
  <si>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</si>
  <si>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</si>
  <si>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</si>
  <si>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</si>
  <si>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</si>
  <si>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</si>
  <si>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</si>
  <si>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</si>
  <si>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</si>
  <si>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</si>
  <si>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</si>
  <si>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</si>
  <si>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</si>
  <si>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</si>
  <si>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</si>
  <si>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</si>
  <si>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</si>
  <si>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</si>
  <si>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</si>
  <si>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</si>
  <si>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</si>
  <si>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</si>
  <si>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</si>
  <si>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</si>
  <si>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</si>
  <si>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</si>
  <si>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</si>
  <si>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</si>
  <si>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</si>
  <si>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</si>
  <si>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</si>
  <si>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</si>
  <si>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</si>
  <si>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</si>
  <si>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</si>
  <si>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</si>
  <si>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</si>
  <si>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</si>
  <si>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</si>
  <si>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</si>
  <si>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</si>
  <si>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</si>
  <si>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</si>
  <si>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</si>
  <si>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</si>
  <si>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</si>
  <si>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</si>
  <si>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</si>
  <si>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</si>
  <si>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</si>
  <si>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</si>
  <si>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</si>
  <si>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</si>
  <si>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</si>
  <si>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</si>
  <si>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</si>
  <si>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</si>
  <si>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</si>
  <si>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</si>
  <si>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</si>
  <si>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</si>
  <si>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</si>
  <si>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</si>
  <si>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</si>
  <si>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</si>
  <si>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</si>
  <si>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</si>
  <si>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</si>
  <si>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</si>
  <si>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</si>
  <si>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</si>
  <si>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</si>
  <si>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</si>
  <si>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</si>
  <si>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</si>
  <si>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</si>
  <si>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</si>
  <si>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</si>
  <si>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</si>
  <si>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</si>
  <si>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</si>
  <si>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</si>
  <si>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</si>
  <si>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</si>
  <si>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</si>
  <si>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</si>
  <si>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</si>
  <si>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</si>
  <si>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</si>
  <si>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</si>
  <si>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</si>
  <si>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</si>
  <si>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</si>
  <si>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</si>
  <si>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</si>
  <si>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</si>
  <si>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</si>
  <si>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</si>
  <si>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</si>
  <si>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</si>
  <si>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</si>
  <si>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</si>
  <si>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</si>
  <si>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</si>
  <si>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</si>
  <si>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</si>
  <si>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</si>
  <si>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</si>
  <si>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</si>
  <si>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</si>
  <si>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</si>
  <si>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</si>
  <si>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</si>
  <si>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</si>
  <si>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</si>
  <si>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</si>
  <si>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</si>
  <si>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</si>
  <si>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</si>
  <si>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</si>
  <si>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</si>
  <si>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</si>
  <si>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</si>
  <si>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</si>
  <si>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</si>
  <si>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</si>
  <si>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</si>
  <si>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</si>
  <si>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</si>
  <si>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</si>
  <si>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</si>
  <si>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</si>
  <si>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</si>
  <si>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</si>
  <si>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</si>
  <si>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</si>
  <si>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</si>
  <si>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</si>
  <si>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</si>
  <si>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</si>
  <si>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</si>
  <si>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</si>
  <si>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</si>
  <si>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</si>
  <si>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</si>
  <si>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</si>
  <si>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</si>
  <si>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</si>
  <si>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</si>
  <si>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</si>
  <si>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</si>
  <si>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</si>
  <si>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</si>
  <si>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</si>
  <si>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</si>
  <si>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</si>
  <si>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</si>
  <si>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</si>
  <si>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</si>
  <si>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</si>
  <si>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</si>
  <si>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</si>
  <si>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</si>
  <si>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</si>
  <si>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</si>
  <si>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</si>
  <si>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</si>
  <si>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</si>
  <si>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</si>
  <si>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</si>
  <si>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</si>
  <si>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</si>
  <si>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</si>
  <si>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</si>
  <si>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</si>
  <si>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</si>
  <si>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</si>
  <si>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</si>
  <si>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</si>
  <si>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</si>
  <si>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</si>
  <si>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</si>
  <si>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</si>
  <si>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</si>
  <si>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</si>
  <si>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</si>
  <si>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</si>
  <si>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</si>
  <si>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</si>
  <si>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</si>
  <si>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</si>
  <si>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</si>
  <si>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</si>
  <si>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</si>
  <si>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</si>
  <si>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</si>
  <si>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</si>
  <si>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</si>
  <si>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</si>
  <si>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</si>
  <si>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</si>
  <si>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</si>
  <si>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</si>
  <si>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</si>
  <si>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</si>
  <si>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</si>
  <si>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</si>
  <si>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</si>
  <si>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</si>
  <si>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</si>
  <si>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</si>
  <si>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</si>
  <si>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</si>
  <si>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</si>
  <si>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</si>
  <si>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</si>
  <si>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</si>
  <si>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</si>
  <si>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</si>
  <si>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</si>
  <si>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</si>
  <si>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</si>
  <si>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</si>
  <si>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</si>
  <si>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</si>
  <si>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</si>
  <si>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</si>
  <si>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</si>
  <si>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</si>
  <si>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</si>
  <si>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</si>
  <si>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</si>
  <si>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</si>
  <si>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</si>
  <si>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</si>
  <si>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</si>
  <si>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</si>
  <si>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</si>
  <si>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</si>
  <si>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</si>
  <si>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</si>
  <si>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</si>
  <si>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</si>
  <si>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</si>
  <si>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</si>
  <si>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</si>
  <si>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</si>
  <si>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</si>
  <si>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</si>
  <si>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</si>
  <si>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</si>
  <si>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</si>
  <si>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</si>
  <si>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</si>
  <si>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</si>
  <si>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</si>
  <si>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</si>
  <si>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</si>
  <si>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</si>
  <si>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</si>
  <si>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</si>
  <si>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</si>
  <si>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</si>
  <si>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</si>
  <si>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</si>
  <si>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</si>
  <si>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</si>
  <si>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</si>
  <si>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</si>
  <si>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</si>
  <si>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</si>
  <si>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</si>
  <si>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</si>
  <si>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</si>
  <si>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</si>
  <si>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</si>
  <si>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</si>
  <si>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</si>
  <si>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</si>
  <si>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</si>
  <si>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</si>
  <si>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</si>
  <si>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</si>
  <si>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</si>
  <si>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</si>
  <si>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</si>
  <si>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</si>
  <si>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</si>
  <si>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</si>
  <si>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</si>
  <si>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</si>
  <si>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</si>
  <si>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</si>
  <si>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</si>
  <si>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</si>
  <si>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</si>
  <si>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</si>
  <si>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</si>
  <si>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</si>
  <si>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</si>
  <si>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</si>
  <si>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</si>
  <si>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</si>
  <si>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</si>
  <si>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</si>
  <si>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</si>
  <si>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</si>
  <si>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</si>
  <si>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</si>
  <si>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</si>
  <si>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</si>
  <si>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</si>
  <si>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</si>
  <si>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</si>
  <si>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</si>
  <si>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</si>
  <si>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</si>
  <si>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</si>
  <si>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</si>
  <si>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</si>
  <si>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</si>
  <si>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</si>
  <si>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</si>
  <si>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</si>
  <si>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</si>
  <si>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</si>
  <si>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</si>
  <si>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</si>
  <si>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</si>
  <si>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</si>
  <si>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</si>
  <si>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</si>
  <si>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</si>
  <si>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</si>
  <si>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</si>
  <si>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</si>
  <si>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</si>
  <si>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</si>
  <si>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</si>
  <si>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</si>
  <si>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</si>
  <si>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</si>
  <si>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</si>
  <si>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</si>
  <si>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</si>
  <si>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</si>
  <si>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</si>
  <si>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</si>
  <si>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</si>
  <si>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</si>
  <si>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</si>
  <si>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</si>
  <si>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</si>
  <si>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</si>
  <si>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</si>
  <si>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</si>
  <si>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</si>
  <si>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</si>
  <si>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</si>
  <si>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</si>
  <si>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</si>
  <si>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</si>
  <si>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</si>
  <si>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</si>
  <si>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</si>
  <si>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</si>
  <si>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</si>
  <si>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</si>
  <si>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</si>
  <si>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</si>
  <si>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</si>
  <si>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</si>
  <si>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</si>
  <si>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</si>
  <si>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</si>
  <si>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</si>
  <si>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</si>
  <si>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</si>
  <si>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</si>
  <si>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</si>
  <si>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</si>
  <si>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</si>
  <si>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</si>
  <si>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</si>
  <si>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</si>
  <si>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</si>
  <si>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</si>
  <si>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</si>
  <si>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</si>
  <si>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</si>
  <si>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</si>
  <si>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</si>
  <si>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</si>
  <si>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</si>
  <si>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</si>
  <si>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</si>
  <si>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</si>
  <si>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</si>
  <si>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</si>
  <si>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</si>
  <si>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</si>
  <si>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</si>
  <si>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</si>
  <si>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</si>
  <si>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</si>
  <si>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</si>
  <si>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</si>
  <si>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</si>
  <si>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</si>
  <si>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</si>
  <si>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</si>
  <si>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</si>
  <si>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</si>
  <si>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</si>
  <si>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</si>
  <si>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</si>
  <si>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</si>
  <si>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</si>
  <si>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</si>
  <si>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</si>
  <si>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</si>
  <si>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</si>
  <si>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</si>
  <si>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</si>
  <si>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</si>
  <si>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</si>
  <si>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</si>
  <si>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</si>
  <si>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</si>
  <si>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</si>
  <si>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</si>
  <si>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</si>
  <si>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</si>
  <si>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</si>
  <si>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</si>
  <si>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</si>
  <si>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</si>
  <si>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</si>
  <si>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</si>
  <si>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</si>
  <si>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</si>
  <si>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</si>
  <si>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</si>
  <si>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</si>
  <si>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</si>
  <si>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</si>
  <si>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</si>
  <si>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</si>
  <si>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</si>
  <si>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</si>
  <si>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</si>
  <si>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</si>
  <si>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</si>
  <si>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</si>
  <si>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</si>
  <si>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</si>
  <si>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</si>
  <si>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</si>
  <si>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</si>
  <si>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</si>
  <si>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</si>
  <si>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</si>
  <si>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</si>
  <si>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</si>
  <si>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</si>
  <si>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</si>
  <si>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</si>
  <si>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</si>
  <si>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</si>
  <si>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</si>
  <si>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</si>
  <si>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</si>
  <si>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</si>
  <si>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</si>
  <si>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</si>
  <si>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</si>
  <si>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</si>
  <si>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</si>
  <si>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</si>
  <si>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</si>
  <si>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</si>
  <si>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</si>
  <si>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</si>
  <si>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</si>
  <si>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</si>
  <si>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</si>
  <si>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</si>
  <si>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</si>
  <si>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</si>
  <si>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</si>
  <si>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</si>
  <si>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</si>
  <si>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</si>
  <si>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</si>
  <si>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</si>
  <si>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</si>
  <si>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</si>
  <si>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</si>
  <si>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</si>
  <si>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</si>
  <si>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</si>
  <si>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</si>
  <si>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</si>
  <si>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</si>
  <si>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</si>
  <si>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</si>
  <si>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</si>
  <si>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</si>
  <si>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</si>
  <si>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</si>
  <si>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</si>
  <si>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</si>
  <si>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</si>
  <si>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</si>
  <si>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</si>
  <si>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</si>
  <si>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</si>
  <si>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</si>
  <si>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</si>
  <si>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</si>
  <si>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</si>
  <si>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</si>
  <si>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</si>
  <si>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</si>
  <si>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</si>
  <si>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</si>
  <si>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</si>
  <si>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</si>
  <si>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</si>
  <si>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</si>
  <si>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</si>
  <si>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</si>
  <si>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</si>
  <si>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</si>
  <si>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</si>
  <si>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</si>
  <si>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</si>
  <si>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</si>
  <si>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</si>
  <si>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</si>
  <si>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</si>
  <si>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</si>
  <si>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</si>
  <si>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</si>
  <si>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</si>
  <si>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</si>
  <si>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</si>
  <si>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</si>
  <si>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</si>
  <si>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</si>
  <si>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</si>
  <si>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</si>
  <si>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</si>
  <si>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</si>
  <si>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</si>
  <si>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</si>
  <si>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</si>
  <si>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</si>
  <si>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</si>
  <si>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</si>
  <si>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</si>
  <si>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</si>
  <si>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</si>
  <si>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</si>
  <si>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</si>
  <si>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</si>
  <si>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</si>
  <si>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</si>
  <si>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</si>
  <si>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</si>
  <si>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</si>
  <si>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</si>
  <si>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</si>
  <si>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</si>
  <si>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</si>
  <si>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</si>
  <si>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</si>
  <si>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</si>
  <si>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</si>
  <si>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</si>
  <si>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</si>
  <si>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</si>
  <si>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</si>
  <si>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</si>
  <si>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</si>
  <si>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</si>
  <si>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</si>
  <si>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</si>
  <si>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</si>
  <si>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</si>
  <si>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</si>
  <si>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</si>
  <si>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</si>
  <si>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</si>
  <si>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</si>
  <si>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</si>
  <si>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</si>
  <si>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</si>
  <si>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</si>
  <si>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</si>
  <si>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</si>
  <si>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</si>
  <si>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</si>
  <si>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</si>
  <si>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</si>
  <si>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</si>
  <si>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</si>
  <si>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</si>
  <si>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</si>
  <si>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</si>
  <si>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</si>
  <si>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</si>
  <si>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</si>
  <si>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</si>
  <si>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</si>
  <si>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</si>
  <si>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</si>
  <si>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</si>
  <si>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</si>
  <si>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</si>
  <si>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</si>
  <si>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</si>
  <si>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</si>
  <si>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</si>
  <si>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</si>
  <si>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</si>
  <si>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</si>
  <si>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</si>
  <si>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</si>
  <si>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</si>
  <si>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</si>
  <si>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</si>
  <si>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</si>
  <si>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</si>
  <si>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</si>
  <si>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</si>
  <si>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</si>
  <si>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</si>
  <si>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</si>
  <si>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</si>
  <si>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</si>
  <si>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</si>
  <si>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</si>
  <si>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</si>
  <si>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</si>
  <si>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</si>
  <si>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</si>
  <si>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</si>
  <si>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</si>
  <si>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</si>
  <si>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</si>
  <si>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</si>
  <si>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</si>
  <si>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</si>
  <si>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</si>
  <si>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</si>
  <si>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</si>
  <si>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</si>
  <si>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</si>
  <si>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</si>
  <si>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</si>
  <si>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</si>
  <si>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</si>
  <si>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</si>
  <si>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</si>
  <si>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</si>
  <si>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</si>
  <si>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</si>
  <si>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</si>
  <si>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</si>
  <si>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</si>
  <si>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</si>
  <si>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</si>
  <si>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</si>
  <si>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</si>
  <si>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</si>
  <si>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</si>
  <si>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</si>
  <si>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</si>
  <si>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</si>
  <si>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</si>
  <si>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</si>
  <si>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</si>
  <si>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</si>
  <si>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</si>
  <si>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</si>
  <si>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</si>
  <si>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</si>
  <si>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</si>
  <si>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</si>
  <si>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</si>
  <si>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</si>
  <si>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</si>
  <si>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</si>
  <si>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</si>
  <si>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</si>
  <si>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</si>
  <si>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</si>
  <si>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</si>
  <si>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</si>
  <si>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</si>
  <si>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</si>
  <si>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</si>
  <si>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</si>
  <si>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</si>
  <si>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</si>
  <si>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</si>
  <si>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</si>
  <si>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</si>
  <si>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</si>
  <si>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</si>
  <si>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</si>
  <si>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</si>
  <si>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</si>
  <si>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</si>
  <si>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</si>
  <si>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</si>
  <si>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</si>
  <si>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</si>
  <si>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</si>
  <si>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</si>
  <si>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</si>
  <si>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</si>
  <si>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</si>
  <si>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</si>
  <si>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</si>
  <si>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</si>
  <si>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</si>
  <si>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</si>
  <si>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</si>
  <si>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</si>
  <si>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</si>
  <si>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</si>
  <si>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</si>
  <si>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</si>
  <si>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</si>
  <si>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</si>
  <si>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</si>
  <si>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</si>
  <si>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</si>
  <si>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</si>
  <si>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</si>
  <si>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</si>
  <si>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</si>
  <si>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</si>
  <si>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</si>
  <si>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</si>
  <si>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</si>
  <si>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</si>
  <si>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</si>
  <si>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</si>
  <si>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</si>
  <si>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</si>
  <si>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</si>
  <si>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</si>
  <si>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</si>
  <si>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</si>
  <si>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</si>
  <si>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</si>
  <si>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</si>
  <si>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</si>
  <si>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</si>
  <si>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</si>
  <si>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</si>
  <si>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</si>
  <si>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</si>
  <si>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</si>
  <si>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</si>
  <si>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</si>
  <si>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</si>
  <si>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</si>
  <si>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</si>
  <si>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</si>
  <si>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</si>
  <si>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</si>
  <si>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</si>
  <si>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</si>
  <si>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</si>
  <si>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</si>
  <si>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</si>
  <si>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</si>
  <si>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</si>
  <si>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</si>
  <si>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</si>
  <si>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</si>
  <si>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</si>
  <si>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</si>
  <si>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</si>
  <si>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</si>
  <si>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</si>
  <si>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</si>
  <si>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</si>
  <si>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</si>
  <si>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</si>
  <si>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</si>
  <si>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</si>
  <si>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</si>
  <si>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</si>
  <si>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</si>
  <si>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</si>
  <si>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</si>
  <si>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</si>
  <si>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</si>
  <si>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</si>
  <si>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</si>
  <si>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</si>
  <si>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</si>
  <si>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</si>
  <si>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</si>
  <si>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</si>
  <si>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</si>
  <si>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</si>
  <si>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</si>
  <si>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</si>
  <si>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</si>
  <si>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</si>
  <si>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</si>
  <si>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</si>
  <si>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</si>
  <si>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</si>
  <si>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</si>
  <si>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</si>
  <si>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</si>
  <si>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</si>
  <si>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</si>
  <si>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</si>
  <si>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</si>
  <si>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</si>
  <si>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</si>
  <si>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</si>
  <si>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</si>
  <si>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</si>
  <si>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</si>
  <si>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</si>
  <si>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</si>
  <si>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</si>
  <si>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</si>
  <si>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</si>
  <si>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</si>
  <si>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</si>
  <si>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</si>
  <si>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</si>
  <si>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</si>
  <si>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</si>
  <si>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</si>
  <si>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</si>
  <si>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</si>
  <si>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</si>
  <si>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</si>
  <si>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</si>
  <si>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</si>
  <si>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</si>
  <si>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</si>
  <si>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</si>
  <si>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</si>
  <si>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</si>
  <si>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</si>
  <si>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</si>
  <si>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</si>
  <si>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</si>
  <si>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</si>
  <si>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</si>
  <si>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</si>
  <si>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</si>
  <si>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</si>
  <si>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</si>
  <si>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</si>
  <si>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</si>
  <si>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</si>
  <si>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</si>
  <si>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</si>
  <si>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</si>
  <si>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</si>
  <si>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</si>
  <si>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</si>
  <si>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</si>
  <si>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</si>
  <si>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</si>
  <si>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</si>
  <si>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</si>
  <si>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</si>
  <si>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</si>
  <si>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</si>
  <si>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</si>
  <si>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</si>
  <si>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</si>
  <si>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</si>
  <si>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</si>
  <si>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</si>
  <si>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</si>
  <si>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</si>
  <si>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</si>
  <si>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</si>
  <si>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</si>
  <si>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</si>
  <si>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</si>
  <si>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</si>
  <si>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</si>
  <si>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</si>
  <si>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</si>
  <si>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</si>
  <si>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</si>
  <si>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</si>
  <si>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</si>
  <si>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</si>
  <si>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</si>
  <si>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</si>
  <si>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</si>
  <si>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</si>
  <si>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</si>
  <si>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</si>
  <si>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</si>
  <si>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</si>
  <si>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</si>
  <si>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</si>
  <si>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</si>
  <si>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</si>
  <si>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</si>
  <si>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</si>
  <si>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</si>
  <si>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</si>
  <si>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</si>
  <si>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</si>
  <si>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</si>
  <si>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</si>
  <si>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</si>
  <si>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</si>
  <si>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</si>
  <si>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</si>
  <si>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</si>
  <si>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</si>
  <si>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</si>
  <si>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</si>
  <si>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</si>
  <si>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</si>
  <si>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</si>
  <si>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</si>
  <si>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</si>
  <si>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</si>
  <si>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</si>
  <si>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</si>
  <si>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</si>
  <si>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</si>
  <si>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</si>
  <si>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</si>
  <si>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</si>
  <si>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</si>
  <si>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</si>
  <si>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</si>
  <si>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</si>
  <si>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</si>
  <si>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</si>
  <si>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</si>
  <si>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</si>
  <si>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</si>
  <si>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</si>
  <si>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</si>
  <si>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</si>
  <si>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</si>
  <si>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</si>
  <si>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</si>
  <si>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</si>
  <si>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</si>
  <si>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</si>
  <si>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</si>
  <si>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</si>
  <si>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</si>
  <si>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</si>
  <si>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</si>
  <si>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</si>
  <si>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</si>
  <si>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</si>
  <si>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</si>
  <si>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</si>
  <si>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</si>
  <si>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</si>
  <si>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</si>
  <si>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</si>
  <si>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</si>
  <si>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</si>
  <si>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</si>
  <si>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</si>
  <si>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</si>
  <si>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</si>
  <si>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</si>
  <si>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</si>
  <si>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</si>
  <si>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</si>
  <si>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</si>
  <si>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</si>
  <si>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</si>
  <si>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</si>
  <si>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</si>
  <si>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</si>
  <si>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</si>
  <si>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</si>
  <si>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</si>
  <si>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</si>
  <si>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</si>
  <si>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</si>
  <si>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</si>
  <si>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</si>
  <si>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</si>
  <si>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</si>
  <si>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</si>
  <si>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</si>
  <si>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</si>
  <si>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</si>
  <si>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</si>
  <si>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</si>
  <si>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</si>
  <si>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</si>
  <si>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</si>
  <si>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</si>
  <si>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</si>
  <si>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</si>
  <si>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</si>
  <si>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</si>
  <si>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</si>
  <si>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</si>
  <si>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</si>
  <si>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</si>
  <si>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</si>
  <si>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</si>
  <si>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</si>
  <si>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</si>
  <si>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</si>
  <si>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</si>
  <si>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</si>
  <si>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</si>
  <si>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</si>
  <si>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</si>
  <si>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</si>
  <si>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</si>
  <si>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</si>
  <si>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</si>
  <si>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</si>
  <si>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</si>
  <si>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</si>
  <si>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</si>
  <si>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</si>
  <si>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</si>
  <si>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</si>
  <si>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</si>
  <si>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</si>
  <si>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</si>
  <si>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</si>
  <si>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</si>
  <si>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</si>
  <si>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</si>
  <si>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</si>
  <si>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</si>
  <si>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</si>
  <si>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</si>
  <si>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</si>
  <si>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</si>
  <si>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</si>
  <si>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</si>
  <si>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</si>
  <si>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</si>
  <si>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</si>
  <si>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</si>
  <si>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</si>
  <si>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</si>
  <si>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</si>
  <si>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</si>
  <si>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</si>
  <si>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</si>
  <si>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</si>
  <si>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</si>
  <si>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</si>
  <si>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</si>
  <si>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</si>
  <si>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</si>
  <si>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</si>
  <si>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</si>
  <si>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</si>
  <si>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</si>
  <si>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</si>
  <si>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</si>
  <si>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</si>
  <si>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</si>
  <si>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</si>
  <si>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</si>
  <si>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</si>
  <si>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</si>
  <si>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</si>
  <si>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</si>
  <si>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</si>
  <si>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</si>
  <si>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</si>
  <si>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</si>
  <si>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</si>
  <si>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</si>
  <si>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</si>
  <si>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</si>
  <si>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</si>
  <si>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</si>
  <si>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</si>
  <si>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</si>
  <si>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</si>
  <si>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</si>
  <si>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</si>
  <si>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</si>
  <si>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</si>
  <si>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</si>
  <si>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</si>
  <si>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</si>
  <si>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</si>
  <si>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</si>
  <si>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</si>
  <si>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</si>
  <si>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</si>
  <si>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</si>
  <si>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</si>
  <si>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</si>
  <si>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</si>
  <si>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</si>
  <si>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</si>
  <si>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</si>
  <si>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</si>
  <si>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</si>
  <si>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</si>
  <si>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</si>
  <si>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</si>
  <si>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</si>
  <si>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</si>
  <si>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</si>
  <si>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</si>
  <si>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</si>
  <si>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</si>
  <si>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</si>
  <si>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</si>
  <si>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</si>
  <si>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</si>
  <si>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</si>
  <si>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</si>
  <si>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</si>
  <si>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</si>
  <si>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</si>
  <si>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</si>
  <si>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</si>
  <si>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</si>
  <si>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</si>
  <si>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</si>
  <si>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</si>
  <si>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</si>
  <si>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</si>
  <si>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</si>
  <si>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</si>
  <si>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</si>
  <si>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</si>
  <si>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</si>
  <si>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</si>
  <si>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</si>
  <si>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</si>
  <si>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</si>
  <si>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</si>
  <si>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</si>
  <si>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</si>
  <si>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</si>
  <si>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</si>
  <si>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</si>
  <si>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</si>
  <si>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</si>
  <si>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</si>
  <si>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</si>
  <si>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</si>
  <si>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</si>
  <si>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</si>
  <si>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</si>
  <si>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</si>
  <si>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</si>
  <si>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</si>
  <si>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</si>
  <si>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</si>
  <si>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</si>
  <si>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</si>
  <si>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</si>
  <si>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</si>
  <si>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</si>
  <si>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</si>
  <si>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</si>
  <si>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</si>
  <si>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</si>
  <si>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</si>
  <si>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</si>
  <si>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</si>
  <si>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</si>
  <si>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</si>
  <si>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</si>
  <si>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</si>
  <si>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</si>
  <si>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</si>
  <si>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</si>
  <si>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</si>
  <si>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</si>
  <si>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</si>
  <si>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</si>
  <si>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</si>
  <si>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</si>
  <si>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</si>
  <si>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</si>
  <si>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</si>
  <si>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</si>
  <si>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</si>
  <si>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</si>
  <si>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</si>
  <si>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</si>
  <si>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</si>
  <si>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</si>
  <si>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</si>
  <si>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</si>
  <si>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</si>
  <si>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</si>
  <si>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</si>
  <si>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</si>
  <si>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</si>
  <si>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</si>
  <si>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</si>
  <si>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</si>
  <si>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</si>
  <si>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</si>
  <si>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</si>
  <si>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</si>
  <si>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</si>
  <si>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</si>
  <si>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</si>
  <si>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</si>
  <si>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</si>
  <si>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</si>
  <si>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</si>
  <si>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</si>
  <si>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</si>
  <si>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</si>
  <si>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</si>
  <si>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</si>
  <si>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</si>
  <si>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</si>
  <si>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</si>
  <si>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</si>
  <si>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</si>
  <si>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</si>
  <si>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</si>
  <si>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</si>
  <si>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</si>
  <si>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</si>
  <si>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</si>
  <si>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</si>
  <si>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</si>
  <si>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</si>
  <si>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</si>
  <si>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</si>
  <si>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</si>
  <si>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</si>
  <si>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</si>
  <si>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</si>
  <si>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</si>
  <si>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</si>
  <si>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</si>
  <si>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</si>
  <si>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</si>
  <si>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</si>
  <si>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</si>
  <si>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</si>
  <si>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</si>
  <si>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</si>
  <si>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</si>
  <si>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</si>
  <si>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</si>
  <si>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</si>
  <si>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</si>
  <si>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</si>
  <si>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</si>
  <si>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</si>
  <si>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</si>
  <si>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</si>
  <si>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</si>
  <si>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</si>
  <si>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</si>
  <si>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</si>
  <si>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</si>
  <si>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</si>
  <si>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</si>
  <si>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</si>
  <si>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</si>
  <si>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</si>
  <si>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</si>
  <si>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</si>
  <si>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</si>
  <si>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</si>
  <si>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</si>
  <si>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</si>
  <si>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</si>
  <si>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</si>
  <si>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</si>
  <si>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</si>
  <si>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</si>
  <si>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</si>
  <si>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</si>
  <si>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</si>
  <si>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</si>
  <si>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</si>
  <si>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</si>
  <si>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</si>
  <si>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</si>
  <si>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</si>
  <si>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</si>
  <si>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</si>
  <si>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</si>
  <si>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</si>
  <si>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</si>
  <si>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</si>
  <si>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</si>
  <si>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</si>
  <si>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</si>
  <si>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</si>
  <si>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</si>
  <si>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</si>
  <si>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</si>
  <si>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</si>
  <si>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</si>
  <si>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</si>
  <si>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</si>
  <si>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</si>
  <si>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</si>
  <si>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</si>
  <si>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</si>
  <si>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</si>
  <si>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</si>
  <si>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</si>
  <si>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</si>
  <si>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</si>
  <si>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</si>
  <si>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</si>
  <si>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</si>
  <si>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</si>
  <si>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</si>
  <si>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</si>
  <si>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</si>
  <si>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</si>
  <si>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</si>
  <si>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</si>
  <si>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</si>
  <si>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</si>
  <si>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</si>
  <si>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</si>
  <si>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</si>
  <si>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</si>
  <si>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</si>
  <si>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</si>
  <si>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</si>
  <si>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</si>
  <si>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</si>
  <si>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</si>
  <si>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</si>
  <si>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</si>
  <si>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</si>
  <si>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</si>
  <si>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</si>
  <si>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</si>
  <si>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</si>
  <si>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</si>
  <si>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</si>
  <si>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</si>
  <si>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</si>
  <si>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</si>
  <si>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</si>
  <si>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</si>
  <si>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</si>
  <si>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</si>
  <si>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</si>
  <si>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</si>
  <si>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</si>
  <si>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</si>
  <si>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</si>
  <si>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</si>
  <si>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</si>
  <si>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</si>
  <si>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</si>
  <si>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</si>
  <si>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</si>
  <si>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</si>
  <si>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</si>
  <si>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</si>
  <si>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</si>
  <si>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</si>
  <si>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</si>
  <si>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</si>
  <si>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</si>
  <si>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</si>
  <si>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</si>
  <si>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</si>
  <si>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</si>
  <si>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</si>
  <si>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</si>
  <si>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</si>
  <si>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</si>
  <si>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</si>
  <si>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</si>
  <si>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</si>
  <si>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</si>
  <si>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</si>
  <si>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</si>
  <si>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</si>
  <si>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</si>
  <si>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</si>
  <si>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</si>
  <si>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</si>
  <si>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</si>
  <si>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</si>
  <si>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</si>
  <si>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</si>
  <si>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</si>
  <si>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</si>
  <si>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</si>
  <si>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</si>
  <si>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</si>
  <si>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</si>
  <si>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</si>
  <si>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</si>
  <si>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</si>
  <si>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</si>
  <si>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</si>
  <si>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</si>
  <si>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</si>
  <si>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</si>
  <si>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</si>
  <si>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</si>
  <si>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</si>
  <si>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</si>
  <si>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</si>
  <si>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</si>
  <si>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</si>
  <si>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</si>
  <si>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</si>
  <si>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</si>
  <si>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</si>
  <si>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</si>
  <si>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</si>
  <si>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</si>
  <si>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</si>
  <si>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</si>
  <si>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</si>
  <si>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</si>
  <si>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</si>
  <si>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</si>
  <si>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</si>
  <si>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</si>
  <si>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</si>
  <si>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</si>
  <si>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</si>
  <si>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</si>
  <si>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</si>
  <si>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</si>
  <si>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</si>
  <si>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</si>
  <si>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</si>
  <si>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</si>
  <si>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</si>
  <si>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</si>
  <si>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</si>
  <si>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</si>
  <si>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</si>
  <si>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</si>
  <si>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</si>
  <si>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</si>
  <si>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</si>
  <si>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</si>
  <si>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</si>
  <si>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</si>
  <si>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</si>
  <si>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</si>
  <si>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</si>
  <si>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</si>
  <si>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</si>
  <si>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</si>
  <si>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</si>
  <si>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</si>
  <si>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</si>
  <si>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</si>
  <si>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</si>
  <si>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</si>
  <si>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</si>
  <si>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</si>
  <si>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</si>
  <si>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</si>
  <si>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</si>
  <si>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</si>
  <si>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</si>
  <si>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</si>
  <si>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</si>
  <si>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</si>
  <si>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</si>
  <si>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</si>
  <si>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</si>
  <si>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</si>
  <si>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</si>
  <si>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</si>
  <si>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</si>
  <si>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</si>
  <si>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</si>
  <si>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</si>
  <si>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</si>
  <si>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</si>
  <si>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</si>
  <si>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</si>
  <si>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</si>
  <si>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</si>
  <si>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</si>
  <si>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</si>
  <si>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</si>
  <si>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</si>
  <si>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</si>
  <si>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</si>
  <si>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</si>
  <si>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</si>
  <si>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</si>
  <si>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</si>
  <si>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</si>
  <si>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</si>
  <si>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</si>
  <si>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</si>
  <si>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</si>
  <si>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</si>
  <si>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</si>
  <si>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</si>
  <si>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</si>
  <si>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</si>
  <si>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</si>
  <si>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</si>
  <si>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</si>
  <si>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</si>
  <si>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</si>
  <si>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</si>
  <si>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</si>
  <si>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</si>
  <si>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</si>
  <si>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</si>
  <si>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</si>
  <si>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</si>
  <si>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</si>
  <si>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</si>
  <si>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</si>
  <si>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</si>
  <si>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</si>
  <si>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</si>
  <si>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</si>
  <si>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</si>
  <si>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</si>
  <si>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</si>
  <si>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</si>
  <si>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</si>
  <si>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</si>
  <si>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</si>
  <si>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</si>
  <si>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</si>
  <si>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</si>
  <si>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</si>
  <si>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</si>
  <si>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</si>
  <si>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</si>
  <si>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</si>
  <si>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</si>
  <si>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</si>
  <si>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</si>
  <si>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</si>
  <si>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</si>
  <si>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</si>
  <si>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</si>
  <si>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</si>
  <si>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</si>
  <si>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</si>
  <si>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</si>
  <si>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</si>
  <si>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</si>
  <si>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</si>
  <si>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</si>
  <si>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</si>
  <si>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</si>
  <si>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</si>
  <si>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</si>
  <si>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</si>
  <si>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</si>
  <si>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</si>
  <si>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</si>
  <si>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</si>
  <si>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</si>
  <si>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</si>
  <si>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</si>
  <si>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</si>
  <si>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</si>
  <si>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</si>
  <si>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</si>
  <si>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</si>
  <si>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</si>
  <si>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</si>
  <si>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</si>
  <si>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</si>
  <si>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</si>
  <si>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</si>
  <si>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</si>
  <si>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</si>
  <si>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</si>
  <si>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</si>
  <si>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</si>
  <si>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</si>
  <si>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</si>
  <si>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</si>
  <si>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</si>
  <si>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</si>
  <si>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</si>
  <si>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</si>
  <si>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</si>
  <si>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</si>
  <si>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</si>
  <si>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</si>
  <si>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</si>
  <si>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</si>
  <si>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</si>
  <si>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</si>
  <si>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</si>
  <si>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</si>
  <si>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</si>
  <si>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</si>
  <si>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</si>
  <si>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</si>
  <si>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</si>
  <si>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</si>
  <si>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</si>
  <si>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</si>
  <si>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</si>
  <si>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</si>
  <si>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</si>
  <si>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</si>
  <si>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</si>
  <si>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</si>
  <si>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</si>
  <si>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</si>
  <si>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</si>
  <si>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</si>
  <si>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</si>
  <si>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</si>
  <si>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</si>
  <si>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</si>
  <si>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</si>
  <si>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</si>
  <si>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</si>
  <si>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</si>
  <si>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</si>
  <si>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</si>
  <si>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</si>
  <si>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</si>
  <si>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</si>
  <si>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</si>
  <si>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</si>
  <si>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</si>
  <si>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</si>
  <si>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</si>
  <si>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</si>
  <si>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</si>
  <si>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</si>
  <si>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</si>
  <si>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</si>
  <si>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</si>
  <si>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</si>
  <si>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</si>
  <si>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</si>
  <si>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</si>
  <si>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</si>
  <si>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</si>
  <si>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</si>
  <si>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</si>
  <si>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</si>
  <si>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</si>
  <si>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</si>
  <si>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</si>
  <si>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</si>
  <si>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</si>
  <si>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</si>
  <si>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</si>
  <si>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</si>
  <si>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</si>
  <si>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</si>
  <si>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</si>
  <si>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</si>
  <si>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</si>
  <si>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</si>
  <si>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</si>
  <si>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</si>
  <si>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</si>
  <si>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</si>
  <si>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</si>
  <si>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</si>
  <si>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</si>
  <si>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</si>
  <si>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</si>
  <si>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</si>
  <si>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</si>
  <si>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</si>
  <si>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</si>
  <si>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</si>
  <si>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</si>
  <si>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</si>
  <si>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</si>
  <si>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</si>
  <si>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</si>
  <si>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</si>
  <si>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</si>
  <si>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</si>
  <si>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</si>
  <si>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</si>
  <si>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</si>
  <si>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</si>
  <si>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</si>
  <si>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</si>
  <si>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</si>
  <si>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</si>
  <si>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</si>
  <si>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</si>
  <si>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</si>
  <si>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</si>
  <si>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</si>
  <si>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</si>
  <si>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</si>
  <si>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</si>
  <si>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</si>
  <si>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</si>
  <si>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</si>
  <si>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</si>
  <si>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</si>
  <si>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</si>
  <si>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</si>
  <si>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</si>
  <si>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</si>
  <si>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</si>
  <si>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</si>
  <si>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</si>
  <si>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</si>
  <si>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</si>
  <si>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</si>
  <si>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</si>
  <si>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</si>
  <si>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</si>
  <si>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</si>
  <si>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</si>
  <si>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</si>
  <si>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</si>
  <si>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</si>
  <si>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</si>
  <si>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</si>
  <si>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</si>
  <si>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</si>
  <si>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</si>
  <si>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</si>
  <si>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</si>
  <si>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</si>
  <si>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</si>
  <si>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</si>
  <si>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</si>
  <si>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</si>
  <si>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</si>
  <si>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</si>
  <si>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</si>
  <si>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</si>
  <si>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</si>
  <si>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</si>
  <si>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</si>
  <si>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</si>
  <si>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</si>
  <si>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</si>
  <si>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</si>
  <si>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</si>
  <si>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</si>
  <si>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</si>
  <si>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</si>
  <si>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</si>
  <si>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</si>
  <si>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</si>
  <si>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</si>
  <si>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</si>
  <si>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</si>
  <si>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</si>
  <si>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</si>
  <si>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</si>
  <si>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</si>
  <si>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</si>
  <si>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</si>
  <si>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</si>
  <si>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</si>
  <si>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</si>
  <si>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</si>
  <si>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</si>
  <si>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</si>
  <si>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</si>
  <si>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</si>
  <si>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</si>
  <si>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</si>
  <si>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</si>
  <si>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</si>
  <si>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</si>
  <si>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</si>
  <si>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</si>
  <si>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</si>
  <si>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</si>
  <si>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</si>
  <si>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</si>
  <si>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</si>
  <si>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</si>
  <si>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</si>
  <si>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</si>
  <si>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</si>
  <si>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</si>
  <si>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</si>
  <si>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</si>
  <si>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</si>
  <si>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</si>
  <si>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</si>
  <si>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</si>
  <si>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</si>
  <si>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</si>
  <si>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</si>
  <si>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</si>
  <si>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</si>
  <si>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</si>
  <si>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</si>
  <si>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</si>
  <si>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</si>
  <si>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</si>
  <si>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</si>
  <si>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</si>
  <si>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</si>
  <si>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</si>
  <si>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</si>
  <si>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</si>
  <si>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</si>
  <si>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</si>
  <si>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</si>
  <si>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</si>
  <si>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</si>
  <si>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</si>
  <si>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</si>
  <si>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</si>
  <si>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</si>
  <si>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</si>
  <si>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</si>
  <si>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</si>
  <si>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</si>
  <si>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</si>
  <si>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</si>
  <si>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</si>
  <si>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</si>
  <si>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</si>
  <si>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</si>
  <si>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</si>
  <si>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</si>
  <si>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</si>
  <si>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</si>
  <si>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</si>
  <si>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</si>
  <si>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</si>
  <si>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</si>
  <si>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</si>
  <si>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</si>
  <si>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</si>
  <si>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</si>
  <si>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</si>
  <si>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</si>
  <si>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</si>
  <si>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</si>
  <si>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</si>
  <si>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</si>
  <si>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</si>
  <si>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</si>
  <si>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</si>
  <si>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</si>
  <si>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</si>
  <si>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</si>
  <si>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</si>
  <si>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</si>
  <si>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</si>
  <si>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</si>
  <si>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</si>
  <si>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</si>
  <si>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</si>
  <si>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</si>
  <si>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</si>
  <si>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</si>
  <si>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</si>
  <si>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</si>
  <si>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</si>
  <si>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</si>
  <si>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</si>
  <si>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</si>
  <si>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</si>
  <si>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</si>
  <si>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</si>
  <si>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</si>
  <si>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</si>
  <si>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</si>
  <si>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</si>
  <si>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</si>
  <si>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</si>
  <si>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</si>
  <si>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</si>
  <si>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</si>
  <si>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</si>
  <si>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</si>
  <si>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</si>
  <si>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</si>
  <si>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</si>
  <si>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</si>
  <si>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</si>
  <si>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</si>
  <si>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</si>
  <si>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</si>
  <si>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</si>
  <si>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</si>
  <si>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</si>
  <si>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</si>
  <si>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</si>
  <si>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</si>
  <si>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</si>
  <si>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</si>
  <si>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</si>
  <si>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</si>
  <si>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</si>
  <si>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</si>
  <si>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</si>
  <si>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</si>
  <si>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</si>
  <si>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</si>
  <si>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</si>
  <si>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</si>
  <si>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</si>
  <si>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</si>
  <si>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</si>
  <si>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</si>
  <si>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</si>
  <si>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</si>
  <si>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</si>
  <si>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</si>
  <si>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</si>
  <si>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</si>
  <si>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</si>
  <si>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</si>
  <si>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</si>
  <si>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</si>
  <si>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</si>
  <si>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</si>
  <si>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</si>
  <si>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</si>
  <si>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</si>
  <si>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</si>
  <si>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</si>
  <si>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</si>
  <si>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</si>
  <si>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</si>
  <si>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</si>
  <si>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</si>
  <si>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</si>
  <si>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</si>
  <si>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</si>
  <si>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</si>
  <si>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</si>
  <si>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</si>
  <si>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</si>
  <si>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</si>
  <si>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</si>
  <si>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</si>
  <si>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</si>
  <si>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</si>
  <si>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</si>
  <si>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</si>
  <si>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</si>
  <si>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</si>
  <si>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</si>
  <si>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</si>
  <si>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</si>
  <si>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</si>
  <si>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</si>
  <si>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</si>
  <si>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</si>
  <si>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</si>
  <si>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</si>
  <si>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</si>
  <si>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</si>
  <si>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</si>
  <si>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</si>
  <si>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</si>
  <si>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</si>
  <si>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</si>
  <si>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</si>
  <si>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</si>
  <si>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</si>
  <si>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</si>
  <si>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</si>
  <si>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</si>
  <si>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</si>
  <si>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</si>
  <si>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</si>
  <si>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</si>
  <si>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</si>
  <si>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</si>
  <si>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</si>
  <si>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</si>
  <si>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</si>
  <si>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</si>
  <si>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</si>
  <si>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</si>
  <si>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</si>
  <si>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</si>
  <si>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</si>
  <si>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</si>
  <si>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</si>
  <si>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</si>
  <si>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</si>
  <si>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</si>
  <si>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</si>
  <si>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</si>
  <si>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</si>
  <si>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</si>
  <si>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</si>
  <si>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</si>
  <si>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</si>
  <si>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</si>
  <si>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</si>
  <si>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</si>
  <si>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</si>
  <si>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</si>
  <si>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</si>
  <si>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</si>
  <si>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</si>
  <si>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</si>
  <si>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</si>
  <si>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</si>
  <si>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</si>
  <si>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</si>
  <si>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</si>
  <si>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</si>
  <si>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</si>
  <si>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</si>
  <si>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</si>
  <si>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</si>
  <si>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</si>
  <si>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</si>
  <si>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</si>
  <si>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</si>
  <si>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</si>
  <si>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</si>
  <si>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</si>
  <si>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</si>
  <si>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</si>
  <si>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</si>
  <si>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</si>
  <si>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</si>
  <si>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</si>
  <si>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</si>
  <si>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</si>
  <si>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</si>
  <si>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</si>
  <si>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</si>
  <si>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</si>
  <si>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</si>
  <si>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</si>
  <si>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</si>
  <si>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</si>
  <si>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</si>
  <si>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</si>
  <si>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</si>
  <si>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</si>
  <si>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</si>
  <si>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</si>
  <si>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</si>
  <si>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</si>
  <si>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</si>
  <si>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</si>
  <si>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</si>
  <si>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</si>
  <si>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</si>
  <si>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</si>
  <si>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</si>
  <si>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</si>
  <si>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</si>
  <si>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</si>
  <si>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</si>
  <si>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</si>
  <si>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</si>
  <si>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</si>
  <si>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</si>
  <si>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</si>
  <si>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</si>
  <si>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</si>
  <si>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</si>
  <si>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</si>
  <si>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</si>
  <si>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</si>
  <si>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</si>
  <si>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</si>
  <si>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</si>
  <si>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</si>
  <si>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</si>
  <si>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</si>
  <si>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</si>
  <si>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</si>
  <si>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</si>
  <si>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</si>
  <si>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</si>
  <si>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</si>
  <si>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</si>
  <si>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</si>
  <si>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</si>
  <si>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</si>
  <si>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</si>
  <si>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</si>
  <si>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</si>
  <si>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</si>
  <si>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</si>
  <si>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</si>
  <si>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</si>
  <si>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</si>
  <si>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</si>
  <si>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</si>
  <si>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</si>
  <si>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</si>
  <si>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</si>
  <si>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</si>
  <si>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</si>
  <si>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</si>
  <si>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</si>
  <si>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</si>
  <si>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</si>
  <si>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</si>
  <si>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</si>
  <si>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</si>
  <si>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</si>
  <si>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</si>
  <si>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</si>
  <si>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</si>
  <si>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</si>
  <si>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</si>
  <si>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</si>
  <si>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</si>
  <si>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</si>
  <si>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</si>
  <si>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</si>
  <si>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</si>
  <si>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</si>
  <si>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</si>
  <si>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</si>
  <si>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</si>
  <si>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</si>
  <si>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</si>
  <si>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</si>
  <si>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</si>
  <si>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</si>
  <si>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</si>
  <si>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</si>
  <si>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</si>
  <si>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</si>
  <si>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</si>
  <si>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</si>
  <si>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</si>
  <si>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</si>
  <si>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</si>
  <si>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</si>
  <si>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</si>
  <si>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</si>
  <si>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</si>
  <si>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</si>
  <si>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</si>
  <si>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</si>
  <si>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</si>
  <si>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</si>
  <si>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</si>
  <si>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</si>
  <si>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</si>
  <si>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</si>
  <si>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</si>
  <si>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</si>
  <si>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</si>
  <si>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</si>
  <si>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</si>
  <si>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</si>
  <si>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</si>
  <si>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</si>
  <si>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</si>
  <si>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</si>
  <si>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</si>
  <si>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</si>
  <si>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</si>
  <si>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</si>
  <si>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</si>
  <si>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</si>
  <si>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</si>
  <si>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</si>
  <si>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</si>
  <si>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</si>
  <si>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</si>
  <si>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</si>
  <si>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</si>
  <si>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</si>
  <si>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</si>
  <si>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</si>
  <si>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</si>
  <si>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</si>
  <si>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</si>
  <si>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</si>
  <si>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</si>
  <si>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</si>
  <si>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</si>
  <si>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</si>
  <si>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</si>
  <si>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</si>
  <si>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</si>
  <si>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</si>
  <si>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</si>
  <si>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</si>
  <si>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</si>
  <si>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</si>
  <si>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</si>
  <si>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</si>
  <si>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</si>
  <si>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</si>
  <si>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</si>
  <si>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</si>
  <si>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</si>
  <si>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</si>
  <si>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</si>
  <si>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</si>
  <si>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</si>
  <si>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</si>
  <si>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</si>
  <si>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</si>
  <si>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</si>
  <si>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</si>
  <si>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</si>
  <si>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</si>
  <si>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</si>
  <si>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</si>
  <si>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</si>
  <si>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</si>
  <si>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</si>
  <si>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</si>
  <si>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</si>
  <si>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</si>
  <si>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</si>
  <si>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</si>
  <si>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</si>
  <si>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</si>
  <si>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</si>
  <si>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</si>
  <si>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</si>
  <si>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</si>
  <si>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</si>
  <si>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</si>
  <si>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</si>
  <si>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</si>
  <si>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</si>
  <si>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</si>
  <si>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</si>
  <si>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</si>
  <si>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</si>
  <si>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</si>
  <si>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</si>
  <si>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</si>
  <si>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</si>
  <si>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</si>
  <si>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</si>
  <si>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</si>
  <si>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</si>
  <si>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</si>
  <si>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</si>
  <si>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</si>
  <si>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</si>
  <si>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</si>
  <si>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</si>
  <si>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</si>
  <si>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</si>
  <si>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</si>
  <si>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</si>
  <si>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</si>
  <si>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</si>
  <si>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</si>
  <si>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</si>
  <si>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</si>
  <si>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</si>
  <si>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</si>
  <si>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</si>
  <si>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</si>
  <si>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</si>
  <si>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</si>
  <si>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</si>
  <si>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</si>
  <si>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</si>
  <si>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</si>
  <si>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</si>
  <si>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</si>
  <si>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</si>
  <si>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</si>
  <si>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</si>
  <si>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</si>
  <si>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</si>
  <si>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</si>
  <si>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</si>
  <si>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</si>
  <si>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</si>
  <si>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</si>
  <si>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</si>
  <si>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</si>
  <si>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</si>
  <si>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</si>
  <si>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</si>
  <si>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</si>
  <si>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</si>
  <si>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</si>
  <si>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</si>
  <si>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</si>
  <si>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</si>
  <si>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</si>
  <si>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</si>
  <si>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</si>
  <si>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</si>
  <si>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</si>
  <si>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</si>
  <si>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</si>
  <si>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</si>
  <si>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</si>
  <si>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</si>
  <si>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</si>
  <si>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</si>
  <si>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</si>
  <si>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</si>
  <si>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</si>
  <si>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</si>
  <si>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</si>
  <si>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</si>
  <si>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</si>
  <si>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</si>
  <si>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</si>
  <si>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</si>
  <si>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</si>
  <si>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</si>
  <si>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</si>
  <si>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</si>
  <si>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</si>
  <si>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</si>
  <si>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</si>
  <si>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</si>
  <si>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</si>
  <si>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</si>
  <si>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</si>
  <si>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</si>
  <si>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</si>
  <si>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</si>
  <si>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</si>
  <si>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</si>
  <si>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</si>
  <si>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</si>
  <si>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</si>
  <si>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</si>
  <si>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</si>
  <si>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</si>
  <si>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</si>
  <si>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</si>
  <si>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</si>
  <si>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</si>
  <si>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</si>
  <si>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</si>
  <si>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</si>
  <si>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</si>
  <si>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</si>
  <si>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</si>
  <si>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</si>
  <si>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</si>
  <si>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</si>
  <si>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</si>
  <si>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</si>
  <si>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</si>
  <si>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</si>
  <si>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</si>
  <si>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</si>
  <si>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</si>
  <si>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</si>
  <si>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</si>
  <si>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</si>
  <si>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</si>
  <si>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</si>
  <si>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</si>
  <si>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</si>
  <si>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</si>
  <si>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</si>
  <si>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</si>
  <si>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</si>
  <si>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</si>
  <si>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</si>
  <si>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</si>
  <si>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</si>
  <si>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</si>
  <si>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</si>
  <si>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</si>
  <si>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</si>
  <si>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</si>
  <si>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</si>
  <si>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</si>
  <si>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</si>
  <si>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</si>
  <si>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</si>
  <si>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</si>
  <si>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</si>
  <si>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</si>
  <si>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</si>
  <si>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</si>
  <si>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</si>
  <si>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</si>
  <si>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</si>
  <si>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</si>
  <si>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</si>
  <si>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</si>
  <si>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</si>
  <si>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</si>
  <si>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</si>
  <si>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</si>
  <si>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</si>
  <si>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</si>
  <si>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</si>
  <si>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</si>
  <si>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</si>
  <si>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</si>
  <si>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</si>
  <si>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</si>
  <si>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</si>
  <si>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</si>
  <si>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</si>
  <si>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</si>
  <si>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</si>
  <si>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</si>
  <si>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</si>
  <si>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</si>
  <si>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</si>
  <si>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</si>
  <si>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</si>
  <si>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</si>
  <si>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</si>
  <si>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</si>
  <si>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</si>
  <si>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</si>
  <si>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</si>
  <si>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</si>
  <si>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</si>
  <si>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</si>
  <si>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</si>
  <si>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</si>
  <si>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</si>
  <si>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</si>
  <si>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</si>
  <si>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</si>
  <si>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</si>
  <si>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</si>
  <si>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</si>
  <si>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</si>
  <si>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</si>
  <si>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</si>
  <si>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</si>
  <si>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</si>
  <si>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</si>
  <si>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</si>
  <si>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</si>
  <si>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</si>
  <si>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</si>
  <si>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</si>
  <si>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</si>
  <si>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</si>
  <si>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</si>
  <si>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</si>
  <si>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</si>
  <si>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</si>
  <si>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</si>
  <si>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</si>
  <si>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</si>
  <si>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</si>
  <si>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</si>
  <si>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</si>
  <si>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</si>
  <si>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</si>
  <si>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</si>
  <si>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</si>
  <si>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</si>
  <si>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</si>
  <si>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</si>
  <si>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</si>
  <si>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</si>
  <si>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</si>
  <si>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</si>
  <si>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</si>
  <si>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</si>
  <si>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</si>
  <si>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</si>
  <si>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</si>
  <si>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</si>
  <si>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</si>
  <si>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</si>
  <si>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</si>
  <si>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</si>
  <si>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</si>
  <si>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</si>
  <si>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</si>
  <si>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</si>
  <si>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</si>
  <si>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</si>
  <si>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</si>
  <si>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</si>
  <si>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</si>
  <si>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</si>
  <si>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</si>
  <si>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</si>
  <si>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</si>
  <si>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</si>
  <si>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</si>
  <si>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</si>
  <si>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</si>
  <si>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</si>
  <si>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</si>
  <si>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</si>
  <si>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</si>
  <si>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</si>
  <si>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</si>
  <si>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</si>
  <si>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</si>
  <si>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</si>
  <si>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</si>
  <si>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</si>
  <si>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</si>
  <si>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</si>
  <si>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</si>
  <si>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</si>
  <si>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</si>
  <si>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</si>
  <si>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</si>
  <si>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</si>
  <si>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</si>
  <si>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</si>
  <si>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</si>
  <si>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</si>
  <si>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</si>
  <si>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</si>
  <si>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</si>
  <si>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</si>
  <si>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</si>
  <si>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</si>
  <si>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</si>
  <si>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</si>
  <si>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</si>
  <si>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</si>
  <si>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</si>
  <si>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</si>
  <si>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</si>
  <si>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</si>
  <si>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</si>
  <si>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</si>
  <si>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</si>
  <si>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</si>
  <si>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</si>
  <si>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</si>
  <si>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</si>
  <si>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</si>
  <si>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</si>
  <si>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</si>
  <si>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</si>
  <si>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</si>
  <si>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</si>
  <si>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</si>
  <si>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</si>
  <si>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</si>
  <si>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</si>
  <si>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</si>
  <si>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</si>
  <si>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</si>
  <si>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</si>
  <si>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</si>
  <si>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</si>
  <si>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</si>
  <si>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</si>
  <si>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</si>
  <si>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</si>
  <si>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</si>
  <si>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</si>
  <si>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</si>
  <si>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</si>
  <si>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</si>
  <si>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</si>
  <si>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</si>
  <si>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</si>
  <si>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</si>
  <si>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</si>
  <si>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</si>
  <si>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</si>
  <si>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</si>
  <si>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</si>
  <si>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</si>
  <si>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</si>
  <si>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</si>
  <si>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</si>
  <si>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</si>
  <si>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</si>
  <si>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</si>
  <si>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</si>
  <si>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</si>
  <si>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</si>
  <si>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</si>
  <si>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</si>
  <si>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</si>
  <si>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</si>
  <si>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</si>
  <si>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</si>
  <si>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</si>
  <si>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</si>
  <si>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</si>
  <si>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</si>
  <si>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</si>
  <si>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</si>
  <si>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</si>
  <si>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</si>
  <si>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</si>
  <si>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</si>
  <si>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</si>
  <si>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</si>
  <si>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</si>
  <si>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</si>
  <si>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</si>
  <si>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</si>
  <si>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</si>
  <si>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</si>
  <si>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</si>
  <si>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</si>
  <si>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</si>
  <si>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</si>
  <si>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</si>
  <si>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</si>
  <si>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</si>
  <si>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</si>
  <si>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</si>
  <si>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</si>
  <si>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</si>
  <si>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</si>
  <si>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</si>
  <si>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</si>
  <si>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</si>
  <si>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</si>
  <si>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</si>
  <si>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</si>
  <si>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</si>
  <si>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</si>
  <si>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</si>
  <si>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</si>
  <si>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</si>
  <si>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</si>
  <si>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</si>
  <si>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</si>
  <si>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</si>
  <si>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</si>
  <si>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</si>
  <si>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</si>
  <si>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</si>
  <si>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</si>
  <si>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</si>
  <si>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</si>
  <si>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</si>
  <si>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</si>
  <si>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</si>
  <si>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</si>
  <si>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</si>
  <si>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</si>
  <si>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</si>
  <si>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</si>
  <si>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</si>
  <si>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</si>
  <si>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</si>
  <si>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</si>
  <si>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</si>
  <si>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</si>
  <si>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</si>
  <si>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</si>
  <si>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</si>
  <si>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</si>
  <si>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</si>
  <si>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</si>
  <si>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</si>
  <si>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</si>
  <si>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</si>
  <si>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</si>
  <si>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</si>
  <si>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</si>
  <si>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</si>
  <si>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</si>
  <si>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</si>
  <si>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</si>
  <si>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</si>
  <si>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</si>
  <si>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</si>
  <si>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</si>
  <si>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</si>
  <si>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</si>
  <si>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</si>
  <si>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</si>
  <si>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</si>
  <si>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</si>
  <si>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</si>
  <si>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</si>
  <si>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</si>
  <si>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</si>
  <si>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</si>
  <si>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</si>
  <si>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</si>
  <si>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</si>
  <si>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</si>
  <si>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</si>
  <si>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</si>
  <si>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</si>
  <si>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</si>
  <si>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</si>
  <si>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</si>
  <si>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</si>
  <si>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</si>
  <si>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</si>
  <si>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</si>
  <si>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</si>
  <si>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</si>
  <si>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</si>
  <si>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</si>
  <si>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</si>
  <si>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</si>
  <si>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</si>
  <si>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</si>
  <si>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</si>
  <si>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</si>
  <si>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</si>
  <si>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</si>
  <si>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</si>
  <si>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</si>
  <si>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</si>
  <si>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</si>
  <si>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</si>
  <si>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</si>
  <si>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</si>
  <si>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</si>
  <si>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</si>
  <si>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</si>
  <si>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</si>
  <si>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</si>
  <si>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</si>
  <si>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</si>
  <si>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</si>
  <si>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</si>
  <si>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</si>
  <si>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</si>
  <si>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</si>
  <si>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</si>
  <si>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</si>
  <si>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</si>
  <si>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</si>
  <si>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</si>
  <si>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</si>
  <si>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</si>
  <si>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</si>
  <si>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</si>
  <si>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</si>
  <si>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</si>
  <si>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</si>
  <si>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</si>
  <si>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</si>
  <si>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</si>
  <si>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</si>
  <si>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</si>
  <si>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</si>
  <si>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</si>
  <si>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</si>
  <si>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</si>
  <si>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</si>
  <si>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</si>
  <si>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</si>
  <si>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</si>
  <si>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</si>
  <si>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</si>
  <si>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</si>
  <si>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</si>
  <si>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</si>
  <si>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</si>
  <si>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</si>
  <si>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</si>
  <si>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</si>
  <si>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</si>
  <si>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</si>
  <si>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</si>
  <si>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</si>
  <si>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</si>
  <si>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</si>
  <si>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</si>
  <si>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</si>
  <si>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</si>
  <si>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</si>
  <si>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</si>
  <si>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</si>
  <si>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</si>
  <si>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</si>
  <si>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</si>
  <si>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</si>
  <si>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</si>
  <si>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</si>
  <si>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</si>
  <si>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</si>
  <si>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</si>
  <si>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</si>
  <si>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</si>
  <si>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</si>
  <si>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</si>
  <si>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</si>
  <si>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</si>
  <si>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</si>
  <si>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</si>
  <si>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</si>
  <si>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</si>
  <si>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</si>
  <si>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</si>
  <si>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</si>
  <si>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</si>
  <si>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</si>
  <si>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</si>
  <si>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</si>
  <si>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</si>
  <si>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</si>
  <si>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</si>
  <si>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</si>
  <si>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</si>
  <si>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</si>
  <si>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</si>
  <si>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</si>
  <si>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</si>
  <si>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</si>
  <si>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</si>
  <si>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</si>
  <si>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</si>
  <si>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</si>
  <si>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</si>
  <si>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</si>
  <si>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</si>
  <si>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</si>
  <si>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</si>
  <si>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</si>
  <si>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</si>
  <si>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</si>
  <si>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</si>
  <si>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</si>
  <si>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</si>
  <si>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</si>
  <si>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</si>
  <si>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</si>
  <si>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</si>
  <si>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</si>
  <si>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</si>
  <si>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</si>
  <si>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</si>
  <si>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</si>
  <si>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</si>
  <si>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</si>
  <si>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</si>
  <si>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</si>
  <si>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</si>
  <si>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</si>
  <si>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</si>
  <si>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</si>
  <si>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</si>
  <si>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</si>
  <si>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</si>
  <si>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</si>
  <si>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</si>
  <si>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</si>
  <si>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</si>
  <si>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</si>
  <si>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</si>
  <si>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</si>
  <si>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</si>
  <si>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</si>
  <si>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</si>
  <si>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</si>
  <si>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</si>
  <si>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</si>
  <si>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</si>
  <si>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</si>
  <si>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</si>
  <si>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</si>
  <si>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</si>
  <si>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</si>
  <si>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</si>
  <si>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</si>
  <si>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</si>
  <si>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</si>
  <si>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</si>
  <si>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</si>
  <si>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</si>
  <si>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</si>
  <si>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</si>
  <si>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</si>
  <si>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</si>
  <si>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</si>
  <si>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</si>
  <si>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</si>
  <si>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</si>
  <si>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</si>
  <si>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</si>
  <si>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</si>
  <si>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</si>
  <si>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</si>
  <si>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</si>
  <si>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</si>
  <si>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</si>
  <si>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</si>
  <si>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</si>
  <si>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</si>
  <si>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</si>
  <si>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</si>
  <si>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</si>
  <si>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</si>
  <si>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</si>
  <si>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</si>
  <si>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</si>
  <si>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</si>
  <si>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</si>
  <si>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</si>
  <si>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</si>
  <si>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</si>
  <si>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</si>
  <si>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</si>
  <si>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</si>
  <si>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</si>
  <si>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</si>
  <si>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</si>
  <si>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</si>
  <si>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</si>
  <si>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</si>
  <si>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</si>
  <si>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</si>
  <si>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</si>
  <si>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</si>
  <si>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</si>
  <si>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</si>
  <si>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</si>
  <si>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</si>
  <si>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</si>
  <si>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</si>
  <si>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</si>
  <si>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</si>
  <si>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</si>
  <si>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</si>
  <si>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</si>
  <si>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</si>
  <si>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</si>
  <si>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</si>
  <si>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</si>
  <si>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</si>
  <si>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</si>
  <si>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</si>
  <si>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</si>
  <si>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</si>
  <si>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</si>
  <si>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</si>
  <si>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</si>
  <si>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</si>
  <si>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</si>
  <si>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</si>
  <si>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</si>
  <si>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</si>
  <si>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</si>
  <si>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</si>
  <si>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</si>
  <si>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</si>
  <si>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</si>
  <si>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</si>
  <si>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</si>
  <si>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</si>
  <si>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</si>
  <si>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</si>
  <si>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</si>
  <si>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</si>
  <si>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</si>
  <si>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</si>
  <si>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</si>
  <si>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</si>
  <si>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</si>
  <si>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</si>
  <si>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</si>
  <si>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</si>
  <si>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</si>
  <si>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</si>
  <si>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</si>
  <si>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</si>
  <si>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</si>
  <si>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</si>
  <si>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</si>
  <si>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</si>
  <si>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</si>
  <si>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</si>
  <si>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</si>
  <si>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</si>
  <si>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</si>
  <si>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</si>
  <si>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</si>
  <si>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</si>
  <si>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</si>
  <si>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</si>
  <si>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</si>
  <si>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</si>
  <si>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</si>
  <si>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</si>
  <si>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</si>
  <si>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</si>
  <si>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</si>
  <si>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</si>
  <si>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</si>
  <si>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</si>
  <si>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</si>
  <si>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</si>
  <si>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</si>
  <si>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</si>
  <si>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</si>
  <si>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</si>
  <si>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</si>
  <si>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</si>
  <si>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</si>
  <si>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</si>
  <si>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</si>
  <si>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</si>
  <si>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</si>
  <si>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</si>
  <si>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</si>
  <si>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</si>
  <si>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</si>
  <si>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</si>
  <si>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</si>
  <si>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</si>
  <si>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</si>
  <si>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</si>
  <si>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</si>
  <si>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</si>
  <si>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</si>
  <si>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</si>
  <si>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</si>
  <si>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</si>
  <si>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</si>
  <si>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</si>
  <si>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</si>
  <si>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</si>
  <si>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</si>
  <si>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</si>
  <si>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</si>
  <si>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</si>
  <si>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</si>
  <si>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</si>
  <si>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</si>
  <si>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</si>
  <si>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</si>
  <si>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</si>
  <si>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</si>
  <si>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</si>
  <si>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</si>
  <si>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</si>
  <si>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</si>
  <si>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</si>
  <si>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</si>
  <si>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</si>
  <si>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</si>
  <si>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</si>
  <si>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</si>
  <si>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</si>
  <si>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</si>
  <si>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</si>
  <si>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</si>
  <si>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</si>
  <si>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</si>
  <si>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</si>
  <si>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</si>
  <si>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</si>
  <si>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</si>
  <si>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</si>
  <si>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</si>
  <si>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</si>
  <si>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</si>
  <si>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</si>
  <si>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</si>
  <si>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</si>
  <si>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</si>
  <si>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</si>
  <si>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</si>
  <si>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</si>
  <si>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</si>
  <si>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</si>
  <si>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</si>
  <si>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</si>
  <si>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</si>
  <si>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</si>
  <si>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</si>
  <si>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</si>
  <si>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</si>
  <si>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</si>
  <si>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</si>
  <si>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</si>
  <si>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</si>
  <si>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</si>
  <si>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</si>
  <si>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</si>
  <si>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</si>
  <si>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</si>
  <si>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</si>
  <si>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</si>
  <si>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</si>
  <si>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</si>
  <si>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</si>
  <si>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</si>
  <si>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</si>
  <si>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</si>
  <si>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</si>
  <si>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</si>
  <si>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</si>
  <si>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</si>
  <si>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</si>
  <si>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</si>
  <si>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</si>
  <si>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</si>
  <si>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</si>
  <si>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</si>
  <si>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</si>
  <si>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</si>
  <si>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</si>
  <si>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</si>
  <si>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</si>
  <si>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</si>
  <si>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</si>
  <si>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</si>
  <si>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</si>
  <si>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</si>
  <si>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</si>
  <si>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</si>
  <si>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</si>
  <si>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</si>
  <si>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</si>
  <si>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</si>
  <si>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</si>
  <si>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</si>
  <si>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</si>
  <si>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</si>
  <si>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</si>
  <si>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</si>
  <si>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</si>
  <si>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</si>
  <si>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</si>
  <si>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</si>
  <si>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</si>
  <si>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</si>
  <si>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</si>
  <si>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</si>
  <si>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</si>
  <si>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</si>
  <si>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</si>
  <si>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</si>
  <si>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</si>
  <si>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</si>
  <si>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</si>
  <si>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</si>
  <si>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</si>
  <si>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</si>
  <si>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</si>
  <si>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</si>
  <si>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</si>
  <si>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</si>
  <si>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</si>
  <si>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</si>
  <si>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</si>
  <si>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</si>
  <si>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</si>
  <si>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</si>
  <si>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</si>
  <si>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</si>
  <si>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</si>
  <si>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</si>
  <si>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</si>
  <si>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</si>
  <si>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</si>
  <si>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</si>
  <si>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</si>
  <si>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</si>
  <si>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</si>
  <si>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</si>
  <si>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</si>
  <si>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</si>
  <si>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</si>
  <si>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</si>
  <si>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</si>
  <si>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</si>
  <si>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</si>
  <si>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</si>
  <si>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</si>
  <si>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</si>
  <si>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</si>
  <si>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</si>
  <si>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</si>
  <si>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</si>
  <si>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</si>
  <si>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</si>
  <si>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</si>
  <si>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</si>
  <si>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</si>
  <si>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</si>
  <si>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</si>
  <si>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</si>
  <si>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</si>
  <si>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</si>
  <si>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</si>
  <si>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</si>
  <si>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</si>
  <si>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</si>
  <si>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</si>
  <si>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</si>
  <si>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</si>
  <si>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</si>
  <si>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</si>
  <si>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</si>
  <si>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</si>
  <si>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</si>
  <si>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</si>
  <si>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</si>
  <si>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</si>
  <si>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</si>
  <si>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</si>
  <si>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</si>
  <si>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</si>
  <si>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</si>
  <si>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</si>
  <si>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</si>
  <si>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</si>
  <si>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</si>
  <si>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</si>
  <si>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</si>
  <si>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</si>
  <si>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</si>
  <si>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</si>
  <si>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</si>
  <si>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</si>
  <si>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</si>
  <si>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</si>
  <si>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</si>
  <si>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</si>
  <si>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</si>
  <si>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</si>
  <si>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</si>
  <si>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</si>
  <si>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</si>
  <si>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</si>
  <si>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</si>
  <si>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</si>
  <si>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</si>
  <si>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</si>
  <si>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</si>
  <si>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</si>
  <si>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</si>
  <si>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</si>
  <si>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</si>
  <si>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</si>
  <si>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</si>
  <si>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</si>
  <si>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</si>
  <si>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</si>
  <si>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</si>
  <si>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</si>
  <si>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</si>
  <si>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</si>
  <si>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</si>
  <si>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</si>
  <si>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</si>
  <si>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</si>
  <si>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</si>
  <si>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</si>
  <si>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</si>
  <si>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</si>
  <si>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</si>
  <si>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</si>
  <si>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</si>
  <si>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</si>
  <si>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</si>
  <si>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</si>
  <si>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</si>
  <si>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</si>
  <si>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</si>
  <si>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</si>
  <si>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</si>
  <si>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</si>
  <si>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</si>
  <si>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</si>
  <si>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</si>
  <si>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</si>
  <si>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</si>
  <si>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</si>
  <si>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</si>
  <si>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</si>
  <si>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</si>
  <si>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</si>
  <si>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</si>
  <si>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</si>
  <si>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</si>
  <si>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</si>
  <si>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</si>
  <si>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</si>
  <si>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</si>
  <si>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</si>
  <si>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</si>
  <si>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</si>
  <si>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</si>
  <si>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</si>
  <si>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</si>
  <si>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</si>
  <si>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</si>
  <si>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</si>
  <si>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</si>
  <si>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</si>
  <si>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</si>
  <si>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</si>
  <si>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</si>
  <si>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</si>
  <si>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</si>
  <si>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</si>
  <si>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</si>
  <si>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</si>
  <si>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</si>
  <si>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</si>
  <si>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</si>
  <si>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</si>
  <si>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</si>
  <si>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</si>
  <si>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</si>
  <si>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</si>
  <si>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</si>
  <si>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</si>
  <si>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</si>
  <si>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</si>
  <si>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</si>
  <si>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</si>
  <si>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</si>
  <si>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</si>
  <si>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</si>
  <si>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</si>
  <si>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</si>
  <si>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</si>
  <si>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</si>
  <si>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</si>
  <si>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</si>
  <si>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</si>
  <si>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</si>
  <si>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</si>
  <si>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</si>
  <si>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</si>
  <si>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</si>
  <si>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</si>
  <si>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</si>
  <si>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</si>
  <si>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</si>
  <si>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</si>
  <si>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</si>
  <si>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</si>
  <si>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</si>
  <si>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</si>
  <si>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</si>
  <si>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</si>
  <si>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</si>
  <si>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</si>
  <si>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</si>
  <si>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</si>
  <si>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</si>
  <si>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</si>
  <si>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</si>
  <si>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</si>
  <si>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</si>
  <si>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</si>
  <si>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</si>
  <si>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</si>
  <si>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</si>
  <si>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</si>
  <si>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</si>
  <si>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</si>
  <si>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</si>
  <si>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</si>
  <si>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</si>
  <si>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</si>
  <si>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</si>
  <si>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</si>
  <si>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</si>
  <si>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</si>
  <si>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</si>
  <si>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</si>
  <si>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</si>
  <si>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</si>
  <si>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</si>
  <si>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</si>
  <si>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</si>
  <si>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</si>
  <si>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</si>
  <si>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</si>
  <si>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</si>
  <si>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</si>
  <si>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</si>
  <si>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</si>
  <si>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</si>
  <si>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</si>
  <si>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</si>
  <si>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</si>
  <si>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</si>
  <si>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</si>
  <si>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</si>
  <si>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</si>
  <si>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</si>
  <si>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</si>
  <si>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</si>
  <si>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</si>
  <si>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</si>
  <si>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</si>
  <si>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</si>
  <si>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</si>
  <si>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</si>
  <si>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</si>
  <si>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</si>
  <si>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</si>
  <si>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</si>
  <si>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</si>
  <si>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</si>
  <si>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</si>
  <si>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</si>
  <si>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</si>
  <si>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</si>
  <si>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</si>
  <si>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</si>
  <si>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</si>
  <si>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</si>
  <si>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</si>
  <si>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</si>
  <si>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</si>
  <si>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</si>
  <si>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</si>
  <si>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</si>
  <si>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</si>
  <si>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</si>
  <si>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</si>
  <si>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</si>
  <si>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</si>
  <si>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</si>
  <si>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</si>
  <si>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</si>
  <si>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</si>
  <si>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</si>
  <si>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</si>
  <si>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</si>
  <si>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</si>
  <si>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</si>
  <si>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</si>
  <si>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</si>
  <si>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</si>
  <si>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</si>
  <si>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</si>
  <si>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</si>
  <si>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</si>
  <si>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</si>
  <si>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</si>
  <si>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</si>
  <si>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</si>
  <si>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</si>
  <si>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</si>
  <si>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</si>
  <si>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</si>
  <si>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</si>
  <si>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</si>
  <si>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</si>
  <si>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</si>
  <si>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</si>
  <si>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</si>
  <si>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</si>
  <si>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</si>
  <si>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</si>
  <si>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</si>
  <si>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</si>
  <si>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</si>
  <si>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</si>
  <si>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</si>
  <si>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</si>
  <si>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</si>
  <si>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</si>
  <si>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</si>
  <si>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</si>
  <si>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</si>
  <si>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</si>
  <si>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</si>
  <si>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</si>
  <si>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</si>
  <si>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</si>
  <si>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</si>
  <si>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</si>
  <si>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</si>
  <si>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</si>
  <si>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</si>
  <si>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</si>
  <si>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</si>
  <si>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</si>
  <si>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</si>
  <si>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</si>
  <si>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</si>
  <si>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</si>
  <si>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</si>
  <si>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</si>
  <si>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</si>
  <si>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</si>
  <si>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</si>
  <si>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</si>
  <si>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</si>
  <si>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</si>
  <si>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</si>
  <si>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</si>
  <si>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</si>
  <si>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</si>
  <si>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</si>
  <si>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</si>
  <si>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</si>
  <si>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</si>
  <si>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</si>
  <si>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</si>
  <si>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</si>
  <si>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</si>
  <si>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</si>
  <si>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</si>
  <si>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</si>
  <si>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</si>
  <si>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</si>
  <si>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</si>
  <si>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</si>
  <si>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</si>
  <si>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</si>
  <si>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</si>
  <si>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</si>
  <si>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</si>
  <si>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</si>
  <si>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</si>
  <si>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</si>
  <si>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</si>
  <si>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</si>
  <si>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</si>
  <si>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</si>
  <si>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</si>
  <si>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</si>
  <si>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</si>
  <si>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</si>
  <si>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</si>
  <si>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</si>
  <si>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</si>
  <si>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</si>
  <si>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</si>
  <si>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</si>
  <si>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</si>
  <si>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</si>
  <si>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</si>
  <si>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</si>
  <si>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</si>
  <si>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</si>
  <si>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</si>
  <si>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</si>
  <si>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</si>
  <si>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</si>
  <si>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</si>
  <si>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</si>
  <si>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</si>
  <si>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</si>
  <si>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</si>
  <si>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</si>
  <si>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</si>
  <si>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</si>
  <si>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</si>
  <si>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</si>
  <si>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</si>
  <si>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</si>
  <si>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</si>
  <si>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</si>
  <si>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</si>
  <si>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</si>
  <si>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</si>
  <si>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</si>
  <si>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</si>
  <si>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</si>
  <si>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</si>
  <si>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</si>
  <si>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</si>
  <si>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</si>
  <si>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</si>
  <si>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</si>
  <si>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</si>
  <si>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</si>
  <si>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</si>
  <si>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</si>
  <si>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</si>
  <si>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</si>
  <si>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</si>
  <si>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</si>
  <si>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</si>
  <si>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</si>
  <si>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</si>
  <si>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</si>
  <si>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</si>
  <si>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</si>
  <si>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</si>
  <si>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</si>
  <si>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</si>
  <si>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</si>
  <si>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</si>
  <si>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</si>
  <si>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</si>
  <si>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</si>
  <si>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</si>
  <si>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</si>
  <si>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</si>
  <si>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</si>
  <si>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</si>
  <si>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</si>
  <si>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</si>
  <si>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</si>
  <si>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</si>
  <si>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</si>
  <si>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</si>
  <si>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</si>
  <si>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</si>
  <si>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</si>
  <si>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</si>
  <si>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</si>
  <si>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</si>
  <si>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</si>
  <si>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</si>
  <si>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</si>
  <si>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</si>
  <si>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</si>
  <si>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</si>
  <si>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</si>
  <si>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</si>
  <si>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</si>
  <si>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</si>
  <si>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</si>
  <si>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</si>
  <si>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</si>
  <si>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</si>
  <si>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</si>
  <si>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</si>
  <si>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</si>
  <si>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</si>
  <si>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</si>
  <si>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</si>
  <si>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</si>
  <si>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</si>
  <si>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</si>
  <si>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</si>
  <si>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</si>
  <si>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</si>
  <si>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</si>
  <si>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</si>
  <si>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</si>
  <si>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</si>
  <si>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</si>
  <si>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</si>
  <si>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</si>
  <si>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</si>
  <si>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</si>
  <si>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</si>
  <si>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</si>
  <si>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</si>
  <si>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</si>
  <si>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</si>
  <si>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</si>
  <si>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</si>
  <si>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</si>
  <si>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</si>
  <si>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</si>
  <si>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</si>
  <si>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</si>
  <si>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</si>
  <si>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</si>
  <si>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</si>
  <si>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</si>
  <si>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</si>
  <si>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</si>
  <si>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</si>
  <si>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</si>
  <si>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</si>
  <si>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</si>
  <si>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</si>
  <si>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</si>
  <si>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</si>
  <si>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</si>
  <si>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</si>
  <si>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</si>
  <si>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</si>
  <si>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</si>
  <si>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</si>
  <si>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</si>
  <si>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</si>
  <si>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</si>
  <si>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</si>
  <si>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</si>
  <si>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</si>
  <si>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</si>
  <si>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</si>
  <si>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</si>
  <si>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</si>
  <si>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</si>
  <si>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</si>
  <si>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</si>
  <si>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</si>
  <si>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</si>
  <si>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</si>
  <si>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</si>
  <si>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</si>
  <si>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</si>
  <si>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</si>
  <si>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</si>
  <si>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</si>
  <si>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</si>
  <si>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</si>
  <si>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</si>
  <si>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</si>
  <si>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</si>
  <si>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</si>
  <si>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</si>
  <si>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</si>
  <si>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</si>
  <si>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</si>
  <si>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</si>
  <si>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</si>
  <si>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</si>
  <si>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</si>
  <si>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</si>
  <si>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</si>
  <si>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</si>
  <si>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</si>
  <si>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</si>
  <si>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</si>
  <si>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</si>
  <si>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</si>
  <si>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</si>
  <si>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</si>
  <si>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</si>
  <si>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</si>
  <si>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</si>
  <si>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</si>
  <si>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</si>
  <si>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</si>
  <si>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</si>
  <si>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</si>
  <si>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</si>
  <si>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</si>
  <si>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</si>
  <si>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</si>
  <si>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</si>
  <si>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</si>
  <si>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</si>
  <si>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</si>
  <si>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</si>
  <si>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</si>
  <si>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</si>
  <si>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</si>
  <si>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</si>
  <si>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</si>
  <si>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</si>
  <si>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</si>
  <si>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</si>
  <si>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</si>
  <si>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</si>
  <si>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</si>
  <si>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</si>
  <si>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</si>
  <si>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</si>
  <si>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</si>
  <si>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</si>
  <si>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</si>
  <si>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</si>
  <si>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</si>
  <si>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</si>
  <si>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</si>
  <si>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</si>
  <si>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</si>
  <si>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</si>
  <si>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</si>
  <si>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</si>
  <si>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</si>
  <si>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</si>
  <si>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</si>
  <si>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</si>
  <si>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</si>
  <si>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</si>
  <si>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</si>
  <si>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</si>
  <si>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</si>
  <si>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</si>
  <si>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</si>
  <si>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</si>
  <si>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</si>
  <si>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</si>
  <si>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</si>
  <si>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</si>
  <si>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</si>
  <si>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</si>
  <si>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</si>
  <si>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</si>
  <si>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</si>
  <si>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</si>
  <si>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</si>
  <si>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</si>
  <si>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</si>
  <si>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</si>
  <si>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</si>
  <si>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</si>
  <si>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</si>
  <si>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</si>
  <si>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</si>
  <si>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</si>
  <si>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</si>
  <si>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</si>
  <si>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</si>
  <si>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</si>
  <si>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</si>
  <si>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</si>
  <si>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</si>
  <si>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</si>
  <si>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</si>
  <si>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</si>
  <si>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</si>
  <si>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</si>
  <si>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</si>
  <si>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</si>
  <si>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</si>
  <si>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</si>
  <si>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</si>
  <si>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</si>
  <si>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</si>
  <si>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</si>
  <si>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</si>
  <si>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</si>
  <si>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</si>
  <si>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</si>
  <si>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</si>
  <si>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</si>
  <si>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</si>
  <si>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</si>
  <si>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</si>
  <si>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</si>
  <si>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</si>
  <si>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</si>
  <si>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</si>
  <si>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</si>
  <si>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</si>
  <si>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</si>
  <si>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</si>
  <si>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</si>
  <si>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</si>
  <si>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</si>
  <si>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</si>
  <si>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</si>
  <si>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</si>
  <si>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</si>
  <si>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</si>
  <si>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</si>
  <si>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</si>
  <si>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</si>
  <si>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</si>
  <si>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</si>
  <si>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</si>
  <si>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</si>
  <si>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</si>
  <si>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</si>
  <si>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</si>
  <si>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</si>
  <si>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</si>
  <si>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</si>
  <si>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</si>
  <si>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</si>
  <si>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</si>
  <si>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</si>
  <si>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</si>
  <si>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</si>
  <si>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</si>
  <si>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</si>
  <si>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</si>
  <si>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</si>
  <si>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</si>
  <si>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</si>
  <si>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</si>
  <si>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</si>
  <si>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</si>
  <si>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</si>
  <si>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</si>
  <si>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</si>
  <si>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</si>
  <si>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</si>
  <si>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</si>
  <si>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</si>
  <si>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</si>
  <si>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</si>
  <si>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</si>
  <si>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</si>
  <si>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</si>
  <si>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</si>
  <si>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</si>
  <si>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</si>
  <si>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</si>
  <si>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</si>
  <si>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</si>
  <si>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</si>
  <si>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</si>
  <si>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</si>
  <si>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</si>
  <si>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</si>
  <si>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</si>
  <si>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</si>
  <si>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</si>
  <si>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</si>
  <si>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</si>
  <si>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</si>
  <si>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</si>
  <si>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</si>
  <si>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</si>
  <si>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</si>
  <si>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</si>
  <si>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</si>
  <si>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</si>
  <si>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</si>
  <si>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</si>
  <si>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</si>
  <si>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</si>
  <si>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</si>
  <si>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</si>
  <si>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</si>
  <si>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</si>
  <si>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</si>
  <si>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</si>
  <si>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</si>
  <si>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</si>
  <si>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</si>
  <si>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</si>
  <si>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</si>
  <si>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</si>
  <si>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</si>
  <si>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</si>
  <si>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</si>
  <si>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</si>
  <si>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</si>
  <si>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</si>
  <si>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</si>
  <si>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</si>
  <si>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</si>
  <si>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</si>
  <si>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</si>
  <si>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</si>
  <si>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</si>
  <si>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</si>
  <si>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</si>
  <si>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</si>
  <si>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</si>
  <si>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</si>
  <si>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</si>
  <si>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</si>
  <si>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</si>
  <si>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</si>
  <si>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</si>
  <si>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</si>
  <si>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</si>
  <si>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</si>
  <si>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</si>
  <si>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</si>
  <si>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</si>
  <si>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</si>
  <si>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</si>
  <si>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</si>
  <si>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</si>
  <si>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</si>
  <si>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</si>
  <si>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</si>
  <si>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</si>
  <si>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</si>
  <si>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</si>
  <si>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</si>
  <si>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</si>
  <si>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</si>
  <si>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</si>
  <si>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</si>
  <si>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</si>
  <si>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</si>
  <si>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</si>
  <si>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</si>
  <si>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</si>
  <si>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</si>
  <si>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</si>
  <si>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</si>
  <si>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</si>
  <si>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</si>
  <si>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</si>
  <si>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</si>
  <si>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</si>
  <si>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</si>
  <si>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</si>
  <si>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</si>
  <si>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</si>
  <si>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</si>
  <si>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</si>
  <si>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</si>
  <si>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</si>
  <si>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</si>
  <si>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</si>
  <si>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</si>
  <si>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</si>
  <si>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</si>
  <si>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</si>
  <si>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</si>
  <si>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</si>
  <si>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</si>
  <si>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</si>
  <si>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</si>
  <si>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</si>
  <si>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</si>
  <si>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</si>
  <si>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</si>
  <si>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</si>
  <si>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</si>
  <si>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</si>
  <si>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</si>
  <si>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</si>
  <si>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</si>
  <si>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</si>
  <si>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</si>
  <si>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</si>
  <si>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</si>
  <si>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</si>
  <si>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</si>
  <si>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</si>
  <si>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</si>
  <si>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</si>
  <si>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</si>
  <si>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</si>
  <si>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</si>
  <si>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</si>
  <si>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</si>
  <si>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</si>
  <si>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</si>
  <si>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</si>
  <si>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</si>
  <si>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</si>
  <si>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</si>
  <si>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</si>
  <si>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</si>
  <si>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</si>
  <si>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</si>
  <si>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</si>
  <si>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</si>
  <si>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</si>
  <si>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</si>
  <si>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</si>
  <si>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</si>
  <si>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</si>
  <si>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</si>
  <si>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</si>
  <si>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</si>
  <si>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</si>
  <si>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</si>
  <si>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</si>
  <si>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</si>
  <si>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</si>
  <si>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</si>
  <si>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</si>
  <si>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</si>
  <si>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</si>
  <si>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</si>
  <si>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</si>
  <si>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</si>
  <si>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</si>
  <si>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</si>
  <si>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</si>
  <si>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</si>
  <si>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</si>
  <si>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</si>
  <si>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</si>
  <si>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</si>
  <si>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</si>
  <si>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</si>
  <si>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</si>
  <si>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</si>
  <si>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</si>
  <si>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</si>
  <si>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</si>
  <si>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</si>
  <si>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</si>
  <si>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</si>
  <si>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</si>
  <si>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</si>
  <si>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</si>
  <si>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</si>
  <si>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</si>
  <si>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</si>
  <si>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</si>
  <si>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</si>
  <si>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</si>
  <si>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</si>
  <si>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</si>
  <si>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</si>
  <si>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</si>
  <si>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</si>
  <si>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</si>
  <si>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</si>
  <si>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</si>
  <si>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</si>
  <si>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</si>
  <si>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</si>
  <si>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</si>
  <si>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</si>
  <si>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</si>
  <si>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</si>
  <si>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</si>
  <si>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</si>
  <si>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</si>
  <si>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</si>
  <si>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</si>
  <si>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</si>
  <si>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</si>
  <si>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</si>
  <si>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</si>
  <si>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</si>
  <si>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</si>
  <si>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</si>
  <si>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</si>
  <si>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</si>
  <si>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</si>
  <si>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</si>
  <si>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</si>
  <si>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</si>
  <si>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</si>
  <si>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</si>
  <si>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</si>
  <si>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</si>
  <si>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</si>
  <si>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</si>
  <si>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</si>
  <si>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</si>
  <si>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</si>
  <si>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</si>
  <si>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</si>
  <si>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</si>
  <si>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</si>
  <si>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</si>
  <si>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</si>
  <si>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</si>
  <si>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</si>
  <si>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</si>
  <si>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</si>
  <si>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</si>
  <si>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</si>
  <si>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</si>
  <si>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</si>
  <si>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</si>
  <si>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</si>
  <si>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</si>
  <si>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</si>
  <si>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</si>
  <si>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</si>
  <si>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</si>
  <si>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</si>
  <si>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</si>
  <si>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</si>
  <si>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</si>
  <si>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</si>
  <si>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</si>
  <si>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</si>
  <si>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</si>
  <si>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</si>
  <si>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</si>
  <si>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</si>
  <si>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</si>
  <si>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</si>
  <si>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</si>
  <si>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</si>
  <si>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</si>
  <si>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</si>
  <si>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</si>
  <si>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</si>
  <si>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</si>
  <si>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</si>
  <si>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</si>
  <si>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</si>
  <si>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</si>
  <si>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</si>
  <si>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</si>
  <si>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</si>
  <si>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</si>
  <si>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</si>
  <si>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</si>
  <si>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</si>
  <si>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</si>
  <si>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</si>
  <si>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</si>
  <si>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</si>
  <si>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</si>
  <si>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</si>
  <si>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</si>
  <si>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</si>
  <si>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</si>
  <si>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</si>
  <si>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</si>
  <si>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</si>
  <si>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</si>
  <si>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</si>
  <si>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</si>
  <si>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</si>
  <si>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</si>
  <si>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</si>
  <si>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</si>
  <si>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</si>
  <si>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</si>
  <si>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</si>
  <si>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</si>
  <si>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</si>
  <si>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</si>
  <si>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</si>
  <si>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</si>
  <si>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</si>
  <si>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</si>
  <si>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</si>
  <si>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</si>
  <si>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</si>
  <si>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</si>
  <si>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</si>
  <si>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</si>
  <si>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</si>
  <si>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</si>
  <si>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</si>
  <si>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</si>
  <si>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</si>
  <si>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</si>
  <si>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</si>
  <si>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</si>
  <si>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</si>
  <si>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</si>
  <si>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</si>
  <si>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</si>
  <si>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</si>
  <si>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</si>
  <si>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</si>
  <si>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</si>
  <si>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</si>
  <si>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</si>
  <si>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</si>
  <si>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</si>
  <si>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</si>
  <si>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</si>
  <si>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</si>
  <si>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</si>
  <si>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</si>
  <si>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</si>
  <si>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</si>
  <si>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</si>
  <si>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</si>
  <si>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</si>
  <si>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</si>
  <si>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</si>
  <si>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</si>
  <si>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</si>
  <si>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</si>
  <si>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</si>
  <si>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</si>
  <si>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</si>
  <si>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</si>
  <si>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</si>
  <si>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</si>
  <si>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</si>
  <si>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</si>
  <si>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</si>
  <si>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</si>
  <si>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</si>
  <si>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</si>
  <si>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</si>
  <si>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</si>
  <si>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</si>
  <si>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</si>
  <si>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</si>
  <si>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</si>
  <si>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</si>
  <si>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</si>
  <si>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</si>
  <si>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</si>
  <si>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</si>
  <si>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</si>
  <si>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</si>
  <si>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</si>
  <si>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</si>
  <si>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</si>
  <si>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</si>
  <si>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</si>
  <si>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</si>
  <si>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</si>
  <si>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</si>
  <si>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</si>
  <si>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</si>
  <si>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</si>
  <si>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</si>
  <si>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</si>
  <si>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</si>
  <si>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</si>
  <si>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</si>
  <si>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</si>
  <si>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</si>
  <si>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</si>
  <si>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</si>
  <si>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</si>
  <si>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</si>
  <si>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</si>
  <si>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</si>
  <si>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</si>
  <si>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</si>
  <si>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</si>
  <si>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</si>
  <si>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</si>
  <si>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</si>
  <si>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</si>
  <si>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</si>
  <si>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</si>
  <si>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</si>
  <si>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</si>
  <si>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</si>
  <si>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</si>
  <si>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</si>
  <si>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</si>
  <si>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</si>
  <si>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</si>
  <si>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</si>
  <si>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</si>
  <si>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</si>
  <si>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</si>
  <si>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</si>
  <si>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</si>
  <si>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</si>
  <si>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</si>
  <si>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</si>
  <si>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</si>
  <si>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</si>
  <si>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</si>
  <si>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</si>
  <si>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</si>
  <si>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</si>
  <si>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</si>
  <si>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</si>
  <si>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</si>
  <si>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</si>
  <si>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</si>
  <si>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</si>
  <si>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</si>
  <si>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</si>
  <si>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</si>
  <si>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</si>
  <si>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</si>
  <si>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</si>
  <si>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</si>
  <si>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</si>
  <si>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</si>
  <si>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</si>
  <si>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</si>
  <si>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</si>
  <si>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</si>
  <si>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</si>
  <si>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</si>
  <si>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</si>
  <si>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</si>
  <si>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</si>
  <si>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</si>
  <si>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</si>
  <si>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</si>
  <si>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</si>
  <si>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</si>
  <si>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</si>
  <si>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</si>
  <si>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</si>
  <si>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</si>
  <si>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</si>
  <si>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</si>
  <si>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</si>
  <si>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</si>
  <si>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</si>
  <si>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</si>
  <si>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</si>
  <si>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</si>
  <si>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</si>
  <si>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</si>
  <si>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</si>
  <si>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</si>
  <si>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</si>
  <si>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</si>
  <si>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</si>
  <si>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</si>
  <si>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</si>
  <si>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</si>
  <si>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</si>
  <si>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</si>
  <si>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</si>
  <si>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</si>
  <si>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</si>
  <si>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</si>
  <si>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</si>
  <si>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</si>
  <si>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</si>
  <si>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</si>
  <si>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</si>
  <si>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</si>
  <si>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</si>
  <si>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</si>
  <si>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</si>
  <si>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</si>
  <si>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</si>
  <si>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</si>
  <si>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</si>
  <si>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</si>
  <si>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</si>
  <si>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</si>
  <si>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</si>
  <si>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</si>
  <si>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</si>
  <si>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</si>
  <si>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</si>
  <si>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</si>
  <si>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</si>
  <si>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</si>
  <si>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</si>
  <si>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</si>
  <si>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</si>
  <si>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</si>
  <si>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</si>
  <si>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</si>
  <si>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</si>
  <si>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</si>
  <si>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</si>
  <si>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</si>
  <si>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</si>
  <si>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</si>
  <si>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</si>
  <si>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</si>
  <si>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</si>
  <si>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</si>
  <si>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</si>
  <si>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</si>
  <si>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</si>
  <si>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</si>
  <si>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</si>
  <si>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</si>
  <si>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</si>
  <si>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</si>
  <si>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</si>
  <si>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</si>
  <si>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</si>
  <si>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</si>
  <si>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</si>
  <si>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</si>
  <si>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</si>
  <si>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</si>
  <si>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</si>
  <si>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</si>
  <si>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</si>
  <si>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</si>
  <si>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</si>
  <si>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</si>
  <si>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</si>
  <si>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</si>
  <si>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</si>
  <si>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</si>
  <si>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</si>
  <si>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</si>
  <si>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</si>
  <si>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</si>
  <si>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</si>
  <si>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</si>
  <si>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</si>
  <si>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</si>
  <si>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</si>
  <si>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</si>
  <si>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</si>
  <si>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</si>
  <si>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</si>
  <si>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</si>
  <si>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</si>
  <si>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</si>
  <si>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</si>
  <si>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</si>
  <si>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</si>
  <si>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</si>
  <si>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</si>
  <si>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</si>
  <si>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</si>
  <si>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</si>
  <si>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</si>
  <si>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</si>
  <si>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</si>
  <si>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</si>
  <si>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</si>
  <si>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</si>
  <si>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</si>
  <si>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</si>
  <si>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</si>
  <si>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</si>
  <si>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</si>
  <si>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</si>
  <si>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</si>
  <si>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</si>
  <si>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</si>
  <si>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</si>
  <si>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</si>
  <si>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</si>
  <si>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</si>
  <si>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</si>
  <si>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</si>
  <si>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</si>
  <si>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</si>
  <si>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</si>
  <si>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</si>
  <si>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</si>
  <si>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</si>
  <si>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</si>
  <si>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</si>
  <si>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</si>
  <si>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</si>
  <si>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</si>
  <si>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</si>
  <si>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</si>
  <si>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</si>
  <si>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</si>
  <si>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</si>
  <si>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</si>
  <si>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</si>
  <si>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</si>
  <si>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</si>
  <si>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</si>
  <si>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</si>
  <si>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</si>
  <si>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</si>
  <si>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</si>
  <si>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</si>
  <si>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</si>
  <si>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</si>
  <si>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</si>
  <si>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</si>
  <si>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</si>
  <si>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</si>
  <si>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</si>
  <si>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</si>
  <si>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</si>
  <si>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</si>
  <si>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</si>
  <si>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</si>
  <si>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</si>
  <si>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</si>
  <si>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</si>
  <si>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</si>
  <si>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</si>
  <si>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</si>
  <si>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</si>
  <si>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</si>
  <si>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</si>
  <si>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</si>
  <si>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</si>
  <si>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</si>
  <si>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</si>
  <si>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</si>
  <si>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</si>
  <si>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</si>
  <si>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</si>
  <si>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</si>
  <si>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</si>
  <si>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</si>
  <si>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</si>
  <si>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</si>
  <si>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</si>
  <si>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</si>
  <si>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</si>
  <si>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</si>
  <si>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</si>
  <si>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</si>
  <si>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</si>
  <si>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</si>
  <si>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</si>
  <si>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</si>
  <si>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</si>
  <si>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</si>
  <si>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</si>
  <si>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</si>
  <si>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</si>
  <si>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</si>
  <si>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</si>
  <si>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</si>
  <si>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</si>
  <si>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</si>
  <si>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</si>
  <si>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</si>
  <si>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</si>
  <si>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</si>
  <si>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</si>
  <si>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</si>
  <si>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</si>
  <si>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</si>
  <si>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</si>
  <si>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</si>
  <si>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</si>
  <si>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</si>
  <si>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</si>
  <si>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</si>
  <si>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</si>
  <si>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</si>
  <si>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</si>
  <si>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</si>
  <si>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</si>
  <si>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</si>
  <si>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</si>
  <si>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</si>
  <si>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</si>
  <si>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</si>
  <si>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</si>
  <si>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</si>
  <si>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</si>
  <si>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</si>
  <si>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</si>
  <si>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</si>
  <si>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</si>
  <si>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</si>
  <si>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</si>
  <si>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</si>
  <si>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</si>
  <si>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</si>
  <si>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</si>
  <si>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</si>
  <si>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</si>
  <si>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</si>
  <si>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</si>
  <si>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</si>
  <si>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</si>
  <si>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</si>
  <si>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</si>
  <si>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</si>
  <si>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</si>
  <si>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</si>
  <si>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</si>
  <si>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</si>
  <si>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</si>
  <si>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</si>
  <si>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</si>
  <si>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</si>
  <si>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</si>
  <si>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</si>
  <si>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</si>
  <si>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</si>
  <si>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</si>
  <si>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</si>
  <si>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</si>
  <si>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</si>
  <si>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</si>
  <si>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</si>
  <si>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</si>
  <si>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</si>
  <si>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</si>
  <si>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</si>
  <si>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</si>
  <si>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</si>
  <si>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</si>
  <si>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</si>
  <si>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</si>
  <si>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</si>
  <si>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</si>
  <si>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</si>
  <si>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</si>
  <si>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</si>
  <si>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</si>
  <si>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</si>
  <si>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</si>
  <si>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</si>
  <si>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</si>
  <si>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</si>
  <si>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</si>
  <si>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</si>
  <si>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</si>
  <si>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</si>
  <si>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</si>
  <si>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</si>
  <si>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</si>
  <si>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</si>
  <si>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</si>
  <si>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</si>
  <si>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</si>
  <si>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</si>
  <si>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</si>
  <si>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</si>
  <si>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</si>
  <si>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</si>
  <si>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</si>
  <si>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</si>
  <si>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</si>
  <si>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</si>
  <si>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</si>
  <si>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</si>
  <si>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</si>
  <si>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</si>
  <si>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</si>
  <si>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</si>
  <si>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</si>
  <si>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</si>
  <si>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</si>
  <si>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</si>
  <si>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</si>
  <si>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</si>
  <si>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</si>
  <si>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</si>
  <si>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</si>
  <si>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</si>
  <si>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</si>
  <si>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</si>
  <si>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</si>
  <si>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</si>
  <si>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</si>
  <si>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</si>
  <si>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</si>
  <si>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</si>
  <si>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</si>
  <si>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</si>
  <si>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</si>
  <si>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</si>
  <si>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</si>
  <si>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</si>
  <si>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</si>
  <si>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</si>
  <si>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</si>
  <si>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</si>
  <si>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</si>
  <si>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</si>
  <si>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</si>
  <si>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</si>
  <si>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</si>
  <si>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</si>
  <si>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</si>
  <si>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</si>
  <si>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</si>
  <si>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</si>
  <si>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</si>
  <si>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</si>
  <si>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</si>
  <si>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</si>
  <si>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</si>
  <si>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</si>
  <si>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</si>
  <si>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</si>
  <si>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</si>
  <si>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</si>
  <si>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</si>
  <si>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</si>
  <si>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</si>
  <si>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</si>
  <si>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</si>
  <si>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</si>
  <si>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</si>
  <si>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</si>
  <si>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</si>
  <si>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</si>
  <si>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</si>
  <si>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</si>
  <si>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</si>
  <si>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</si>
  <si>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</si>
  <si>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</si>
  <si>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</si>
  <si>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</si>
  <si>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</si>
  <si>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</si>
  <si>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</si>
  <si>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</si>
  <si>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</si>
  <si>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</si>
  <si>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</si>
  <si>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</si>
  <si>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</si>
  <si>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</si>
  <si>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</si>
  <si>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</si>
  <si>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</si>
  <si>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</si>
  <si>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</si>
  <si>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</si>
  <si>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</si>
  <si>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</si>
  <si>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</si>
  <si>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</si>
  <si>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</si>
  <si>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</si>
  <si>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</si>
  <si>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</si>
  <si>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</si>
  <si>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</si>
  <si>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</si>
  <si>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</si>
  <si>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</si>
  <si>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</si>
  <si>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</si>
  <si>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</si>
  <si>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</si>
  <si>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</si>
  <si>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</si>
  <si>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</si>
  <si>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</si>
  <si>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</si>
  <si>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</si>
  <si>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</si>
  <si>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</si>
  <si>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</si>
  <si>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</si>
  <si>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</si>
  <si>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</si>
  <si>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Received cash from NEC</t>
  </si>
  <si>
    <t>purchased material for ISRAR bhai office AC installation</t>
  </si>
  <si>
    <t>sir rehman mobile balance</t>
  </si>
  <si>
    <t>14918</t>
  </si>
  <si>
    <t>13106</t>
  </si>
  <si>
    <t>14956</t>
  </si>
  <si>
    <t>14957</t>
  </si>
  <si>
    <t>14951</t>
  </si>
  <si>
    <t>Nastp 3 floor expense - Online to asif</t>
  </si>
  <si>
    <t>by Bilal habib</t>
  </si>
  <si>
    <t>Shakeel PEC</t>
  </si>
  <si>
    <t>Ismail Jee Porta</t>
  </si>
  <si>
    <t>821</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</si>
  <si>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</si>
  <si>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</si>
  <si>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</si>
  <si>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</si>
  <si>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</si>
  <si>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</si>
  <si>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</si>
  <si>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</si>
  <si>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</si>
  <si>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</si>
  <si>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</si>
  <si>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</si>
  <si>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</si>
  <si>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</si>
  <si>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</si>
  <si>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</si>
  <si>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</si>
  <si>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</si>
  <si>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</si>
  <si>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</si>
  <si>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</si>
  <si>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</si>
  <si>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</si>
  <si>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</si>
  <si>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</si>
  <si>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</si>
  <si>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</si>
  <si>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</si>
  <si>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</si>
  <si>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</si>
  <si>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</si>
  <si>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</si>
  <si>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</si>
  <si>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</si>
  <si>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</si>
  <si>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</si>
  <si>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</si>
  <si>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</si>
  <si>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</si>
  <si>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</si>
  <si>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</si>
  <si>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</si>
  <si>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</si>
  <si>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</si>
  <si>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</si>
  <si>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Engro 7th Floor</t>
  </si>
  <si>
    <t>Sana Safinaz DMC</t>
  </si>
  <si>
    <t>Generation Store</t>
  </si>
  <si>
    <t>Manto DML</t>
  </si>
  <si>
    <t>MCB chq 1973738910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</si>
</sst>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0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20" fillId="0" borderId="9" xfId="0" applyNumberFormat="1" applyFont="1" applyBorder="1" applyAlignment="1">
      <alignment vertical="center"/>
    </xf>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0" fontId="3" fillId="0" borderId="23" xfId="0" applyFont="1" applyBorder="1" applyAlignment="1">
      <alignment horizontal="center"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165" fontId="20" fillId="0" borderId="0" xfId="0" applyNumberFormat="1" applyFont="1" applyAlignment="1">
      <alignment horizontal="center"/>
    </xf>
    <xf numFmtId="165" fontId="20" fillId="0" borderId="0" xfId="0" applyNumberFormat="1" applyFont="1"/>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23"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3" fillId="0" borderId="1" xfId="0" applyFont="1" applyBorder="1" applyAlignment="1">
      <alignment horizontal="left"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705">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20-Jun-24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58.702879398152" createdVersion="5" refreshedVersion="8" minRefreshableVersion="3" recordCount="4190" xr:uid="{00000000-000A-0000-FFFF-FFFF2F000000}">
  <cacheSource type="worksheet">
    <worksheetSource ref="A1:H5575" sheet="Supplier"/>
  </cacheSource>
  <cacheFields count="8">
    <cacheField name="Date" numFmtId="0">
      <sharedItems containsNonDate="0" containsDate="1" containsString="0" containsBlank="1" minDate="2015-11-24T00:00:00" maxDate="2024-06-15T00:00:00" count="1386">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8T00:00:00"/>
        <d v="2024-05-20T00:00:00"/>
        <d v="2024-05-24T00:00:00"/>
        <d v="2024-05-27T00:00:00"/>
        <d v="2024-05-29T00:00:00"/>
        <d v="2024-06-01T00:00:00"/>
        <d v="2024-06-03T00:00:00"/>
        <d v="2024-06-04T00:00:00"/>
        <d v="2024-06-07T00:00:00"/>
        <d v="2024-06-10T00:00:00"/>
        <d v="2024-06-12T00:00:00"/>
        <d v="2024-06-13T00:00:00"/>
        <d v="2024-06-14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Ismail Jee Porta"/>
        <s v="Pioneer steel"/>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63.538085879627" createdVersion="5" refreshedVersion="8" minRefreshableVersion="3" recordCount="19803" xr:uid="{00000000-000A-0000-FFFF-FFFF2E000000}">
  <cacheSource type="worksheet">
    <worksheetSource ref="A1:H20651" sheet="Posting"/>
  </cacheSource>
  <cacheFields count="8">
    <cacheField name="Date" numFmtId="0">
      <sharedItems containsDate="1" containsBlank="1" containsMixedTypes="1" minDate="2013-12-15T00:00:00" maxDate="2024-06-16T00:00:00" count="236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5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C-50 Kuchi Memon soc."/>
        <s v="Yousuf Dara"/>
        <s v="GSK DMC"/>
        <s v="J out let DML"/>
        <s v="Gul Ahmed"/>
        <s v="CITI Bank"/>
        <s v="Various sites"/>
        <s v="Rehmant shipping" u="1"/>
        <s v="Phase IV Banglow" u="1"/>
        <s v="VISA office"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09">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scon valve"/>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Captive air"/>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22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easy paisa to saleem for fcu Lifitng"/>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1">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90">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46"/>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22"/>
    <s v="2591"/>
    <n v="12000"/>
    <m/>
    <n v="12000"/>
    <m/>
  </r>
  <r>
    <x v="1216"/>
    <x v="105"/>
    <x v="32"/>
    <m/>
    <m/>
    <n v="403164"/>
    <n v="-403164"/>
    <s v="Adjusted"/>
  </r>
  <r>
    <x v="1216"/>
    <x v="105"/>
    <x v="31"/>
    <m/>
    <m/>
    <n v="530000"/>
    <n v="-530000"/>
    <s v="Adjusted"/>
  </r>
  <r>
    <x v="1216"/>
    <x v="105"/>
    <x v="30"/>
    <m/>
    <m/>
    <n v="394000"/>
    <n v="-394000"/>
    <s v="Adjusted"/>
  </r>
  <r>
    <x v="1216"/>
    <x v="0"/>
    <x v="2"/>
    <m/>
    <n v="17519"/>
    <m/>
    <n v="17519"/>
    <m/>
  </r>
  <r>
    <x v="1217"/>
    <x v="122"/>
    <x v="20"/>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8"/>
    <x v="16"/>
    <s v="14918"/>
    <n v="17185"/>
    <m/>
    <n v="17185"/>
    <m/>
  </r>
  <r>
    <x v="1222"/>
    <x v="108"/>
    <x v="3"/>
    <s v="5550"/>
    <n v="14301"/>
    <m/>
    <n v="14301"/>
    <m/>
  </r>
  <r>
    <x v="1222"/>
    <x v="123"/>
    <x v="20"/>
    <s v="182"/>
    <n v="600551"/>
    <m/>
    <n v="600551"/>
    <m/>
  </r>
  <r>
    <x v="1222"/>
    <x v="123"/>
    <x v="4"/>
    <s v="5201"/>
    <n v="18500"/>
    <m/>
    <n v="18500"/>
    <m/>
  </r>
  <r>
    <x v="1223"/>
    <x v="123"/>
    <x v="3"/>
    <s v="5594"/>
    <n v="2016"/>
    <m/>
    <n v="2016"/>
    <m/>
  </r>
  <r>
    <x v="1223"/>
    <x v="105"/>
    <x v="33"/>
    <m/>
    <n v="320000"/>
    <m/>
    <n v="320000"/>
    <m/>
  </r>
  <r>
    <x v="1223"/>
    <x v="115"/>
    <x v="33"/>
    <m/>
    <n v="62000"/>
    <m/>
    <n v="62000"/>
    <m/>
  </r>
  <r>
    <x v="1223"/>
    <x v="125"/>
    <x v="33"/>
    <m/>
    <n v="83000"/>
    <m/>
    <n v="83000"/>
    <m/>
  </r>
  <r>
    <x v="1223"/>
    <x v="102"/>
    <x v="33"/>
    <m/>
    <n v="21000"/>
    <m/>
    <n v="21000"/>
    <m/>
  </r>
  <r>
    <x v="1223"/>
    <x v="127"/>
    <x v="33"/>
    <m/>
    <n v="40000"/>
    <m/>
    <n v="40000"/>
    <m/>
  </r>
  <r>
    <x v="1223"/>
    <x v="123"/>
    <x v="20"/>
    <m/>
    <m/>
    <n v="500000"/>
    <n v="-500000"/>
    <s v="Sheet adjust from Al madina steel = 500,000"/>
  </r>
  <r>
    <x v="1224"/>
    <x v="129"/>
    <x v="16"/>
    <s v="14956"/>
    <n v="141300"/>
    <m/>
    <n v="141300"/>
    <m/>
  </r>
  <r>
    <x v="1224"/>
    <x v="128"/>
    <x v="16"/>
    <s v="14957"/>
    <n v="7632"/>
    <m/>
    <n v="7632"/>
    <m/>
  </r>
  <r>
    <x v="1224"/>
    <x v="102"/>
    <x v="16"/>
    <s v="14951"/>
    <n v="3412"/>
    <m/>
    <n v="3412"/>
    <m/>
  </r>
  <r>
    <x v="1225"/>
    <x v="123"/>
    <x v="20"/>
    <s v="183"/>
    <n v="33474"/>
    <m/>
    <n v="33474"/>
    <m/>
  </r>
  <r>
    <x v="1225"/>
    <x v="123"/>
    <x v="4"/>
    <s v="5212"/>
    <n v="18500"/>
    <m/>
    <n v="18500"/>
    <m/>
  </r>
  <r>
    <x v="1226"/>
    <x v="107"/>
    <x v="15"/>
    <m/>
    <m/>
    <n v="250000"/>
    <n v="-250000"/>
    <s v="Online to raees brother Total amount is 500,000 (Online by al madina)"/>
  </r>
  <r>
    <x v="1226"/>
    <x v="130"/>
    <x v="15"/>
    <m/>
    <m/>
    <n v="250000"/>
    <n v="-250000"/>
    <m/>
  </r>
  <r>
    <x v="1227"/>
    <x v="105"/>
    <x v="34"/>
    <s v="821"/>
    <n v="43500"/>
    <m/>
    <n v="43500"/>
    <m/>
  </r>
  <r>
    <x v="1228"/>
    <x v="102"/>
    <x v="20"/>
    <m/>
    <m/>
    <n v="250000"/>
    <n v="-250000"/>
    <s v="Sheet adjust from Al madina steel = 500,000"/>
  </r>
  <r>
    <x v="1228"/>
    <x v="122"/>
    <x v="20"/>
    <m/>
    <m/>
    <n v="250000"/>
    <n v="-250000"/>
    <m/>
  </r>
  <r>
    <x v="1228"/>
    <x v="130"/>
    <x v="30"/>
    <m/>
    <n v="98000"/>
    <n v="400000"/>
    <n v="-302000"/>
    <s v="Online by Al madina"/>
  </r>
  <r>
    <x v="1228"/>
    <x v="123"/>
    <x v="4"/>
    <s v="5225"/>
    <n v="20211"/>
    <m/>
    <n v="20211"/>
    <m/>
  </r>
  <r>
    <x v="1229"/>
    <x v="129"/>
    <x v="3"/>
    <s v="5887"/>
    <n v="1008"/>
    <m/>
    <n v="1008"/>
    <m/>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9"/>
    <x v="3"/>
    <m/>
    <m/>
    <n v="387"/>
    <n v="-387"/>
    <m/>
  </r>
  <r>
    <x v="1231"/>
    <x v="130"/>
    <x v="35"/>
    <s v="1435"/>
    <n v="85478"/>
    <m/>
    <n v="85478"/>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80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3"/>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4"/>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5"/>
    <x v="8836"/>
    <n v="30000"/>
    <m/>
    <n v="-30000"/>
    <x v="108"/>
  </r>
  <r>
    <x v="2057"/>
    <x v="1"/>
    <x v="746"/>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7"/>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3"/>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8"/>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4"/>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9"/>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0"/>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1"/>
    <x v="8896"/>
    <n v="4200"/>
    <m/>
    <n v="-4200"/>
    <x v="108"/>
  </r>
  <r>
    <x v="2067"/>
    <x v="77"/>
    <x v="751"/>
    <x v="8897"/>
    <n v="1000"/>
    <m/>
    <n v="-1000"/>
    <x v="108"/>
  </r>
  <r>
    <x v="2067"/>
    <x v="79"/>
    <x v="751"/>
    <x v="8898"/>
    <n v="2900"/>
    <m/>
    <n v="-2900"/>
    <x v="108"/>
  </r>
  <r>
    <x v="2067"/>
    <x v="80"/>
    <x v="751"/>
    <x v="7660"/>
    <n v="7500"/>
    <m/>
    <n v="-7500"/>
    <x v="108"/>
  </r>
  <r>
    <x v="2067"/>
    <x v="80"/>
    <x v="751"/>
    <x v="8899"/>
    <n v="39300"/>
    <m/>
    <n v="-39300"/>
    <x v="108"/>
  </r>
  <r>
    <x v="2067"/>
    <x v="80"/>
    <x v="474"/>
    <x v="233"/>
    <n v="1000"/>
    <m/>
    <n v="-1000"/>
    <x v="108"/>
  </r>
  <r>
    <x v="2067"/>
    <x v="66"/>
    <x v="474"/>
    <x v="8900"/>
    <n v="250"/>
    <m/>
    <n v="-250"/>
    <x v="108"/>
  </r>
  <r>
    <x v="2067"/>
    <x v="79"/>
    <x v="474"/>
    <x v="233"/>
    <n v="3300"/>
    <m/>
    <n v="-3300"/>
    <x v="108"/>
  </r>
  <r>
    <x v="2067"/>
    <x v="65"/>
    <x v="751"/>
    <x v="8901"/>
    <n v="9200"/>
    <m/>
    <n v="-9200"/>
    <x v="108"/>
  </r>
  <r>
    <x v="2067"/>
    <x v="79"/>
    <x v="751"/>
    <x v="8901"/>
    <n v="9200"/>
    <m/>
    <n v="-9200"/>
    <x v="108"/>
  </r>
  <r>
    <x v="2067"/>
    <x v="80"/>
    <x v="751"/>
    <x v="8901"/>
    <n v="9200"/>
    <m/>
    <n v="-9200"/>
    <x v="108"/>
  </r>
  <r>
    <x v="2067"/>
    <x v="65"/>
    <x v="752"/>
    <x v="8902"/>
    <n v="13000"/>
    <m/>
    <n v="-13000"/>
    <x v="108"/>
  </r>
  <r>
    <x v="2067"/>
    <x v="85"/>
    <x v="474"/>
    <x v="233"/>
    <n v="600"/>
    <m/>
    <n v="-600"/>
    <x v="108"/>
  </r>
  <r>
    <x v="2067"/>
    <x v="4"/>
    <x v="4"/>
    <x v="8114"/>
    <n v="3000"/>
    <m/>
    <n v="-3000"/>
    <x v="108"/>
  </r>
  <r>
    <x v="2067"/>
    <x v="80"/>
    <x v="474"/>
    <x v="233"/>
    <n v="2500"/>
    <m/>
    <n v="-2500"/>
    <x v="108"/>
  </r>
  <r>
    <x v="2067"/>
    <x v="77"/>
    <x v="751"/>
    <x v="3557"/>
    <n v="2500"/>
    <m/>
    <n v="-2500"/>
    <x v="108"/>
  </r>
  <r>
    <x v="2067"/>
    <x v="79"/>
    <x v="745"/>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1"/>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1"/>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1"/>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3"/>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4"/>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5"/>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1"/>
    <x v="8943"/>
    <n v="850"/>
    <m/>
    <n v="-850"/>
    <x v="108"/>
  </r>
  <r>
    <x v="2075"/>
    <x v="90"/>
    <x v="751"/>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6"/>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7"/>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8"/>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7"/>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9"/>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0"/>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1"/>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2"/>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3"/>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4"/>
    <x v="9052"/>
    <n v="60200"/>
    <m/>
    <n v="-60200"/>
    <x v="109"/>
  </r>
  <r>
    <x v="2086"/>
    <x v="23"/>
    <x v="2"/>
    <x v="9053"/>
    <n v="5000"/>
    <m/>
    <n v="-5000"/>
    <x v="109"/>
  </r>
  <r>
    <x v="2086"/>
    <x v="79"/>
    <x v="278"/>
    <x v="9054"/>
    <n v="16000"/>
    <m/>
    <n v="-16000"/>
    <x v="109"/>
  </r>
  <r>
    <x v="2086"/>
    <x v="84"/>
    <x v="763"/>
    <x v="233"/>
    <n v="500"/>
    <m/>
    <n v="-500"/>
    <x v="109"/>
  </r>
  <r>
    <x v="2086"/>
    <x v="90"/>
    <x v="278"/>
    <x v="9055"/>
    <n v="44000"/>
    <m/>
    <n v="-44000"/>
    <x v="109"/>
  </r>
  <r>
    <x v="2087"/>
    <x v="90"/>
    <x v="278"/>
    <x v="9056"/>
    <n v="46500"/>
    <m/>
    <n v="-46500"/>
    <x v="109"/>
  </r>
  <r>
    <x v="2087"/>
    <x v="84"/>
    <x v="743"/>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8"/>
    <x v="8439"/>
    <n v="150000"/>
    <m/>
    <n v="-150000"/>
    <x v="109"/>
  </r>
  <r>
    <x v="2089"/>
    <x v="91"/>
    <x v="278"/>
    <x v="9072"/>
    <n v="22600"/>
    <m/>
    <n v="-22600"/>
    <x v="109"/>
  </r>
  <r>
    <x v="2090"/>
    <x v="7"/>
    <x v="27"/>
    <x v="9073"/>
    <n v="2000"/>
    <m/>
    <n v="-2000"/>
    <x v="109"/>
  </r>
  <r>
    <x v="2090"/>
    <x v="4"/>
    <x v="27"/>
    <x v="9073"/>
    <n v="8700"/>
    <m/>
    <n v="-8700"/>
    <x v="109"/>
  </r>
  <r>
    <x v="2090"/>
    <x v="76"/>
    <x v="763"/>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3"/>
    <x v="9095"/>
    <n v="450000"/>
    <m/>
    <n v="-450000"/>
    <x v="109"/>
  </r>
  <r>
    <x v="2092"/>
    <x v="81"/>
    <x v="753"/>
    <x v="9095"/>
    <n v="417730"/>
    <m/>
    <n v="-417730"/>
    <x v="109"/>
  </r>
  <r>
    <x v="2092"/>
    <x v="76"/>
    <x v="753"/>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5"/>
    <x v="9101"/>
    <n v="234213"/>
    <m/>
    <n v="-234213"/>
    <x v="109"/>
  </r>
  <r>
    <x v="2093"/>
    <x v="67"/>
    <x v="765"/>
    <x v="9101"/>
    <n v="163580"/>
    <m/>
    <n v="-163580"/>
    <x v="109"/>
  </r>
  <r>
    <x v="2093"/>
    <x v="76"/>
    <x v="765"/>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5"/>
    <x v="8934"/>
    <n v="50000"/>
    <m/>
    <n v="-50000"/>
    <x v="109"/>
  </r>
  <r>
    <x v="2093"/>
    <x v="90"/>
    <x v="759"/>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6"/>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7"/>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9"/>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8"/>
    <x v="9095"/>
    <n v="495000"/>
    <m/>
    <n v="-495000"/>
    <x v="109"/>
  </r>
  <r>
    <x v="2092"/>
    <x v="80"/>
    <x v="768"/>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9"/>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5"/>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3"/>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9"/>
    <x v="9104"/>
    <n v="50000"/>
    <m/>
    <n v="-50000"/>
    <x v="110"/>
  </r>
  <r>
    <x v="2104"/>
    <x v="92"/>
    <x v="611"/>
    <x v="9190"/>
    <n v="50000"/>
    <m/>
    <n v="-50000"/>
    <x v="110"/>
  </r>
  <r>
    <x v="2104"/>
    <x v="74"/>
    <x v="770"/>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7"/>
    <x v="9199"/>
    <n v="27000"/>
    <m/>
    <n v="-27000"/>
    <x v="110"/>
  </r>
  <r>
    <x v="2108"/>
    <x v="90"/>
    <x v="757"/>
    <x v="9199"/>
    <n v="23000"/>
    <m/>
    <n v="-23000"/>
    <x v="110"/>
  </r>
  <r>
    <x v="2108"/>
    <x v="92"/>
    <x v="757"/>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3"/>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9"/>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3"/>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9"/>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7"/>
    <x v="9310"/>
    <n v="25500"/>
    <m/>
    <n v="-25500"/>
    <x v="110"/>
  </r>
  <r>
    <x v="2121"/>
    <x v="80"/>
    <x v="757"/>
    <x v="9310"/>
    <n v="14000"/>
    <m/>
    <n v="-14000"/>
    <x v="110"/>
  </r>
  <r>
    <x v="2121"/>
    <x v="90"/>
    <x v="757"/>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70"/>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7"/>
    <n v="50000"/>
    <m/>
    <n v="-50000"/>
    <x v="110"/>
  </r>
  <r>
    <x v="2124"/>
    <x v="4"/>
    <x v="4"/>
    <x v="6696"/>
    <n v="1700"/>
    <m/>
    <n v="-1700"/>
    <x v="110"/>
  </r>
  <r>
    <x v="2124"/>
    <x v="84"/>
    <x v="285"/>
    <x v="7068"/>
    <n v="1200"/>
    <m/>
    <n v="-1200"/>
    <x v="110"/>
  </r>
  <r>
    <x v="2124"/>
    <x v="81"/>
    <x v="778"/>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9"/>
    <x v="9334"/>
    <n v="250000"/>
    <m/>
    <n v="-250000"/>
    <x v="110"/>
  </r>
  <r>
    <x v="2111"/>
    <x v="89"/>
    <x v="261"/>
    <x v="9335"/>
    <n v="15900"/>
    <m/>
    <n v="-15900"/>
    <x v="110"/>
  </r>
  <r>
    <x v="2111"/>
    <x v="23"/>
    <x v="261"/>
    <x v="9335"/>
    <n v="32760"/>
    <m/>
    <n v="-32760"/>
    <x v="110"/>
  </r>
  <r>
    <x v="2111"/>
    <x v="22"/>
    <x v="261"/>
    <x v="9335"/>
    <n v="35360"/>
    <m/>
    <n v="-35360"/>
    <x v="110"/>
  </r>
  <r>
    <x v="2126"/>
    <x v="79"/>
    <x v="758"/>
    <x v="9336"/>
    <n v="250000"/>
    <m/>
    <n v="-250000"/>
    <x v="110"/>
  </r>
  <r>
    <x v="2127"/>
    <x v="84"/>
    <x v="635"/>
    <x v="9337"/>
    <n v="150000"/>
    <m/>
    <n v="-150000"/>
    <x v="110"/>
  </r>
  <r>
    <x v="2127"/>
    <x v="81"/>
    <x v="664"/>
    <x v="9338"/>
    <n v="50000"/>
    <m/>
    <n v="-50000"/>
    <x v="110"/>
  </r>
  <r>
    <x v="2127"/>
    <x v="84"/>
    <x v="749"/>
    <x v="9339"/>
    <n v="45000"/>
    <m/>
    <n v="-45000"/>
    <x v="110"/>
  </r>
  <r>
    <x v="2127"/>
    <x v="67"/>
    <x v="749"/>
    <x v="9339"/>
    <n v="10000"/>
    <m/>
    <n v="-10000"/>
    <x v="110"/>
  </r>
  <r>
    <x v="2127"/>
    <x v="90"/>
    <x v="749"/>
    <x v="9339"/>
    <n v="75000"/>
    <m/>
    <n v="-75000"/>
    <x v="110"/>
  </r>
  <r>
    <x v="2127"/>
    <x v="79"/>
    <x v="749"/>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9"/>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6"/>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80"/>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1"/>
    <x v="9396"/>
    <n v="165988"/>
    <m/>
    <n v="-165988"/>
    <x v="111"/>
  </r>
  <r>
    <x v="2131"/>
    <x v="81"/>
    <x v="778"/>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2"/>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70"/>
    <x v="9307"/>
    <n v="50000"/>
    <m/>
    <n v="-50000"/>
    <x v="111"/>
  </r>
  <r>
    <x v="2133"/>
    <x v="81"/>
    <x v="762"/>
    <x v="9404"/>
    <n v="200000"/>
    <m/>
    <n v="-200000"/>
    <x v="111"/>
  </r>
  <r>
    <x v="2132"/>
    <x v="90"/>
    <x v="278"/>
    <x v="9405"/>
    <n v="14000"/>
    <m/>
    <n v="-14000"/>
    <x v="111"/>
  </r>
  <r>
    <x v="2132"/>
    <x v="90"/>
    <x v="783"/>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3"/>
    <x v="9420"/>
    <n v="20000"/>
    <m/>
    <n v="-20000"/>
    <x v="111"/>
  </r>
  <r>
    <x v="2135"/>
    <x v="4"/>
    <x v="4"/>
    <x v="6696"/>
    <n v="4000"/>
    <m/>
    <n v="-4000"/>
    <x v="111"/>
  </r>
  <r>
    <x v="2135"/>
    <x v="23"/>
    <x v="465"/>
    <x v="9421"/>
    <n v="20000"/>
    <m/>
    <n v="-20000"/>
    <x v="111"/>
  </r>
  <r>
    <x v="2135"/>
    <x v="91"/>
    <x v="784"/>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4"/>
    <x v="9427"/>
    <n v="14100"/>
    <m/>
    <n v="-14100"/>
    <x v="111"/>
  </r>
  <r>
    <x v="2137"/>
    <x v="73"/>
    <x v="774"/>
    <x v="9427"/>
    <n v="65000"/>
    <m/>
    <n v="-65000"/>
    <x v="111"/>
  </r>
  <r>
    <x v="2137"/>
    <x v="94"/>
    <x v="774"/>
    <x v="9427"/>
    <n v="128080"/>
    <m/>
    <n v="-128080"/>
    <x v="111"/>
  </r>
  <r>
    <x v="2138"/>
    <x v="73"/>
    <x v="698"/>
    <x v="6442"/>
    <n v="700000"/>
    <m/>
    <n v="-700000"/>
    <x v="111"/>
  </r>
  <r>
    <x v="2139"/>
    <x v="73"/>
    <x v="773"/>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9"/>
    <x v="9431"/>
    <n v="80000"/>
    <m/>
    <n v="-80000"/>
    <x v="111"/>
  </r>
  <r>
    <x v="2138"/>
    <x v="84"/>
    <x v="759"/>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5"/>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9"/>
    <x v="9441"/>
    <n v="19000"/>
    <m/>
    <n v="-19000"/>
    <x v="111"/>
  </r>
  <r>
    <x v="2139"/>
    <x v="94"/>
    <x v="786"/>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1"/>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5"/>
    <x v="9455"/>
    <n v="100000"/>
    <m/>
    <n v="-100000"/>
    <x v="111"/>
  </r>
  <r>
    <x v="2142"/>
    <x v="92"/>
    <x v="783"/>
    <x v="9307"/>
    <n v="520000"/>
    <m/>
    <n v="-520000"/>
    <x v="111"/>
  </r>
  <r>
    <x v="2142"/>
    <x v="94"/>
    <x v="729"/>
    <x v="9456"/>
    <n v="700000"/>
    <m/>
    <n v="-700000"/>
    <x v="111"/>
  </r>
  <r>
    <x v="2142"/>
    <x v="79"/>
    <x v="745"/>
    <x v="8439"/>
    <n v="25000"/>
    <m/>
    <n v="-25000"/>
    <x v="111"/>
  </r>
  <r>
    <x v="2142"/>
    <x v="73"/>
    <x v="338"/>
    <x v="9457"/>
    <n v="300000"/>
    <m/>
    <n v="-300000"/>
    <x v="111"/>
  </r>
  <r>
    <x v="2142"/>
    <x v="90"/>
    <x v="749"/>
    <x v="9458"/>
    <n v="75000"/>
    <m/>
    <n v="-75000"/>
    <x v="111"/>
  </r>
  <r>
    <x v="2144"/>
    <x v="16"/>
    <x v="205"/>
    <x v="9459"/>
    <n v="20000"/>
    <m/>
    <n v="-20000"/>
    <x v="111"/>
  </r>
  <r>
    <x v="2144"/>
    <x v="79"/>
    <x v="767"/>
    <x v="9460"/>
    <n v="210000"/>
    <m/>
    <n v="-210000"/>
    <x v="111"/>
  </r>
  <r>
    <x v="2144"/>
    <x v="77"/>
    <x v="767"/>
    <x v="9460"/>
    <n v="160000"/>
    <m/>
    <n v="-160000"/>
    <x v="111"/>
  </r>
  <r>
    <x v="2144"/>
    <x v="94"/>
    <x v="767"/>
    <x v="9460"/>
    <n v="180000"/>
    <m/>
    <n v="-180000"/>
    <x v="111"/>
  </r>
  <r>
    <x v="2144"/>
    <x v="7"/>
    <x v="560"/>
    <x v="9461"/>
    <n v="80000"/>
    <m/>
    <n v="-80000"/>
    <x v="111"/>
  </r>
  <r>
    <x v="2144"/>
    <x v="37"/>
    <x v="291"/>
    <x v="9462"/>
    <n v="150000"/>
    <m/>
    <n v="-150000"/>
    <x v="111"/>
  </r>
  <r>
    <x v="2144"/>
    <x v="58"/>
    <x v="761"/>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8"/>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1"/>
    <x v="9486"/>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3"/>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7"/>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1"/>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9"/>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8"/>
    <x v="9519"/>
    <n v="62400"/>
    <m/>
    <n v="-62400"/>
    <x v="111"/>
  </r>
  <r>
    <x v="2152"/>
    <x v="97"/>
    <x v="474"/>
    <x v="233"/>
    <n v="500"/>
    <m/>
    <n v="-500"/>
    <x v="111"/>
  </r>
  <r>
    <x v="2152"/>
    <x v="58"/>
    <x v="465"/>
    <x v="233"/>
    <n v="5000"/>
    <m/>
    <n v="-5000"/>
    <x v="111"/>
  </r>
  <r>
    <x v="2153"/>
    <x v="80"/>
    <x v="762"/>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3"/>
    <x v="7568"/>
    <n v="5000"/>
    <m/>
    <n v="-5000"/>
    <x v="111"/>
  </r>
  <r>
    <x v="2153"/>
    <x v="99"/>
    <x v="285"/>
    <x v="9535"/>
    <n v="2700"/>
    <m/>
    <n v="-2700"/>
    <x v="111"/>
  </r>
  <r>
    <x v="2154"/>
    <x v="58"/>
    <x v="314"/>
    <x v="9536"/>
    <n v="5000"/>
    <m/>
    <n v="-5000"/>
    <x v="111"/>
  </r>
  <r>
    <x v="2154"/>
    <x v="76"/>
    <x v="787"/>
    <x v="9537"/>
    <n v="100000"/>
    <m/>
    <n v="-100000"/>
    <x v="111"/>
  </r>
  <r>
    <x v="2154"/>
    <x v="84"/>
    <x v="787"/>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7"/>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3"/>
    <x v="9544"/>
    <n v="98000"/>
    <m/>
    <n v="-98000"/>
    <x v="111"/>
  </r>
  <r>
    <x v="2128"/>
    <x v="65"/>
    <x v="743"/>
    <x v="9544"/>
    <n v="50000"/>
    <m/>
    <n v="-50000"/>
    <x v="111"/>
  </r>
  <r>
    <x v="2128"/>
    <x v="69"/>
    <x v="743"/>
    <x v="9544"/>
    <n v="61000"/>
    <m/>
    <n v="-61000"/>
    <x v="111"/>
  </r>
  <r>
    <x v="2128"/>
    <x v="62"/>
    <x v="743"/>
    <x v="9544"/>
    <n v="25000"/>
    <m/>
    <n v="-25000"/>
    <x v="111"/>
  </r>
  <r>
    <x v="2128"/>
    <x v="88"/>
    <x v="743"/>
    <x v="9544"/>
    <n v="55000"/>
    <m/>
    <n v="-55000"/>
    <x v="111"/>
  </r>
  <r>
    <x v="2128"/>
    <x v="92"/>
    <x v="743"/>
    <x v="9544"/>
    <n v="53000"/>
    <m/>
    <n v="-53000"/>
    <x v="111"/>
  </r>
  <r>
    <x v="2129"/>
    <x v="80"/>
    <x v="749"/>
    <x v="9545"/>
    <n v="31000"/>
    <m/>
    <n v="-31000"/>
    <x v="111"/>
  </r>
  <r>
    <x v="2129"/>
    <x v="90"/>
    <x v="749"/>
    <x v="9545"/>
    <n v="16000"/>
    <m/>
    <n v="-16000"/>
    <x v="111"/>
  </r>
  <r>
    <x v="2129"/>
    <x v="79"/>
    <x v="749"/>
    <x v="9545"/>
    <n v="54000"/>
    <m/>
    <n v="-54000"/>
    <x v="111"/>
  </r>
  <r>
    <x v="2129"/>
    <x v="84"/>
    <x v="749"/>
    <x v="9545"/>
    <n v="6000"/>
    <m/>
    <n v="-6000"/>
    <x v="111"/>
  </r>
  <r>
    <x v="2129"/>
    <x v="67"/>
    <x v="749"/>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9"/>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5"/>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7"/>
    <x v="9590"/>
    <n v="88800"/>
    <m/>
    <n v="-88800"/>
    <x v="112"/>
  </r>
  <r>
    <x v="2159"/>
    <x v="94"/>
    <x v="790"/>
    <x v="9591"/>
    <n v="164000"/>
    <m/>
    <n v="-164000"/>
    <x v="112"/>
  </r>
  <r>
    <x v="2159"/>
    <x v="81"/>
    <x v="791"/>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2"/>
    <x v="898"/>
    <n v="50000"/>
    <m/>
    <n v="-50000"/>
    <x v="112"/>
  </r>
  <r>
    <x v="2160"/>
    <x v="97"/>
    <x v="278"/>
    <x v="9596"/>
    <n v="3000"/>
    <m/>
    <n v="-3000"/>
    <x v="112"/>
  </r>
  <r>
    <x v="2160"/>
    <x v="4"/>
    <x v="4"/>
    <x v="6696"/>
    <n v="3000"/>
    <m/>
    <n v="-3000"/>
    <x v="112"/>
  </r>
  <r>
    <x v="2160"/>
    <x v="73"/>
    <x v="474"/>
    <x v="233"/>
    <n v="2000"/>
    <m/>
    <n v="-2000"/>
    <x v="112"/>
  </r>
  <r>
    <x v="2160"/>
    <x v="81"/>
    <x v="743"/>
    <x v="898"/>
    <n v="50000"/>
    <m/>
    <n v="-50000"/>
    <x v="112"/>
  </r>
  <r>
    <x v="2160"/>
    <x v="65"/>
    <x v="743"/>
    <x v="898"/>
    <n v="25000"/>
    <m/>
    <n v="-25000"/>
    <x v="112"/>
  </r>
  <r>
    <x v="2160"/>
    <x v="91"/>
    <x v="784"/>
    <x v="9597"/>
    <n v="25000"/>
    <m/>
    <n v="-25000"/>
    <x v="112"/>
  </r>
  <r>
    <x v="2161"/>
    <x v="58"/>
    <x v="762"/>
    <x v="9598"/>
    <n v="12000"/>
    <m/>
    <n v="-12000"/>
    <x v="112"/>
  </r>
  <r>
    <x v="2161"/>
    <x v="73"/>
    <x v="474"/>
    <x v="9599"/>
    <n v="3500"/>
    <m/>
    <n v="-3500"/>
    <x v="112"/>
  </r>
  <r>
    <x v="2161"/>
    <x v="87"/>
    <x v="474"/>
    <x v="9600"/>
    <n v="2200"/>
    <m/>
    <n v="-2200"/>
    <x v="112"/>
  </r>
  <r>
    <x v="2161"/>
    <x v="94"/>
    <x v="762"/>
    <x v="9601"/>
    <n v="85000"/>
    <m/>
    <n v="-85000"/>
    <x v="112"/>
  </r>
  <r>
    <x v="2161"/>
    <x v="94"/>
    <x v="779"/>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4"/>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3"/>
    <x v="9618"/>
    <n v="20000"/>
    <m/>
    <n v="-20000"/>
    <x v="112"/>
  </r>
  <r>
    <x v="2163"/>
    <x v="79"/>
    <x v="474"/>
    <x v="233"/>
    <n v="200"/>
    <m/>
    <n v="-200"/>
    <x v="112"/>
  </r>
  <r>
    <x v="2163"/>
    <x v="97"/>
    <x v="611"/>
    <x v="9307"/>
    <n v="100000"/>
    <m/>
    <n v="-100000"/>
    <x v="112"/>
  </r>
  <r>
    <x v="2163"/>
    <x v="94"/>
    <x v="474"/>
    <x v="233"/>
    <n v="1350"/>
    <m/>
    <n v="-1350"/>
    <x v="112"/>
  </r>
  <r>
    <x v="2163"/>
    <x v="4"/>
    <x v="794"/>
    <x v="233"/>
    <n v="6300"/>
    <m/>
    <n v="-6300"/>
    <x v="112"/>
  </r>
  <r>
    <x v="2163"/>
    <x v="4"/>
    <x v="4"/>
    <x v="9619"/>
    <n v="2000"/>
    <m/>
    <n v="-2000"/>
    <x v="112"/>
  </r>
  <r>
    <x v="2163"/>
    <x v="4"/>
    <x v="795"/>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91"/>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6"/>
    <x v="8731"/>
    <n v="500000"/>
    <m/>
    <n v="-500000"/>
    <x v="112"/>
  </r>
  <r>
    <x v="2166"/>
    <x v="73"/>
    <x v="773"/>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2"/>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9"/>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7"/>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8"/>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4"/>
    <x v="233"/>
    <n v="1000"/>
    <m/>
    <n v="-1000"/>
    <x v="112"/>
  </r>
  <r>
    <x v="2170"/>
    <x v="97"/>
    <x v="2"/>
    <x v="9661"/>
    <n v="40000"/>
    <m/>
    <n v="-40000"/>
    <x v="112"/>
  </r>
  <r>
    <x v="2170"/>
    <x v="58"/>
    <x v="278"/>
    <x v="9662"/>
    <n v="149000"/>
    <m/>
    <n v="-149000"/>
    <x v="112"/>
  </r>
  <r>
    <x v="2170"/>
    <x v="98"/>
    <x v="798"/>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9"/>
    <x v="9669"/>
    <n v="2092916"/>
    <m/>
    <n v="-2092916"/>
    <x v="112"/>
  </r>
  <r>
    <x v="2173"/>
    <x v="73"/>
    <x v="800"/>
    <x v="9670"/>
    <n v="195500"/>
    <m/>
    <n v="-195500"/>
    <x v="112"/>
  </r>
  <r>
    <x v="2173"/>
    <x v="73"/>
    <x v="278"/>
    <x v="9671"/>
    <n v="21600"/>
    <m/>
    <n v="-21600"/>
    <x v="112"/>
  </r>
  <r>
    <x v="2173"/>
    <x v="73"/>
    <x v="278"/>
    <x v="9672"/>
    <n v="78500"/>
    <m/>
    <n v="-78500"/>
    <x v="112"/>
  </r>
  <r>
    <x v="2173"/>
    <x v="91"/>
    <x v="212"/>
    <x v="9673"/>
    <n v="200000"/>
    <m/>
    <n v="-200000"/>
    <x v="112"/>
  </r>
  <r>
    <x v="2173"/>
    <x v="98"/>
    <x v="798"/>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801"/>
    <x v="9678"/>
    <n v="100000"/>
    <m/>
    <n v="-100000"/>
    <x v="112"/>
  </r>
  <r>
    <x v="2175"/>
    <x v="94"/>
    <x v="802"/>
    <x v="9679"/>
    <n v="33000"/>
    <m/>
    <n v="-33000"/>
    <x v="112"/>
  </r>
  <r>
    <x v="2175"/>
    <x v="76"/>
    <x v="518"/>
    <x v="9680"/>
    <n v="50000"/>
    <m/>
    <n v="-50000"/>
    <x v="112"/>
  </r>
  <r>
    <x v="2176"/>
    <x v="80"/>
    <x v="768"/>
    <x v="9681"/>
    <n v="146000"/>
    <m/>
    <n v="-146000"/>
    <x v="112"/>
  </r>
  <r>
    <x v="2176"/>
    <x v="98"/>
    <x v="734"/>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3"/>
    <x v="9694"/>
    <n v="30000"/>
    <m/>
    <n v="-30000"/>
    <x v="112"/>
  </r>
  <r>
    <x v="2177"/>
    <x v="79"/>
    <x v="731"/>
    <x v="9695"/>
    <n v="200000"/>
    <m/>
    <n v="-200000"/>
    <x v="112"/>
  </r>
  <r>
    <x v="2177"/>
    <x v="80"/>
    <x v="694"/>
    <x v="233"/>
    <n v="7600"/>
    <m/>
    <n v="-7600"/>
    <x v="112"/>
  </r>
  <r>
    <x v="2177"/>
    <x v="73"/>
    <x v="762"/>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9"/>
    <x v="8439"/>
    <n v="70000"/>
    <m/>
    <n v="-70000"/>
    <x v="112"/>
  </r>
  <r>
    <x v="2178"/>
    <x v="94"/>
    <x v="749"/>
    <x v="8439"/>
    <n v="130000"/>
    <m/>
    <n v="-130000"/>
    <x v="112"/>
  </r>
  <r>
    <x v="2178"/>
    <x v="79"/>
    <x v="278"/>
    <x v="9478"/>
    <n v="54400"/>
    <m/>
    <n v="-54400"/>
    <x v="112"/>
  </r>
  <r>
    <x v="2178"/>
    <x v="73"/>
    <x v="655"/>
    <x v="9478"/>
    <n v="100000"/>
    <m/>
    <n v="-100000"/>
    <x v="112"/>
  </r>
  <r>
    <x v="2179"/>
    <x v="94"/>
    <x v="735"/>
    <x v="9705"/>
    <n v="100000"/>
    <m/>
    <n v="-100000"/>
    <x v="112"/>
  </r>
  <r>
    <x v="2179"/>
    <x v="74"/>
    <x v="804"/>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5"/>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3"/>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9"/>
    <x v="9717"/>
    <n v="81000"/>
    <m/>
    <n v="-81000"/>
    <x v="112"/>
  </r>
  <r>
    <x v="2158"/>
    <x v="94"/>
    <x v="716"/>
    <x v="9718"/>
    <n v="200000"/>
    <m/>
    <n v="-200000"/>
    <x v="112"/>
  </r>
  <r>
    <x v="2169"/>
    <x v="4"/>
    <x v="806"/>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6"/>
    <x v="9725"/>
    <n v="150000"/>
    <m/>
    <n v="-150000"/>
    <x v="112"/>
  </r>
  <r>
    <x v="2176"/>
    <x v="97"/>
    <x v="740"/>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7"/>
    <x v="9742"/>
    <n v="50000"/>
    <m/>
    <n v="-50000"/>
    <x v="113"/>
  </r>
  <r>
    <x v="2180"/>
    <x v="91"/>
    <x v="278"/>
    <x v="5324"/>
    <n v="14460"/>
    <m/>
    <n v="-14460"/>
    <x v="113"/>
  </r>
  <r>
    <x v="2180"/>
    <x v="4"/>
    <x v="808"/>
    <x v="9743"/>
    <n v="3000"/>
    <m/>
    <n v="-3000"/>
    <x v="113"/>
  </r>
  <r>
    <x v="2180"/>
    <x v="73"/>
    <x v="474"/>
    <x v="233"/>
    <n v="1200"/>
    <m/>
    <n v="-1200"/>
    <x v="113"/>
  </r>
  <r>
    <x v="2181"/>
    <x v="7"/>
    <x v="27"/>
    <x v="5156"/>
    <n v="865"/>
    <m/>
    <n v="-865"/>
    <x v="113"/>
  </r>
  <r>
    <x v="2181"/>
    <x v="4"/>
    <x v="27"/>
    <x v="5156"/>
    <n v="745"/>
    <m/>
    <n v="-745"/>
    <x v="113"/>
  </r>
  <r>
    <x v="2181"/>
    <x v="4"/>
    <x v="4"/>
    <x v="9660"/>
    <n v="3000"/>
    <m/>
    <n v="-3000"/>
    <x v="113"/>
  </r>
  <r>
    <x v="2181"/>
    <x v="73"/>
    <x v="809"/>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4"/>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10"/>
    <x v="8439"/>
    <n v="40000"/>
    <m/>
    <n v="-40000"/>
    <x v="113"/>
  </r>
  <r>
    <x v="2184"/>
    <x v="91"/>
    <x v="278"/>
    <x v="9755"/>
    <n v="9000"/>
    <m/>
    <n v="-9000"/>
    <x v="113"/>
  </r>
  <r>
    <x v="2183"/>
    <x v="79"/>
    <x v="278"/>
    <x v="9756"/>
    <n v="15500"/>
    <m/>
    <n v="-15500"/>
    <x v="113"/>
  </r>
  <r>
    <x v="2184"/>
    <x v="79"/>
    <x v="285"/>
    <x v="9757"/>
    <n v="650"/>
    <m/>
    <n v="-650"/>
    <x v="113"/>
  </r>
  <r>
    <x v="2184"/>
    <x v="58"/>
    <x v="773"/>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9"/>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5"/>
    <x v="8439"/>
    <n v="100000"/>
    <m/>
    <n v="-100000"/>
    <x v="113"/>
  </r>
  <r>
    <x v="2186"/>
    <x v="76"/>
    <x v="518"/>
    <x v="9478"/>
    <n v="40000"/>
    <m/>
    <n v="-40000"/>
    <x v="113"/>
  </r>
  <r>
    <x v="2186"/>
    <x v="73"/>
    <x v="793"/>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9"/>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7"/>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11"/>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9"/>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2"/>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3"/>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2"/>
    <x v="9808"/>
    <n v="30000"/>
    <m/>
    <n v="-30000"/>
    <x v="113"/>
  </r>
  <r>
    <x v="2194"/>
    <x v="58"/>
    <x v="278"/>
    <x v="9809"/>
    <n v="43500"/>
    <m/>
    <n v="-43500"/>
    <x v="113"/>
  </r>
  <r>
    <x v="2194"/>
    <x v="58"/>
    <x v="814"/>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8"/>
    <x v="9814"/>
    <n v="288000"/>
    <m/>
    <n v="-288000"/>
    <x v="113"/>
  </r>
  <r>
    <x v="2195"/>
    <x v="73"/>
    <x v="793"/>
    <x v="8878"/>
    <n v="50000"/>
    <m/>
    <n v="-50000"/>
    <x v="113"/>
  </r>
  <r>
    <x v="2195"/>
    <x v="79"/>
    <x v="815"/>
    <x v="9815"/>
    <n v="75000"/>
    <m/>
    <n v="-75000"/>
    <x v="113"/>
  </r>
  <r>
    <x v="2195"/>
    <x v="106"/>
    <x v="815"/>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3"/>
    <x v="898"/>
    <n v="10000"/>
    <m/>
    <n v="-10000"/>
    <x v="113"/>
  </r>
  <r>
    <x v="2198"/>
    <x v="94"/>
    <x v="2"/>
    <x v="9820"/>
    <n v="1500"/>
    <m/>
    <n v="-1500"/>
    <x v="113"/>
  </r>
  <r>
    <x v="2198"/>
    <x v="73"/>
    <x v="2"/>
    <x v="5499"/>
    <n v="5000"/>
    <m/>
    <n v="-5000"/>
    <x v="113"/>
  </r>
  <r>
    <x v="2198"/>
    <x v="58"/>
    <x v="803"/>
    <x v="9536"/>
    <n v="15000"/>
    <m/>
    <n v="-15000"/>
    <x v="113"/>
  </r>
  <r>
    <x v="2198"/>
    <x v="98"/>
    <x v="750"/>
    <x v="9536"/>
    <n v="200000"/>
    <m/>
    <n v="-200000"/>
    <x v="113"/>
  </r>
  <r>
    <x v="2198"/>
    <x v="80"/>
    <x v="768"/>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731"/>
    <x v="9825"/>
    <n v="100000"/>
    <m/>
    <n v="-100000"/>
    <x v="113"/>
  </r>
  <r>
    <x v="2199"/>
    <x v="79"/>
    <x v="607"/>
    <x v="9826"/>
    <n v="200000"/>
    <m/>
    <n v="-200000"/>
    <x v="113"/>
  </r>
  <r>
    <x v="2199"/>
    <x v="79"/>
    <x v="607"/>
    <x v="9826"/>
    <n v="100000"/>
    <m/>
    <n v="-100000"/>
    <x v="113"/>
  </r>
  <r>
    <x v="2199"/>
    <x v="97"/>
    <x v="596"/>
    <x v="9827"/>
    <n v="150000"/>
    <m/>
    <n v="-150000"/>
    <x v="113"/>
  </r>
  <r>
    <x v="2199"/>
    <x v="98"/>
    <x v="750"/>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6"/>
    <x v="9829"/>
    <n v="1000000"/>
    <m/>
    <n v="-1000000"/>
    <x v="113"/>
  </r>
  <r>
    <x v="2200"/>
    <x v="98"/>
    <x v="286"/>
    <x v="9830"/>
    <n v="225000"/>
    <m/>
    <n v="-225000"/>
    <x v="113"/>
  </r>
  <r>
    <x v="2200"/>
    <x v="98"/>
    <x v="807"/>
    <x v="9831"/>
    <n v="35000"/>
    <m/>
    <n v="-35000"/>
    <x v="113"/>
  </r>
  <r>
    <x v="2201"/>
    <x v="52"/>
    <x v="796"/>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7"/>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8"/>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9"/>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8"/>
    <x v="9478"/>
    <n v="250000"/>
    <m/>
    <n v="-250000"/>
    <x v="114"/>
  </r>
  <r>
    <x v="2204"/>
    <x v="4"/>
    <x v="811"/>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20"/>
    <x v="9882"/>
    <n v="50000"/>
    <m/>
    <n v="-50000"/>
    <x v="114"/>
  </r>
  <r>
    <x v="2205"/>
    <x v="91"/>
    <x v="474"/>
    <x v="233"/>
    <n v="1000"/>
    <m/>
    <n v="-1000"/>
    <x v="114"/>
  </r>
  <r>
    <x v="2205"/>
    <x v="73"/>
    <x v="2"/>
    <x v="9883"/>
    <n v="1500"/>
    <m/>
    <n v="-1500"/>
    <x v="114"/>
  </r>
  <r>
    <x v="2205"/>
    <x v="94"/>
    <x v="749"/>
    <x v="898"/>
    <n v="50000"/>
    <m/>
    <n v="-50000"/>
    <x v="114"/>
  </r>
  <r>
    <x v="2205"/>
    <x v="94"/>
    <x v="278"/>
    <x v="9884"/>
    <n v="4900"/>
    <m/>
    <n v="-4900"/>
    <x v="114"/>
  </r>
  <r>
    <x v="2205"/>
    <x v="7"/>
    <x v="2"/>
    <x v="1696"/>
    <n v="1500"/>
    <m/>
    <n v="-1500"/>
    <x v="114"/>
  </r>
  <r>
    <x v="2205"/>
    <x v="94"/>
    <x v="735"/>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2"/>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1"/>
    <x v="9478"/>
    <n v="250000"/>
    <m/>
    <n v="-250000"/>
    <x v="114"/>
  </r>
  <r>
    <x v="2207"/>
    <x v="94"/>
    <x v="278"/>
    <x v="8085"/>
    <n v="11650"/>
    <m/>
    <n v="-11650"/>
    <x v="114"/>
  </r>
  <r>
    <x v="2207"/>
    <x v="73"/>
    <x v="773"/>
    <x v="898"/>
    <n v="30000"/>
    <m/>
    <n v="-30000"/>
    <x v="114"/>
  </r>
  <r>
    <x v="2207"/>
    <x v="94"/>
    <x v="285"/>
    <x v="7068"/>
    <n v="1000"/>
    <m/>
    <n v="-1000"/>
    <x v="114"/>
  </r>
  <r>
    <x v="2207"/>
    <x v="94"/>
    <x v="474"/>
    <x v="233"/>
    <n v="2000"/>
    <m/>
    <n v="-2000"/>
    <x v="114"/>
  </r>
  <r>
    <x v="2207"/>
    <x v="94"/>
    <x v="821"/>
    <x v="9893"/>
    <n v="3600"/>
    <m/>
    <n v="-3600"/>
    <x v="114"/>
  </r>
  <r>
    <x v="2207"/>
    <x v="98"/>
    <x v="518"/>
    <x v="898"/>
    <n v="100000"/>
    <m/>
    <n v="-100000"/>
    <x v="114"/>
  </r>
  <r>
    <x v="2207"/>
    <x v="4"/>
    <x v="679"/>
    <x v="9894"/>
    <n v="4000"/>
    <m/>
    <n v="-4000"/>
    <x v="114"/>
  </r>
  <r>
    <x v="2208"/>
    <x v="94"/>
    <x v="771"/>
    <x v="9478"/>
    <n v="250000"/>
    <m/>
    <n v="-250000"/>
    <x v="114"/>
  </r>
  <r>
    <x v="2209"/>
    <x v="94"/>
    <x v="548"/>
    <x v="9895"/>
    <n v="200000"/>
    <m/>
    <n v="-200000"/>
    <x v="114"/>
  </r>
  <r>
    <x v="2209"/>
    <x v="94"/>
    <x v="716"/>
    <x v="9896"/>
    <n v="40000"/>
    <m/>
    <n v="-40000"/>
    <x v="114"/>
  </r>
  <r>
    <x v="2209"/>
    <x v="94"/>
    <x v="758"/>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3"/>
    <x v="9904"/>
    <n v="8000"/>
    <m/>
    <n v="-8000"/>
    <x v="114"/>
  </r>
  <r>
    <x v="2210"/>
    <x v="81"/>
    <x v="743"/>
    <x v="9904"/>
    <n v="8000"/>
    <m/>
    <n v="-8000"/>
    <x v="114"/>
  </r>
  <r>
    <x v="2210"/>
    <x v="55"/>
    <x v="743"/>
    <x v="9904"/>
    <n v="8000"/>
    <m/>
    <n v="-8000"/>
    <x v="114"/>
  </r>
  <r>
    <x v="2210"/>
    <x v="61"/>
    <x v="743"/>
    <x v="9904"/>
    <n v="4000"/>
    <m/>
    <n v="-4000"/>
    <x v="114"/>
  </r>
  <r>
    <x v="2210"/>
    <x v="77"/>
    <x v="743"/>
    <x v="9904"/>
    <n v="12000"/>
    <m/>
    <n v="-12000"/>
    <x v="114"/>
  </r>
  <r>
    <x v="2210"/>
    <x v="67"/>
    <x v="743"/>
    <x v="9904"/>
    <n v="20000"/>
    <m/>
    <n v="-20000"/>
    <x v="114"/>
  </r>
  <r>
    <x v="2210"/>
    <x v="98"/>
    <x v="309"/>
    <x v="9905"/>
    <n v="18000"/>
    <m/>
    <n v="-18000"/>
    <x v="114"/>
  </r>
  <r>
    <x v="2210"/>
    <x v="5"/>
    <x v="309"/>
    <x v="9905"/>
    <n v="7000"/>
    <m/>
    <n v="-7000"/>
    <x v="114"/>
  </r>
  <r>
    <x v="2210"/>
    <x v="73"/>
    <x v="793"/>
    <x v="9828"/>
    <n v="15000"/>
    <m/>
    <n v="-15000"/>
    <x v="114"/>
  </r>
  <r>
    <x v="2210"/>
    <x v="99"/>
    <x v="467"/>
    <x v="9828"/>
    <n v="25000"/>
    <m/>
    <n v="-25000"/>
    <x v="114"/>
  </r>
  <r>
    <x v="2210"/>
    <x v="37"/>
    <x v="278"/>
    <x v="3875"/>
    <n v="22000"/>
    <m/>
    <n v="-22000"/>
    <x v="114"/>
  </r>
  <r>
    <x v="2210"/>
    <x v="109"/>
    <x v="770"/>
    <x v="9906"/>
    <n v="20000"/>
    <m/>
    <n v="-20000"/>
    <x v="114"/>
  </r>
  <r>
    <x v="2210"/>
    <x v="81"/>
    <x v="309"/>
    <x v="9907"/>
    <n v="31000"/>
    <m/>
    <n v="-31000"/>
    <x v="114"/>
  </r>
  <r>
    <x v="2210"/>
    <x v="65"/>
    <x v="309"/>
    <x v="9907"/>
    <n v="19000"/>
    <m/>
    <n v="-19000"/>
    <x v="114"/>
  </r>
  <r>
    <x v="2211"/>
    <x v="91"/>
    <x v="813"/>
    <x v="9908"/>
    <n v="400000"/>
    <m/>
    <n v="-400000"/>
    <x v="114"/>
  </r>
  <r>
    <x v="2212"/>
    <x v="98"/>
    <x v="518"/>
    <x v="9909"/>
    <n v="40000"/>
    <m/>
    <n v="-40000"/>
    <x v="114"/>
  </r>
  <r>
    <x v="2212"/>
    <x v="94"/>
    <x v="814"/>
    <x v="9910"/>
    <n v="3600"/>
    <m/>
    <n v="-3600"/>
    <x v="114"/>
  </r>
  <r>
    <x v="2212"/>
    <x v="91"/>
    <x v="278"/>
    <x v="5233"/>
    <n v="4000"/>
    <m/>
    <n v="-4000"/>
    <x v="114"/>
  </r>
  <r>
    <x v="2213"/>
    <x v="73"/>
    <x v="78"/>
    <x v="9911"/>
    <n v="2098980"/>
    <m/>
    <n v="-2098980"/>
    <x v="114"/>
  </r>
  <r>
    <x v="2214"/>
    <x v="58"/>
    <x v="773"/>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3"/>
    <x v="8845"/>
    <n v="10000"/>
    <m/>
    <n v="-10000"/>
    <x v="114"/>
  </r>
  <r>
    <x v="2214"/>
    <x v="94"/>
    <x v="814"/>
    <x v="9917"/>
    <n v="1600"/>
    <m/>
    <n v="-1600"/>
    <x v="114"/>
  </r>
  <r>
    <x v="2215"/>
    <x v="104"/>
    <x v="278"/>
    <x v="9918"/>
    <n v="789650"/>
    <m/>
    <n v="-789650"/>
    <x v="114"/>
  </r>
  <r>
    <x v="2215"/>
    <x v="91"/>
    <x v="822"/>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3"/>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4"/>
    <x v="9932"/>
    <n v="204000"/>
    <m/>
    <n v="-204000"/>
    <x v="114"/>
  </r>
  <r>
    <x v="2218"/>
    <x v="1"/>
    <x v="465"/>
    <x v="9933"/>
    <n v="15000"/>
    <m/>
    <n v="-15000"/>
    <x v="114"/>
  </r>
  <r>
    <x v="2218"/>
    <x v="94"/>
    <x v="553"/>
    <x v="9934"/>
    <n v="156000"/>
    <m/>
    <n v="-156000"/>
    <x v="114"/>
  </r>
  <r>
    <x v="2218"/>
    <x v="98"/>
    <x v="750"/>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7"/>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4"/>
    <x v="9948"/>
    <n v="500000"/>
    <m/>
    <n v="-500000"/>
    <x v="114"/>
  </r>
  <r>
    <x v="2220"/>
    <x v="91"/>
    <x v="824"/>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3"/>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5"/>
    <x v="9955"/>
    <n v="100000"/>
    <m/>
    <n v="-100000"/>
    <x v="114"/>
  </r>
  <r>
    <x v="2204"/>
    <x v="73"/>
    <x v="800"/>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6"/>
    <x v="9959"/>
    <n v="179360"/>
    <m/>
    <n v="-179360"/>
    <x v="114"/>
  </r>
  <r>
    <x v="2219"/>
    <x v="55"/>
    <x v="734"/>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2"/>
    <m/>
    <n v="500000"/>
    <n v="500000"/>
    <x v="114"/>
  </r>
  <r>
    <x v="2204"/>
    <x v="62"/>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00000"/>
    <n v="4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37"/>
    <x v="97"/>
    <x v="9973"/>
    <m/>
    <n v="250000"/>
    <n v="250000"/>
    <x v="114"/>
  </r>
  <r>
    <x v="2217"/>
    <x v="37"/>
    <x v="97"/>
    <x v="9973"/>
    <m/>
    <n v="355000"/>
    <n v="355000"/>
    <x v="114"/>
  </r>
  <r>
    <x v="2217"/>
    <x v="37"/>
    <x v="97"/>
    <x v="9973"/>
    <m/>
    <n v="100000"/>
    <n v="100000"/>
    <x v="114"/>
  </r>
  <r>
    <x v="2217"/>
    <x v="37"/>
    <x v="97"/>
    <x v="9973"/>
    <m/>
    <n v="200000"/>
    <n v="200000"/>
    <x v="114"/>
  </r>
  <r>
    <x v="2217"/>
    <x v="73"/>
    <x v="97"/>
    <x v="9974"/>
    <m/>
    <n v="250000"/>
    <n v="250000"/>
    <x v="114"/>
  </r>
  <r>
    <x v="2217"/>
    <x v="73"/>
    <x v="97"/>
    <x v="9974"/>
    <m/>
    <n v="1000000"/>
    <n v="1000000"/>
    <x v="114"/>
  </r>
  <r>
    <x v="2217"/>
    <x v="73"/>
    <x v="97"/>
    <x v="9974"/>
    <m/>
    <n v="215000"/>
    <n v="215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1"/>
    <x v="9980"/>
    <n v="250000"/>
    <m/>
    <n v="-250000"/>
    <x v="115"/>
  </r>
  <r>
    <x v="2223"/>
    <x v="94"/>
    <x v="816"/>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8"/>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0"/>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0"/>
    <x v="827"/>
    <x v="10011"/>
    <n v="27500"/>
    <m/>
    <n v="-27500"/>
    <x v="115"/>
  </r>
  <r>
    <x v="2226"/>
    <x v="110"/>
    <x v="827"/>
    <x v="10011"/>
    <n v="7000"/>
    <m/>
    <n v="-7000"/>
    <x v="115"/>
  </r>
  <r>
    <x v="2226"/>
    <x v="100"/>
    <x v="749"/>
    <x v="10012"/>
    <n v="100000"/>
    <m/>
    <n v="-100000"/>
    <x v="115"/>
  </r>
  <r>
    <x v="2226"/>
    <x v="95"/>
    <x v="775"/>
    <x v="10013"/>
    <n v="15350"/>
    <m/>
    <n v="-15350"/>
    <x v="115"/>
  </r>
  <r>
    <x v="2226"/>
    <x v="84"/>
    <x v="775"/>
    <x v="10013"/>
    <n v="46500"/>
    <m/>
    <n v="-46500"/>
    <x v="115"/>
  </r>
  <r>
    <x v="2226"/>
    <x v="79"/>
    <x v="775"/>
    <x v="10013"/>
    <n v="80500"/>
    <m/>
    <n v="-80500"/>
    <x v="115"/>
  </r>
  <r>
    <x v="2226"/>
    <x v="94"/>
    <x v="775"/>
    <x v="10013"/>
    <n v="157650"/>
    <m/>
    <n v="-157650"/>
    <x v="115"/>
  </r>
  <r>
    <x v="2227"/>
    <x v="4"/>
    <x v="4"/>
    <x v="8114"/>
    <n v="3000"/>
    <m/>
    <n v="-3000"/>
    <x v="115"/>
  </r>
  <r>
    <x v="2227"/>
    <x v="94"/>
    <x v="743"/>
    <x v="898"/>
    <n v="50000"/>
    <m/>
    <n v="-50000"/>
    <x v="115"/>
  </r>
  <r>
    <x v="2227"/>
    <x v="91"/>
    <x v="278"/>
    <x v="10014"/>
    <n v="23450"/>
    <m/>
    <n v="-23450"/>
    <x v="115"/>
  </r>
  <r>
    <x v="2227"/>
    <x v="1"/>
    <x v="2"/>
    <x v="4693"/>
    <n v="3000"/>
    <m/>
    <n v="-3000"/>
    <x v="115"/>
  </r>
  <r>
    <x v="2227"/>
    <x v="110"/>
    <x v="474"/>
    <x v="233"/>
    <n v="1000"/>
    <m/>
    <n v="-1000"/>
    <x v="115"/>
  </r>
  <r>
    <x v="2227"/>
    <x v="84"/>
    <x v="694"/>
    <x v="233"/>
    <n v="1530"/>
    <m/>
    <n v="-1530"/>
    <x v="115"/>
  </r>
  <r>
    <x v="2227"/>
    <x v="84"/>
    <x v="285"/>
    <x v="7068"/>
    <n v="1000"/>
    <m/>
    <n v="-1000"/>
    <x v="115"/>
  </r>
  <r>
    <x v="2227"/>
    <x v="97"/>
    <x v="828"/>
    <x v="10015"/>
    <n v="15000"/>
    <m/>
    <n v="-15000"/>
    <x v="115"/>
  </r>
  <r>
    <x v="2227"/>
    <x v="73"/>
    <x v="2"/>
    <x v="9883"/>
    <n v="1500"/>
    <m/>
    <n v="-1500"/>
    <x v="115"/>
  </r>
  <r>
    <x v="2227"/>
    <x v="7"/>
    <x v="198"/>
    <x v="10016"/>
    <n v="2450"/>
    <m/>
    <n v="-2450"/>
    <x v="115"/>
  </r>
  <r>
    <x v="2227"/>
    <x v="94"/>
    <x v="474"/>
    <x v="233"/>
    <n v="200"/>
    <m/>
    <n v="-200"/>
    <x v="115"/>
  </r>
  <r>
    <x v="2227"/>
    <x v="92"/>
    <x v="817"/>
    <x v="10017"/>
    <n v="130000"/>
    <m/>
    <n v="-130000"/>
    <x v="115"/>
  </r>
  <r>
    <x v="2227"/>
    <x v="77"/>
    <x v="324"/>
    <x v="10018"/>
    <n v="250000"/>
    <m/>
    <n v="-250000"/>
    <x v="115"/>
  </r>
  <r>
    <x v="2227"/>
    <x v="98"/>
    <x v="518"/>
    <x v="10019"/>
    <n v="65000"/>
    <m/>
    <n v="-65000"/>
    <x v="115"/>
  </r>
  <r>
    <x v="2227"/>
    <x v="23"/>
    <x v="286"/>
    <x v="10020"/>
    <n v="45000"/>
    <m/>
    <n v="-45000"/>
    <x v="115"/>
  </r>
  <r>
    <x v="2227"/>
    <x v="97"/>
    <x v="829"/>
    <x v="10021"/>
    <n v="50000"/>
    <m/>
    <n v="-50000"/>
    <x v="115"/>
  </r>
  <r>
    <x v="2228"/>
    <x v="7"/>
    <x v="27"/>
    <x v="5156"/>
    <n v="865"/>
    <m/>
    <n v="-865"/>
    <x v="115"/>
  </r>
  <r>
    <x v="2228"/>
    <x v="91"/>
    <x v="474"/>
    <x v="10022"/>
    <n v="1500"/>
    <m/>
    <n v="-1500"/>
    <x v="115"/>
  </r>
  <r>
    <x v="2228"/>
    <x v="111"/>
    <x v="773"/>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30"/>
    <x v="10031"/>
    <n v="40000"/>
    <m/>
    <n v="-40000"/>
    <x v="115"/>
  </r>
  <r>
    <x v="2228"/>
    <x v="23"/>
    <x v="831"/>
    <x v="10032"/>
    <n v="50000"/>
    <m/>
    <n v="-50000"/>
    <x v="115"/>
  </r>
  <r>
    <x v="2228"/>
    <x v="52"/>
    <x v="796"/>
    <x v="10033"/>
    <n v="400000"/>
    <m/>
    <n v="-400000"/>
    <x v="115"/>
  </r>
  <r>
    <x v="2228"/>
    <x v="98"/>
    <x v="816"/>
    <x v="9981"/>
    <n v="750000"/>
    <m/>
    <n v="-750000"/>
    <x v="115"/>
  </r>
  <r>
    <x v="2228"/>
    <x v="97"/>
    <x v="278"/>
    <x v="10034"/>
    <n v="354000"/>
    <m/>
    <n v="-354000"/>
    <x v="115"/>
  </r>
  <r>
    <x v="2230"/>
    <x v="97"/>
    <x v="789"/>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7"/>
    <x v="898"/>
    <n v="14800"/>
    <m/>
    <n v="-14800"/>
    <x v="115"/>
  </r>
  <r>
    <x v="2231"/>
    <x v="90"/>
    <x v="757"/>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2"/>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3"/>
    <x v="898"/>
    <n v="20000"/>
    <m/>
    <n v="-20000"/>
    <x v="115"/>
  </r>
  <r>
    <x v="2233"/>
    <x v="94"/>
    <x v="474"/>
    <x v="233"/>
    <n v="3000"/>
    <m/>
    <n v="-3000"/>
    <x v="115"/>
  </r>
  <r>
    <x v="2233"/>
    <x v="91"/>
    <x v="813"/>
    <x v="8731"/>
    <n v="51350"/>
    <m/>
    <n v="-51350"/>
    <x v="115"/>
  </r>
  <r>
    <x v="2233"/>
    <x v="97"/>
    <x v="278"/>
    <x v="10046"/>
    <n v="70000"/>
    <m/>
    <n v="-70000"/>
    <x v="115"/>
  </r>
  <r>
    <x v="2233"/>
    <x v="92"/>
    <x v="278"/>
    <x v="10047"/>
    <n v="25000"/>
    <m/>
    <n v="-25000"/>
    <x v="115"/>
  </r>
  <r>
    <x v="2234"/>
    <x v="98"/>
    <x v="826"/>
    <x v="10048"/>
    <n v="10000"/>
    <m/>
    <n v="-10000"/>
    <x v="115"/>
  </r>
  <r>
    <x v="2234"/>
    <x v="94"/>
    <x v="278"/>
    <x v="10049"/>
    <n v="1260"/>
    <m/>
    <n v="-1260"/>
    <x v="115"/>
  </r>
  <r>
    <x v="2234"/>
    <x v="94"/>
    <x v="277"/>
    <x v="10050"/>
    <n v="14000"/>
    <m/>
    <n v="-14000"/>
    <x v="115"/>
  </r>
  <r>
    <x v="2234"/>
    <x v="97"/>
    <x v="740"/>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50"/>
    <x v="10061"/>
    <n v="200000"/>
    <m/>
    <n v="-200000"/>
    <x v="115"/>
  </r>
  <r>
    <x v="2235"/>
    <x v="98"/>
    <x v="278"/>
    <x v="10062"/>
    <n v="300000"/>
    <m/>
    <n v="-300000"/>
    <x v="115"/>
  </r>
  <r>
    <x v="2236"/>
    <x v="58"/>
    <x v="773"/>
    <x v="898"/>
    <n v="10000"/>
    <m/>
    <n v="-10000"/>
    <x v="115"/>
  </r>
  <r>
    <x v="2236"/>
    <x v="94"/>
    <x v="285"/>
    <x v="7068"/>
    <n v="1000"/>
    <m/>
    <n v="-1000"/>
    <x v="115"/>
  </r>
  <r>
    <x v="2236"/>
    <x v="98"/>
    <x v="666"/>
    <x v="898"/>
    <n v="35000"/>
    <m/>
    <n v="-35000"/>
    <x v="115"/>
  </r>
  <r>
    <x v="2236"/>
    <x v="73"/>
    <x v="793"/>
    <x v="898"/>
    <n v="20000"/>
    <m/>
    <n v="-20000"/>
    <x v="115"/>
  </r>
  <r>
    <x v="2236"/>
    <x v="100"/>
    <x v="278"/>
    <x v="10063"/>
    <n v="25600"/>
    <m/>
    <n v="-25600"/>
    <x v="115"/>
  </r>
  <r>
    <x v="2236"/>
    <x v="111"/>
    <x v="474"/>
    <x v="898"/>
    <n v="300"/>
    <m/>
    <n v="-300"/>
    <x v="115"/>
  </r>
  <r>
    <x v="2236"/>
    <x v="94"/>
    <x v="278"/>
    <x v="10064"/>
    <n v="10000"/>
    <m/>
    <n v="-10000"/>
    <x v="115"/>
  </r>
  <r>
    <x v="2236"/>
    <x v="111"/>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3"/>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2"/>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1"/>
    <x v="753"/>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3"/>
    <x v="898"/>
    <n v="10000"/>
    <m/>
    <n v="-10000"/>
    <x v="115"/>
  </r>
  <r>
    <x v="2240"/>
    <x v="97"/>
    <x v="757"/>
    <x v="10081"/>
    <n v="151275"/>
    <m/>
    <n v="-151275"/>
    <x v="115"/>
  </r>
  <r>
    <x v="2241"/>
    <x v="67"/>
    <x v="474"/>
    <x v="233"/>
    <n v="300"/>
    <m/>
    <n v="-300"/>
    <x v="115"/>
  </r>
  <r>
    <x v="2241"/>
    <x v="4"/>
    <x v="4"/>
    <x v="8114"/>
    <n v="4000"/>
    <m/>
    <n v="-4000"/>
    <x v="115"/>
  </r>
  <r>
    <x v="2241"/>
    <x v="97"/>
    <x v="474"/>
    <x v="233"/>
    <n v="1000"/>
    <m/>
    <n v="-1000"/>
    <x v="115"/>
  </r>
  <r>
    <x v="2241"/>
    <x v="105"/>
    <x v="833"/>
    <x v="10082"/>
    <n v="50000"/>
    <m/>
    <n v="-50000"/>
    <x v="115"/>
  </r>
  <r>
    <x v="2241"/>
    <x v="91"/>
    <x v="2"/>
    <x v="10083"/>
    <n v="4000"/>
    <m/>
    <n v="-4000"/>
    <x v="115"/>
  </r>
  <r>
    <x v="2241"/>
    <x v="105"/>
    <x v="694"/>
    <x v="7505"/>
    <n v="3150"/>
    <m/>
    <n v="-3150"/>
    <x v="115"/>
  </r>
  <r>
    <x v="2241"/>
    <x v="112"/>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2"/>
    <x v="619"/>
    <x v="10087"/>
    <n v="1000000"/>
    <m/>
    <n v="-1000000"/>
    <x v="115"/>
  </r>
  <r>
    <x v="2241"/>
    <x v="73"/>
    <x v="278"/>
    <x v="10088"/>
    <n v="15200"/>
    <m/>
    <n v="-15200"/>
    <x v="115"/>
  </r>
  <r>
    <x v="2241"/>
    <x v="112"/>
    <x v="619"/>
    <x v="10087"/>
    <n v="400000"/>
    <m/>
    <n v="-400000"/>
    <x v="115"/>
  </r>
  <r>
    <x v="2241"/>
    <x v="94"/>
    <x v="417"/>
    <x v="9478"/>
    <n v="450000"/>
    <m/>
    <n v="-450000"/>
    <x v="115"/>
  </r>
  <r>
    <x v="2241"/>
    <x v="112"/>
    <x v="619"/>
    <x v="10089"/>
    <n v="995000"/>
    <m/>
    <n v="-995000"/>
    <x v="115"/>
  </r>
  <r>
    <x v="2242"/>
    <x v="4"/>
    <x v="4"/>
    <x v="8743"/>
    <n v="21215"/>
    <m/>
    <n v="-21215"/>
    <x v="115"/>
  </r>
  <r>
    <x v="2242"/>
    <x v="73"/>
    <x v="809"/>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6"/>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2"/>
    <x v="465"/>
    <x v="10096"/>
    <n v="5000"/>
    <m/>
    <n v="-5000"/>
    <x v="115"/>
  </r>
  <r>
    <x v="2243"/>
    <x v="58"/>
    <x v="314"/>
    <x v="898"/>
    <n v="3000"/>
    <m/>
    <n v="-3000"/>
    <x v="115"/>
  </r>
  <r>
    <x v="2243"/>
    <x v="112"/>
    <x v="278"/>
    <x v="10097"/>
    <n v="5000"/>
    <m/>
    <n v="-5000"/>
    <x v="115"/>
  </r>
  <r>
    <x v="2243"/>
    <x v="100"/>
    <x v="474"/>
    <x v="233"/>
    <n v="600"/>
    <m/>
    <n v="-600"/>
    <x v="115"/>
  </r>
  <r>
    <x v="2243"/>
    <x v="100"/>
    <x v="285"/>
    <x v="7872"/>
    <n v="300"/>
    <m/>
    <n v="-300"/>
    <x v="115"/>
  </r>
  <r>
    <x v="2243"/>
    <x v="99"/>
    <x v="219"/>
    <x v="10098"/>
    <n v="7000"/>
    <m/>
    <n v="-7000"/>
    <x v="115"/>
  </r>
  <r>
    <x v="2244"/>
    <x v="4"/>
    <x v="834"/>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1"/>
    <x v="10103"/>
    <n v="50000"/>
    <m/>
    <n v="-50000"/>
    <x v="115"/>
  </r>
  <r>
    <x v="2246"/>
    <x v="111"/>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5"/>
    <x v="10106"/>
    <n v="370000"/>
    <m/>
    <n v="-370000"/>
    <x v="115"/>
  </r>
  <r>
    <x v="2246"/>
    <x v="92"/>
    <x v="836"/>
    <x v="10107"/>
    <n v="2000000"/>
    <m/>
    <n v="-2000000"/>
    <x v="115"/>
  </r>
  <r>
    <x v="2246"/>
    <x v="73"/>
    <x v="208"/>
    <x v="10108"/>
    <n v="600000"/>
    <m/>
    <n v="-600000"/>
    <x v="115"/>
  </r>
  <r>
    <x v="2246"/>
    <x v="94"/>
    <x v="208"/>
    <x v="10108"/>
    <n v="400000"/>
    <m/>
    <n v="-400000"/>
    <x v="115"/>
  </r>
  <r>
    <x v="2247"/>
    <x v="95"/>
    <x v="474"/>
    <x v="233"/>
    <n v="400"/>
    <m/>
    <n v="-400"/>
    <x v="115"/>
  </r>
  <r>
    <x v="2247"/>
    <x v="58"/>
    <x v="773"/>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7"/>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9"/>
    <x v="10121"/>
    <n v="25000"/>
    <m/>
    <n v="-25000"/>
    <x v="115"/>
  </r>
  <r>
    <x v="2248"/>
    <x v="112"/>
    <x v="2"/>
    <x v="10122"/>
    <n v="10000"/>
    <m/>
    <n v="-10000"/>
    <x v="115"/>
  </r>
  <r>
    <x v="2248"/>
    <x v="100"/>
    <x v="2"/>
    <x v="3557"/>
    <n v="4870"/>
    <m/>
    <n v="-4870"/>
    <x v="115"/>
  </r>
  <r>
    <x v="2226"/>
    <x v="80"/>
    <x v="768"/>
    <x v="10123"/>
    <n v="120000"/>
    <m/>
    <n v="-120000"/>
    <x v="115"/>
  </r>
  <r>
    <x v="2226"/>
    <x v="69"/>
    <x v="768"/>
    <x v="10124"/>
    <n v="69932"/>
    <m/>
    <n v="-69932"/>
    <x v="115"/>
  </r>
  <r>
    <x v="2226"/>
    <x v="94"/>
    <x v="592"/>
    <x v="10125"/>
    <n v="900000"/>
    <m/>
    <n v="-900000"/>
    <x v="115"/>
  </r>
  <r>
    <x v="2226"/>
    <x v="94"/>
    <x v="592"/>
    <x v="10125"/>
    <n v="924000"/>
    <m/>
    <n v="-924000"/>
    <x v="115"/>
  </r>
  <r>
    <x v="2228"/>
    <x v="1"/>
    <x v="261"/>
    <x v="10126"/>
    <n v="20525"/>
    <m/>
    <n v="-20525"/>
    <x v="115"/>
  </r>
  <r>
    <x v="2228"/>
    <x v="22"/>
    <x v="261"/>
    <x v="10126"/>
    <n v="35364"/>
    <m/>
    <n v="-35364"/>
    <x v="115"/>
  </r>
  <r>
    <x v="2228"/>
    <x v="23"/>
    <x v="261"/>
    <x v="10126"/>
    <n v="32760"/>
    <m/>
    <n v="-32760"/>
    <x v="115"/>
  </r>
  <r>
    <x v="2233"/>
    <x v="79"/>
    <x v="389"/>
    <x v="10127"/>
    <n v="640444"/>
    <m/>
    <n v="-640444"/>
    <x v="115"/>
  </r>
  <r>
    <x v="2243"/>
    <x v="73"/>
    <x v="248"/>
    <x v="10128"/>
    <n v="90000"/>
    <m/>
    <n v="-90000"/>
    <x v="115"/>
  </r>
  <r>
    <x v="2243"/>
    <x v="91"/>
    <x v="248"/>
    <x v="10128"/>
    <n v="10000"/>
    <m/>
    <n v="-10000"/>
    <x v="115"/>
  </r>
  <r>
    <x v="2243"/>
    <x v="104"/>
    <x v="248"/>
    <x v="10128"/>
    <n v="200000"/>
    <m/>
    <n v="-200000"/>
    <x v="115"/>
  </r>
  <r>
    <x v="2246"/>
    <x v="80"/>
    <x v="542"/>
    <x v="10129"/>
    <n v="22000"/>
    <m/>
    <n v="-22000"/>
    <x v="115"/>
  </r>
  <r>
    <x v="2248"/>
    <x v="97"/>
    <x v="743"/>
    <x v="10130"/>
    <n v="150000"/>
    <m/>
    <n v="-150000"/>
    <x v="115"/>
  </r>
  <r>
    <x v="2248"/>
    <x v="23"/>
    <x v="838"/>
    <x v="10131"/>
    <n v="600000"/>
    <m/>
    <n v="-600000"/>
    <x v="115"/>
  </r>
  <r>
    <x v="2223"/>
    <x v="73"/>
    <x v="97"/>
    <x v="9974"/>
    <m/>
    <n v="1000000"/>
    <n v="1000000"/>
    <x v="115"/>
  </r>
  <r>
    <x v="2223"/>
    <x v="73"/>
    <x v="97"/>
    <x v="9974"/>
    <m/>
    <n v="1000000"/>
    <n v="1000000"/>
    <x v="115"/>
  </r>
  <r>
    <x v="2223"/>
    <x v="52"/>
    <x v="97"/>
    <x v="10125"/>
    <m/>
    <n v="900000"/>
    <n v="900000"/>
    <x v="115"/>
  </r>
  <r>
    <x v="2223"/>
    <x v="52"/>
    <x v="97"/>
    <x v="10125"/>
    <m/>
    <n v="924000"/>
    <n v="924000"/>
    <x v="115"/>
  </r>
  <r>
    <x v="2230"/>
    <x v="22"/>
    <x v="97"/>
    <x v="10132"/>
    <m/>
    <n v="333522"/>
    <n v="333522"/>
    <x v="115"/>
  </r>
  <r>
    <x v="2230"/>
    <x v="22"/>
    <x v="97"/>
    <x v="10133"/>
    <m/>
    <n v="333522"/>
    <n v="333522"/>
    <x v="115"/>
  </r>
  <r>
    <x v="2230"/>
    <x v="22"/>
    <x v="97"/>
    <x v="10134"/>
    <m/>
    <n v="333522"/>
    <n v="333522"/>
    <x v="115"/>
  </r>
  <r>
    <x v="2229"/>
    <x v="84"/>
    <x v="97"/>
    <x v="10135"/>
    <m/>
    <n v="10328660"/>
    <n v="10328660"/>
    <x v="115"/>
  </r>
  <r>
    <x v="2229"/>
    <x v="23"/>
    <x v="97"/>
    <x v="10136"/>
    <m/>
    <n v="359992"/>
    <n v="359992"/>
    <x v="115"/>
  </r>
  <r>
    <x v="2231"/>
    <x v="23"/>
    <x v="97"/>
    <x v="10137"/>
    <m/>
    <n v="93000"/>
    <n v="93000"/>
    <x v="115"/>
  </r>
  <r>
    <x v="2233"/>
    <x v="111"/>
    <x v="97"/>
    <x v="10138"/>
    <m/>
    <n v="200000"/>
    <n v="200000"/>
    <x v="115"/>
  </r>
  <r>
    <x v="2234"/>
    <x v="65"/>
    <x v="97"/>
    <x v="10139"/>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0"/>
    <m/>
    <n v="300000"/>
    <n v="300000"/>
    <x v="115"/>
  </r>
  <r>
    <x v="2241"/>
    <x v="55"/>
    <x v="97"/>
    <x v="10141"/>
    <m/>
    <n v="670318"/>
    <n v="670318"/>
    <x v="115"/>
  </r>
  <r>
    <x v="2243"/>
    <x v="109"/>
    <x v="97"/>
    <x v="10142"/>
    <m/>
    <n v="1520392"/>
    <n v="1520392"/>
    <x v="115"/>
  </r>
  <r>
    <x v="2246"/>
    <x v="1"/>
    <x v="97"/>
    <x v="10143"/>
    <m/>
    <n v="246087"/>
    <n v="246087"/>
    <x v="115"/>
  </r>
  <r>
    <x v="2246"/>
    <x v="1"/>
    <x v="97"/>
    <x v="10144"/>
    <m/>
    <n v="246087"/>
    <n v="246087"/>
    <x v="115"/>
  </r>
  <r>
    <x v="2246"/>
    <x v="1"/>
    <x v="97"/>
    <x v="10145"/>
    <m/>
    <n v="246087"/>
    <n v="246087"/>
    <x v="115"/>
  </r>
  <r>
    <x v="2246"/>
    <x v="73"/>
    <x v="97"/>
    <x v="10146"/>
    <m/>
    <n v="1400000"/>
    <n v="1400000"/>
    <x v="115"/>
  </r>
  <r>
    <x v="2246"/>
    <x v="73"/>
    <x v="97"/>
    <x v="10108"/>
    <m/>
    <n v="1000000"/>
    <n v="1000000"/>
    <x v="115"/>
  </r>
  <r>
    <x v="2249"/>
    <x v="113"/>
    <x v="754"/>
    <x v="7886"/>
    <n v="40000"/>
    <m/>
    <n v="-40000"/>
    <x v="116"/>
  </r>
  <r>
    <x v="2249"/>
    <x v="84"/>
    <x v="2"/>
    <x v="10147"/>
    <n v="35000"/>
    <m/>
    <n v="-35000"/>
    <x v="116"/>
  </r>
  <r>
    <x v="2249"/>
    <x v="3"/>
    <x v="467"/>
    <x v="10148"/>
    <n v="14000"/>
    <m/>
    <n v="-14000"/>
    <x v="116"/>
  </r>
  <r>
    <x v="2249"/>
    <x v="99"/>
    <x v="467"/>
    <x v="10148"/>
    <n v="15000"/>
    <m/>
    <n v="-15000"/>
    <x v="116"/>
  </r>
  <r>
    <x v="2249"/>
    <x v="91"/>
    <x v="467"/>
    <x v="10148"/>
    <n v="4000"/>
    <m/>
    <n v="-4000"/>
    <x v="116"/>
  </r>
  <r>
    <x v="2249"/>
    <x v="23"/>
    <x v="518"/>
    <x v="10149"/>
    <n v="50000"/>
    <m/>
    <n v="-50000"/>
    <x v="116"/>
  </r>
  <r>
    <x v="2249"/>
    <x v="23"/>
    <x v="839"/>
    <x v="10150"/>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1"/>
    <n v="50330"/>
    <m/>
    <n v="-50330"/>
    <x v="116"/>
  </r>
  <r>
    <x v="2250"/>
    <x v="99"/>
    <x v="43"/>
    <x v="10152"/>
    <n v="166630"/>
    <m/>
    <n v="-166630"/>
    <x v="116"/>
  </r>
  <r>
    <x v="2250"/>
    <x v="73"/>
    <x v="43"/>
    <x v="10153"/>
    <n v="70770"/>
    <m/>
    <n v="-70770"/>
    <x v="116"/>
  </r>
  <r>
    <x v="2251"/>
    <x v="100"/>
    <x v="43"/>
    <x v="10154"/>
    <n v="174970"/>
    <m/>
    <n v="-174970"/>
    <x v="116"/>
  </r>
  <r>
    <x v="2251"/>
    <x v="1"/>
    <x v="43"/>
    <x v="6874"/>
    <n v="187830"/>
    <m/>
    <n v="-187830"/>
    <x v="116"/>
  </r>
  <r>
    <x v="2251"/>
    <x v="94"/>
    <x v="43"/>
    <x v="10155"/>
    <n v="62710"/>
    <m/>
    <n v="-62710"/>
    <x v="116"/>
  </r>
  <r>
    <x v="2251"/>
    <x v="23"/>
    <x v="43"/>
    <x v="9227"/>
    <n v="137420"/>
    <m/>
    <n v="-137420"/>
    <x v="116"/>
  </r>
  <r>
    <x v="2251"/>
    <x v="22"/>
    <x v="43"/>
    <x v="8535"/>
    <n v="134710"/>
    <m/>
    <n v="-134710"/>
    <x v="116"/>
  </r>
  <r>
    <x v="2251"/>
    <x v="73"/>
    <x v="43"/>
    <x v="7775"/>
    <n v="41820"/>
    <m/>
    <n v="-41820"/>
    <x v="116"/>
  </r>
  <r>
    <x v="2251"/>
    <x v="91"/>
    <x v="43"/>
    <x v="10156"/>
    <n v="52660"/>
    <m/>
    <n v="-52660"/>
    <x v="116"/>
  </r>
  <r>
    <x v="2251"/>
    <x v="99"/>
    <x v="43"/>
    <x v="2354"/>
    <n v="21000"/>
    <m/>
    <n v="-21000"/>
    <x v="116"/>
  </r>
  <r>
    <x v="2251"/>
    <x v="23"/>
    <x v="43"/>
    <x v="4902"/>
    <n v="28000"/>
    <m/>
    <n v="-28000"/>
    <x v="116"/>
  </r>
  <r>
    <x v="2251"/>
    <x v="98"/>
    <x v="43"/>
    <x v="10157"/>
    <n v="108860"/>
    <m/>
    <n v="-108860"/>
    <x v="116"/>
  </r>
  <r>
    <x v="2252"/>
    <x v="91"/>
    <x v="43"/>
    <x v="9522"/>
    <n v="663140"/>
    <m/>
    <n v="-663140"/>
    <x v="116"/>
  </r>
  <r>
    <x v="2253"/>
    <x v="73"/>
    <x v="43"/>
    <x v="5437"/>
    <n v="51600"/>
    <m/>
    <n v="-51600"/>
    <x v="116"/>
  </r>
  <r>
    <x v="2254"/>
    <x v="104"/>
    <x v="43"/>
    <x v="10158"/>
    <n v="58050"/>
    <m/>
    <n v="-58050"/>
    <x v="116"/>
  </r>
  <r>
    <x v="2253"/>
    <x v="100"/>
    <x v="43"/>
    <x v="10159"/>
    <n v="70000"/>
    <m/>
    <n v="-70000"/>
    <x v="116"/>
  </r>
  <r>
    <x v="2255"/>
    <x v="91"/>
    <x v="43"/>
    <x v="10160"/>
    <n v="61350"/>
    <m/>
    <n v="-61350"/>
    <x v="116"/>
  </r>
  <r>
    <x v="2255"/>
    <x v="91"/>
    <x v="43"/>
    <x v="10161"/>
    <n v="27100"/>
    <m/>
    <n v="-27100"/>
    <x v="116"/>
  </r>
  <r>
    <x v="2256"/>
    <x v="23"/>
    <x v="43"/>
    <x v="10162"/>
    <n v="20000"/>
    <m/>
    <n v="-20000"/>
    <x v="116"/>
  </r>
  <r>
    <x v="2257"/>
    <x v="73"/>
    <x v="43"/>
    <x v="10163"/>
    <n v="18500"/>
    <m/>
    <n v="-18500"/>
    <x v="116"/>
  </r>
  <r>
    <x v="2249"/>
    <x v="73"/>
    <x v="2"/>
    <x v="10164"/>
    <n v="1500"/>
    <m/>
    <n v="-1500"/>
    <x v="116"/>
  </r>
  <r>
    <x v="2249"/>
    <x v="4"/>
    <x v="305"/>
    <x v="6607"/>
    <n v="2000"/>
    <m/>
    <n v="-2000"/>
    <x v="116"/>
  </r>
  <r>
    <x v="2249"/>
    <x v="4"/>
    <x v="4"/>
    <x v="8114"/>
    <n v="2000"/>
    <m/>
    <n v="-2000"/>
    <x v="116"/>
  </r>
  <r>
    <x v="2249"/>
    <x v="95"/>
    <x v="278"/>
    <x v="10086"/>
    <n v="50000"/>
    <m/>
    <n v="-50000"/>
    <x v="116"/>
  </r>
  <r>
    <x v="2249"/>
    <x v="97"/>
    <x v="2"/>
    <x v="10165"/>
    <n v="200000"/>
    <m/>
    <n v="-200000"/>
    <x v="116"/>
  </r>
  <r>
    <x v="2258"/>
    <x v="4"/>
    <x v="2"/>
    <x v="10166"/>
    <n v="40000"/>
    <m/>
    <n v="-40000"/>
    <x v="116"/>
  </r>
  <r>
    <x v="2250"/>
    <x v="1"/>
    <x v="406"/>
    <x v="10167"/>
    <n v="50000"/>
    <m/>
    <n v="-50000"/>
    <x v="116"/>
  </r>
  <r>
    <x v="2250"/>
    <x v="91"/>
    <x v="474"/>
    <x v="233"/>
    <n v="1000"/>
    <m/>
    <n v="-1000"/>
    <x v="116"/>
  </r>
  <r>
    <x v="2250"/>
    <x v="91"/>
    <x v="828"/>
    <x v="10084"/>
    <n v="37000"/>
    <m/>
    <n v="-37000"/>
    <x v="116"/>
  </r>
  <r>
    <x v="2250"/>
    <x v="4"/>
    <x v="4"/>
    <x v="8114"/>
    <n v="5000"/>
    <m/>
    <n v="-5000"/>
    <x v="116"/>
  </r>
  <r>
    <x v="2250"/>
    <x v="97"/>
    <x v="2"/>
    <x v="10168"/>
    <n v="35000"/>
    <m/>
    <n v="-35000"/>
    <x v="116"/>
  </r>
  <r>
    <x v="2251"/>
    <x v="1"/>
    <x v="2"/>
    <x v="5495"/>
    <n v="3000"/>
    <m/>
    <n v="-3000"/>
    <x v="116"/>
  </r>
  <r>
    <x v="2251"/>
    <x v="1"/>
    <x v="2"/>
    <x v="10169"/>
    <n v="2000"/>
    <m/>
    <n v="-2000"/>
    <x v="116"/>
  </r>
  <r>
    <x v="2251"/>
    <x v="4"/>
    <x v="4"/>
    <x v="8114"/>
    <n v="3000"/>
    <m/>
    <n v="-3000"/>
    <x v="116"/>
  </r>
  <r>
    <x v="2251"/>
    <x v="70"/>
    <x v="840"/>
    <x v="10170"/>
    <n v="37000"/>
    <m/>
    <n v="-37000"/>
    <x v="116"/>
  </r>
  <r>
    <x v="2251"/>
    <x v="23"/>
    <x v="285"/>
    <x v="10171"/>
    <n v="500"/>
    <m/>
    <n v="-500"/>
    <x v="116"/>
  </r>
  <r>
    <x v="2251"/>
    <x v="79"/>
    <x v="324"/>
    <x v="10172"/>
    <n v="250000"/>
    <m/>
    <n v="-250000"/>
    <x v="116"/>
  </r>
  <r>
    <x v="2251"/>
    <x v="112"/>
    <x v="324"/>
    <x v="10172"/>
    <n v="250000"/>
    <m/>
    <n v="-250000"/>
    <x v="116"/>
  </r>
  <r>
    <x v="2251"/>
    <x v="80"/>
    <x v="841"/>
    <x v="9478"/>
    <n v="132500"/>
    <m/>
    <n v="-132500"/>
    <x v="116"/>
  </r>
  <r>
    <x v="2251"/>
    <x v="73"/>
    <x v="2"/>
    <x v="7883"/>
    <n v="15540"/>
    <m/>
    <n v="-15540"/>
    <x v="116"/>
  </r>
  <r>
    <x v="2252"/>
    <x v="7"/>
    <x v="198"/>
    <x v="7694"/>
    <n v="2500"/>
    <m/>
    <n v="-2500"/>
    <x v="116"/>
  </r>
  <r>
    <x v="2252"/>
    <x v="80"/>
    <x v="277"/>
    <x v="10173"/>
    <n v="5000"/>
    <m/>
    <n v="-5000"/>
    <x v="116"/>
  </r>
  <r>
    <x v="2252"/>
    <x v="100"/>
    <x v="277"/>
    <x v="10173"/>
    <n v="3000"/>
    <m/>
    <n v="-3000"/>
    <x v="116"/>
  </r>
  <r>
    <x v="2252"/>
    <x v="52"/>
    <x v="277"/>
    <x v="10173"/>
    <n v="4000"/>
    <m/>
    <n v="-4000"/>
    <x v="116"/>
  </r>
  <r>
    <x v="2252"/>
    <x v="112"/>
    <x v="277"/>
    <x v="10173"/>
    <n v="3000"/>
    <m/>
    <n v="-3000"/>
    <x v="116"/>
  </r>
  <r>
    <x v="2252"/>
    <x v="3"/>
    <x v="680"/>
    <x v="10174"/>
    <n v="3800"/>
    <m/>
    <n v="-3800"/>
    <x v="116"/>
  </r>
  <r>
    <x v="2252"/>
    <x v="79"/>
    <x v="474"/>
    <x v="233"/>
    <n v="1300"/>
    <m/>
    <n v="-1300"/>
    <x v="116"/>
  </r>
  <r>
    <x v="2253"/>
    <x v="91"/>
    <x v="434"/>
    <x v="10175"/>
    <n v="9180"/>
    <m/>
    <n v="-9180"/>
    <x v="116"/>
  </r>
  <r>
    <x v="2253"/>
    <x v="112"/>
    <x v="465"/>
    <x v="9586"/>
    <n v="5000"/>
    <m/>
    <n v="-5000"/>
    <x v="116"/>
  </r>
  <r>
    <x v="2254"/>
    <x v="104"/>
    <x v="474"/>
    <x v="233"/>
    <n v="1500"/>
    <m/>
    <n v="-1500"/>
    <x v="116"/>
  </r>
  <r>
    <x v="2254"/>
    <x v="112"/>
    <x v="2"/>
    <x v="10176"/>
    <n v="3000"/>
    <m/>
    <n v="-3000"/>
    <x v="116"/>
  </r>
  <r>
    <x v="2254"/>
    <x v="4"/>
    <x v="4"/>
    <x v="8114"/>
    <n v="2000"/>
    <m/>
    <n v="-2000"/>
    <x v="116"/>
  </r>
  <r>
    <x v="2254"/>
    <x v="94"/>
    <x v="474"/>
    <x v="233"/>
    <n v="3000"/>
    <m/>
    <n v="-3000"/>
    <x v="116"/>
  </r>
  <r>
    <x v="2254"/>
    <x v="114"/>
    <x v="465"/>
    <x v="233"/>
    <n v="10000"/>
    <m/>
    <n v="-10000"/>
    <x v="116"/>
  </r>
  <r>
    <x v="2255"/>
    <x v="4"/>
    <x v="4"/>
    <x v="8114"/>
    <n v="2000"/>
    <m/>
    <n v="-2000"/>
    <x v="116"/>
  </r>
  <r>
    <x v="2255"/>
    <x v="91"/>
    <x v="842"/>
    <x v="10177"/>
    <n v="5000"/>
    <m/>
    <n v="-5000"/>
    <x v="116"/>
  </r>
  <r>
    <x v="2255"/>
    <x v="4"/>
    <x v="434"/>
    <x v="233"/>
    <n v="2750"/>
    <m/>
    <n v="-2750"/>
    <x v="116"/>
  </r>
  <r>
    <x v="2254"/>
    <x v="4"/>
    <x v="373"/>
    <x v="8439"/>
    <n v="250000"/>
    <m/>
    <n v="-250000"/>
    <x v="116"/>
  </r>
  <r>
    <x v="2255"/>
    <x v="73"/>
    <x v="278"/>
    <x v="10178"/>
    <n v="83000"/>
    <m/>
    <n v="-83000"/>
    <x v="116"/>
  </r>
  <r>
    <x v="2256"/>
    <x v="4"/>
    <x v="4"/>
    <x v="8114"/>
    <n v="3500"/>
    <m/>
    <n v="-3500"/>
    <x v="116"/>
  </r>
  <r>
    <x v="2256"/>
    <x v="81"/>
    <x v="743"/>
    <x v="898"/>
    <n v="10000"/>
    <m/>
    <n v="-10000"/>
    <x v="116"/>
  </r>
  <r>
    <x v="2256"/>
    <x v="7"/>
    <x v="176"/>
    <x v="10179"/>
    <n v="7900"/>
    <m/>
    <n v="-7900"/>
    <x v="116"/>
  </r>
  <r>
    <x v="2256"/>
    <x v="94"/>
    <x v="743"/>
    <x v="10180"/>
    <n v="40000"/>
    <m/>
    <n v="-40000"/>
    <x v="116"/>
  </r>
  <r>
    <x v="2256"/>
    <x v="97"/>
    <x v="369"/>
    <x v="10181"/>
    <n v="247325"/>
    <m/>
    <n v="-247325"/>
    <x v="116"/>
  </r>
  <r>
    <x v="2256"/>
    <x v="106"/>
    <x v="369"/>
    <x v="10182"/>
    <n v="288500"/>
    <m/>
    <n v="-288500"/>
    <x v="116"/>
  </r>
  <r>
    <x v="2256"/>
    <x v="87"/>
    <x v="369"/>
    <x v="10183"/>
    <n v="41812"/>
    <m/>
    <n v="-41812"/>
    <x v="116"/>
  </r>
  <r>
    <x v="2256"/>
    <x v="91"/>
    <x v="740"/>
    <x v="10184"/>
    <n v="25000"/>
    <m/>
    <n v="-25000"/>
    <x v="116"/>
  </r>
  <r>
    <x v="2256"/>
    <x v="94"/>
    <x v="465"/>
    <x v="10185"/>
    <n v="8000"/>
    <m/>
    <n v="-8000"/>
    <x v="116"/>
  </r>
  <r>
    <x v="2256"/>
    <x v="73"/>
    <x v="843"/>
    <x v="10186"/>
    <n v="10200"/>
    <m/>
    <n v="-10200"/>
    <x v="116"/>
  </r>
  <r>
    <x v="2256"/>
    <x v="113"/>
    <x v="465"/>
    <x v="233"/>
    <n v="5000"/>
    <m/>
    <n v="-5000"/>
    <x v="116"/>
  </r>
  <r>
    <x v="2256"/>
    <x v="73"/>
    <x v="644"/>
    <x v="10187"/>
    <n v="250000"/>
    <m/>
    <n v="-250000"/>
    <x v="116"/>
  </r>
  <r>
    <x v="2256"/>
    <x v="91"/>
    <x v="644"/>
    <x v="10187"/>
    <n v="250000"/>
    <m/>
    <n v="-250000"/>
    <x v="116"/>
  </r>
  <r>
    <x v="2259"/>
    <x v="112"/>
    <x v="278"/>
    <x v="10188"/>
    <n v="11300"/>
    <m/>
    <n v="-11300"/>
    <x v="116"/>
  </r>
  <r>
    <x v="2259"/>
    <x v="104"/>
    <x v="278"/>
    <x v="10189"/>
    <n v="1700"/>
    <m/>
    <n v="-1700"/>
    <x v="116"/>
  </r>
  <r>
    <x v="2259"/>
    <x v="104"/>
    <x v="278"/>
    <x v="10190"/>
    <n v="3860"/>
    <m/>
    <n v="-3860"/>
    <x v="116"/>
  </r>
  <r>
    <x v="2259"/>
    <x v="52"/>
    <x v="277"/>
    <x v="10191"/>
    <n v="9000"/>
    <m/>
    <n v="-9000"/>
    <x v="116"/>
  </r>
  <r>
    <x v="2259"/>
    <x v="100"/>
    <x v="277"/>
    <x v="10191"/>
    <n v="2000"/>
    <m/>
    <n v="-2000"/>
    <x v="116"/>
  </r>
  <r>
    <x v="2259"/>
    <x v="112"/>
    <x v="277"/>
    <x v="10191"/>
    <n v="1000"/>
    <m/>
    <n v="-1000"/>
    <x v="116"/>
  </r>
  <r>
    <x v="2259"/>
    <x v="115"/>
    <x v="277"/>
    <x v="10191"/>
    <n v="1000"/>
    <m/>
    <n v="-1000"/>
    <x v="116"/>
  </r>
  <r>
    <x v="2259"/>
    <x v="4"/>
    <x v="4"/>
    <x v="8114"/>
    <n v="5000"/>
    <m/>
    <n v="-5000"/>
    <x v="116"/>
  </r>
  <r>
    <x v="2259"/>
    <x v="91"/>
    <x v="278"/>
    <x v="10192"/>
    <n v="4380"/>
    <m/>
    <n v="-4380"/>
    <x v="116"/>
  </r>
  <r>
    <x v="2259"/>
    <x v="7"/>
    <x v="844"/>
    <x v="10193"/>
    <n v="5000"/>
    <m/>
    <n v="-5000"/>
    <x v="116"/>
  </r>
  <r>
    <x v="2259"/>
    <x v="91"/>
    <x v="278"/>
    <x v="10192"/>
    <n v="1840"/>
    <m/>
    <n v="-1840"/>
    <x v="116"/>
  </r>
  <r>
    <x v="2259"/>
    <x v="23"/>
    <x v="278"/>
    <x v="10194"/>
    <n v="10500"/>
    <m/>
    <n v="-10500"/>
    <x v="116"/>
  </r>
  <r>
    <x v="2259"/>
    <x v="4"/>
    <x v="4"/>
    <x v="8114"/>
    <n v="3000"/>
    <m/>
    <n v="-3000"/>
    <x v="116"/>
  </r>
  <r>
    <x v="2259"/>
    <x v="97"/>
    <x v="278"/>
    <x v="10195"/>
    <n v="40000"/>
    <m/>
    <n v="-40000"/>
    <x v="116"/>
  </r>
  <r>
    <x v="2259"/>
    <x v="112"/>
    <x v="779"/>
    <x v="10196"/>
    <n v="200000"/>
    <m/>
    <n v="-200000"/>
    <x v="116"/>
  </r>
  <r>
    <x v="2259"/>
    <x v="112"/>
    <x v="779"/>
    <x v="10196"/>
    <n v="200000"/>
    <m/>
    <n v="-200000"/>
    <x v="116"/>
  </r>
  <r>
    <x v="2259"/>
    <x v="91"/>
    <x v="845"/>
    <x v="10197"/>
    <n v="200000"/>
    <m/>
    <n v="-200000"/>
    <x v="116"/>
  </r>
  <r>
    <x v="2259"/>
    <x v="73"/>
    <x v="518"/>
    <x v="10198"/>
    <n v="65000"/>
    <m/>
    <n v="-65000"/>
    <x v="116"/>
  </r>
  <r>
    <x v="2259"/>
    <x v="111"/>
    <x v="518"/>
    <x v="10198"/>
    <n v="35000"/>
    <m/>
    <n v="-35000"/>
    <x v="116"/>
  </r>
  <r>
    <x v="2259"/>
    <x v="104"/>
    <x v="846"/>
    <x v="10199"/>
    <n v="193760"/>
    <m/>
    <n v="-193760"/>
    <x v="116"/>
  </r>
  <r>
    <x v="2259"/>
    <x v="105"/>
    <x v="535"/>
    <x v="10200"/>
    <n v="300000"/>
    <m/>
    <n v="-300000"/>
    <x v="116"/>
  </r>
  <r>
    <x v="2259"/>
    <x v="100"/>
    <x v="607"/>
    <x v="10201"/>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6"/>
    <x v="10202"/>
    <n v="80000"/>
    <m/>
    <n v="-80000"/>
    <x v="116"/>
  </r>
  <r>
    <x v="2261"/>
    <x v="91"/>
    <x v="474"/>
    <x v="233"/>
    <n v="800"/>
    <m/>
    <n v="-800"/>
    <x v="116"/>
  </r>
  <r>
    <x v="2261"/>
    <x v="105"/>
    <x v="535"/>
    <x v="10200"/>
    <n v="200000"/>
    <m/>
    <n v="-200000"/>
    <x v="116"/>
  </r>
  <r>
    <x v="2261"/>
    <x v="61"/>
    <x v="847"/>
    <x v="898"/>
    <n v="150000"/>
    <m/>
    <n v="-150000"/>
    <x v="116"/>
  </r>
  <r>
    <x v="2261"/>
    <x v="112"/>
    <x v="474"/>
    <x v="10203"/>
    <n v="5000"/>
    <m/>
    <n v="-5000"/>
    <x v="116"/>
  </r>
  <r>
    <x v="2261"/>
    <x v="23"/>
    <x v="838"/>
    <x v="10204"/>
    <n v="150000"/>
    <m/>
    <n v="-150000"/>
    <x v="116"/>
  </r>
  <r>
    <x v="2261"/>
    <x v="94"/>
    <x v="758"/>
    <x v="898"/>
    <n v="250000"/>
    <m/>
    <n v="-250000"/>
    <x v="116"/>
  </r>
  <r>
    <x v="2261"/>
    <x v="86"/>
    <x v="848"/>
    <x v="898"/>
    <n v="12500"/>
    <m/>
    <n v="-12500"/>
    <x v="116"/>
  </r>
  <r>
    <x v="2261"/>
    <x v="112"/>
    <x v="716"/>
    <x v="898"/>
    <n v="120000"/>
    <m/>
    <n v="-120000"/>
    <x v="116"/>
  </r>
  <r>
    <x v="2261"/>
    <x v="100"/>
    <x v="58"/>
    <x v="10205"/>
    <n v="54400"/>
    <m/>
    <n v="-54400"/>
    <x v="116"/>
  </r>
  <r>
    <x v="2261"/>
    <x v="94"/>
    <x v="592"/>
    <x v="10206"/>
    <n v="500000"/>
    <m/>
    <n v="-500000"/>
    <x v="116"/>
  </r>
  <r>
    <x v="2261"/>
    <x v="3"/>
    <x v="65"/>
    <x v="10207"/>
    <n v="7183"/>
    <m/>
    <n v="-7183"/>
    <x v="116"/>
  </r>
  <r>
    <x v="2261"/>
    <x v="37"/>
    <x v="65"/>
    <x v="10207"/>
    <n v="9034"/>
    <m/>
    <n v="-9034"/>
    <x v="116"/>
  </r>
  <r>
    <x v="2261"/>
    <x v="58"/>
    <x v="65"/>
    <x v="10207"/>
    <n v="5194"/>
    <m/>
    <n v="-5194"/>
    <x v="116"/>
  </r>
  <r>
    <x v="2261"/>
    <x v="73"/>
    <x v="65"/>
    <x v="10207"/>
    <n v="81179"/>
    <m/>
    <n v="-81179"/>
    <x v="116"/>
  </r>
  <r>
    <x v="2261"/>
    <x v="80"/>
    <x v="65"/>
    <x v="10207"/>
    <n v="21030"/>
    <m/>
    <n v="-21030"/>
    <x v="116"/>
  </r>
  <r>
    <x v="2261"/>
    <x v="79"/>
    <x v="65"/>
    <x v="10207"/>
    <n v="5434"/>
    <m/>
    <n v="-5434"/>
    <x v="116"/>
  </r>
  <r>
    <x v="2261"/>
    <x v="92"/>
    <x v="65"/>
    <x v="10207"/>
    <n v="10407"/>
    <m/>
    <n v="-10407"/>
    <x v="116"/>
  </r>
  <r>
    <x v="2261"/>
    <x v="91"/>
    <x v="65"/>
    <x v="10207"/>
    <n v="43136"/>
    <m/>
    <n v="-43136"/>
    <x v="116"/>
  </r>
  <r>
    <x v="2261"/>
    <x v="97"/>
    <x v="65"/>
    <x v="10207"/>
    <n v="2016"/>
    <m/>
    <n v="-2016"/>
    <x v="116"/>
  </r>
  <r>
    <x v="2261"/>
    <x v="100"/>
    <x v="65"/>
    <x v="10207"/>
    <n v="387"/>
    <m/>
    <n v="-387"/>
    <x v="116"/>
  </r>
  <r>
    <x v="2257"/>
    <x v="23"/>
    <x v="838"/>
    <x v="10208"/>
    <n v="50000"/>
    <m/>
    <n v="-50000"/>
    <x v="116"/>
  </r>
  <r>
    <x v="2257"/>
    <x v="112"/>
    <x v="2"/>
    <x v="10209"/>
    <n v="600"/>
    <m/>
    <n v="-600"/>
    <x v="116"/>
  </r>
  <r>
    <x v="2257"/>
    <x v="100"/>
    <x v="687"/>
    <x v="10210"/>
    <n v="215140"/>
    <m/>
    <n v="-215140"/>
    <x v="116"/>
  </r>
  <r>
    <x v="2257"/>
    <x v="23"/>
    <x v="583"/>
    <x v="10211"/>
    <n v="30000"/>
    <m/>
    <n v="-30000"/>
    <x v="116"/>
  </r>
  <r>
    <x v="2257"/>
    <x v="100"/>
    <x v="535"/>
    <x v="10212"/>
    <n v="52000"/>
    <m/>
    <n v="-52000"/>
    <x v="116"/>
  </r>
  <r>
    <x v="2257"/>
    <x v="4"/>
    <x v="4"/>
    <x v="8114"/>
    <n v="4000"/>
    <m/>
    <n v="-4000"/>
    <x v="116"/>
  </r>
  <r>
    <x v="2257"/>
    <x v="112"/>
    <x v="285"/>
    <x v="6930"/>
    <n v="500"/>
    <m/>
    <n v="-500"/>
    <x v="116"/>
  </r>
  <r>
    <x v="2257"/>
    <x v="116"/>
    <x v="277"/>
    <x v="898"/>
    <n v="10000"/>
    <m/>
    <n v="-10000"/>
    <x v="116"/>
  </r>
  <r>
    <x v="2257"/>
    <x v="7"/>
    <x v="27"/>
    <x v="5204"/>
    <n v="3090"/>
    <m/>
    <n v="-3090"/>
    <x v="116"/>
  </r>
  <r>
    <x v="2257"/>
    <x v="4"/>
    <x v="27"/>
    <x v="5204"/>
    <n v="9435"/>
    <m/>
    <n v="-9435"/>
    <x v="116"/>
  </r>
  <r>
    <x v="2257"/>
    <x v="73"/>
    <x v="338"/>
    <x v="898"/>
    <n v="250000"/>
    <m/>
    <n v="-250000"/>
    <x v="116"/>
  </r>
  <r>
    <x v="2262"/>
    <x v="37"/>
    <x v="849"/>
    <x v="898"/>
    <n v="22000"/>
    <m/>
    <n v="-22000"/>
    <x v="116"/>
  </r>
  <r>
    <x v="2262"/>
    <x v="73"/>
    <x v="849"/>
    <x v="898"/>
    <n v="43600"/>
    <m/>
    <n v="-43600"/>
    <x v="116"/>
  </r>
  <r>
    <x v="2262"/>
    <x v="105"/>
    <x v="390"/>
    <x v="10213"/>
    <n v="20000"/>
    <m/>
    <n v="-20000"/>
    <x v="116"/>
  </r>
  <r>
    <x v="2253"/>
    <x v="91"/>
    <x v="824"/>
    <x v="9948"/>
    <n v="400000"/>
    <m/>
    <n v="-400000"/>
    <x v="116"/>
  </r>
  <r>
    <x v="2253"/>
    <x v="91"/>
    <x v="824"/>
    <x v="9949"/>
    <n v="400000"/>
    <m/>
    <n v="-400000"/>
    <x v="116"/>
  </r>
  <r>
    <x v="2254"/>
    <x v="112"/>
    <x v="850"/>
    <x v="10214"/>
    <n v="1458946"/>
    <m/>
    <n v="-1458946"/>
    <x v="116"/>
  </r>
  <r>
    <x v="2255"/>
    <x v="98"/>
    <x v="278"/>
    <x v="10215"/>
    <n v="105000"/>
    <m/>
    <n v="-105000"/>
    <x v="116"/>
  </r>
  <r>
    <x v="2255"/>
    <x v="100"/>
    <x v="417"/>
    <x v="10216"/>
    <n v="1056979"/>
    <m/>
    <n v="-1056979"/>
    <x v="116"/>
  </r>
  <r>
    <x v="2256"/>
    <x v="115"/>
    <x v="89"/>
    <x v="10217"/>
    <n v="1056979"/>
    <m/>
    <n v="-1056979"/>
    <x v="116"/>
  </r>
  <r>
    <x v="2256"/>
    <x v="100"/>
    <x v="619"/>
    <x v="10218"/>
    <n v="1056979"/>
    <m/>
    <n v="-1056979"/>
    <x v="116"/>
  </r>
  <r>
    <x v="2256"/>
    <x v="100"/>
    <x v="619"/>
    <x v="10218"/>
    <n v="1056979"/>
    <m/>
    <n v="-1056979"/>
    <x v="116"/>
  </r>
  <r>
    <x v="2256"/>
    <x v="100"/>
    <x v="619"/>
    <x v="10219"/>
    <n v="700000"/>
    <m/>
    <n v="-700000"/>
    <x v="116"/>
  </r>
  <r>
    <x v="2256"/>
    <x v="100"/>
    <x v="619"/>
    <x v="10219"/>
    <n v="770000"/>
    <m/>
    <n v="-770000"/>
    <x v="116"/>
  </r>
  <r>
    <x v="2256"/>
    <x v="100"/>
    <x v="619"/>
    <x v="10219"/>
    <n v="525000"/>
    <m/>
    <n v="-525000"/>
    <x v="116"/>
  </r>
  <r>
    <x v="2249"/>
    <x v="91"/>
    <x v="97"/>
    <x v="10220"/>
    <m/>
    <n v="3456382"/>
    <n v="3456382"/>
    <x v="116"/>
  </r>
  <r>
    <x v="2253"/>
    <x v="73"/>
    <x v="97"/>
    <x v="10219"/>
    <m/>
    <n v="700000"/>
    <n v="700000"/>
    <x v="116"/>
  </r>
  <r>
    <x v="2253"/>
    <x v="73"/>
    <x v="97"/>
    <x v="10219"/>
    <m/>
    <n v="770000"/>
    <n v="770000"/>
    <x v="116"/>
  </r>
  <r>
    <x v="2253"/>
    <x v="73"/>
    <x v="97"/>
    <x v="10219"/>
    <m/>
    <n v="525000"/>
    <n v="525000"/>
    <x v="116"/>
  </r>
  <r>
    <x v="2253"/>
    <x v="105"/>
    <x v="97"/>
    <x v="10216"/>
    <m/>
    <n v="1056979"/>
    <n v="1056979"/>
    <x v="116"/>
  </r>
  <r>
    <x v="2253"/>
    <x v="105"/>
    <x v="97"/>
    <x v="10221"/>
    <m/>
    <n v="1056979"/>
    <n v="1056979"/>
    <x v="116"/>
  </r>
  <r>
    <x v="2253"/>
    <x v="105"/>
    <x v="97"/>
    <x v="10218"/>
    <m/>
    <n v="1056979"/>
    <n v="1056979"/>
    <x v="116"/>
  </r>
  <r>
    <x v="2253"/>
    <x v="105"/>
    <x v="97"/>
    <x v="10218"/>
    <m/>
    <n v="1056979"/>
    <n v="1056979"/>
    <x v="116"/>
  </r>
  <r>
    <x v="2254"/>
    <x v="79"/>
    <x v="97"/>
    <x v="10222"/>
    <m/>
    <n v="1458946"/>
    <n v="1458946"/>
    <x v="116"/>
  </r>
  <r>
    <x v="2254"/>
    <x v="98"/>
    <x v="97"/>
    <x v="10223"/>
    <m/>
    <n v="10666429"/>
    <n v="10666429"/>
    <x v="116"/>
  </r>
  <r>
    <x v="2256"/>
    <x v="79"/>
    <x v="97"/>
    <x v="10224"/>
    <m/>
    <n v="1000000"/>
    <n v="1000000"/>
    <x v="116"/>
  </r>
  <r>
    <x v="2263"/>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3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3" firstHeaderRow="0" firstDataRow="1" firstDataCol="1" rowPageCount="3" colPageCount="1"/>
  <pivotFields count="8">
    <pivotField axis="axisPage" showAll="0">
      <items count="2361">
        <item x="249"/>
        <item m="1" x="2358"/>
        <item m="1" x="2313"/>
        <item m="1" x="2312"/>
        <item m="1" x="2326"/>
        <item m="1" x="2316"/>
        <item m="1" x="2278"/>
        <item m="1" x="2297"/>
        <item m="1" x="2304"/>
        <item m="1" x="2324"/>
        <item m="1" x="2303"/>
        <item m="1" x="2332"/>
        <item m="1" x="2340"/>
        <item m="1" x="2301"/>
        <item m="1" x="2347"/>
        <item m="1" x="2294"/>
        <item m="1" x="2352"/>
        <item m="1" x="2307"/>
        <item m="1" x="2267"/>
        <item m="1" x="2356"/>
        <item m="1" x="2359"/>
        <item m="1" x="2274"/>
        <item m="1" x="2315"/>
        <item m="1" x="2269"/>
        <item m="1" x="2270"/>
        <item m="1" x="2272"/>
        <item m="1" x="2286"/>
        <item m="1" x="2287"/>
        <item m="1" x="2333"/>
        <item m="1" x="2321"/>
        <item m="1" x="2322"/>
        <item m="1" x="2327"/>
        <item m="1" x="2338"/>
        <item m="1" x="2317"/>
        <item m="1" x="2279"/>
        <item m="1" x="2284"/>
        <item m="1" x="2291"/>
        <item m="1" x="2341"/>
        <item x="0"/>
        <item m="1" x="2328"/>
        <item m="1" x="2334"/>
        <item m="1" x="2292"/>
        <item x="1"/>
        <item m="1" x="2335"/>
        <item m="1" x="2354"/>
        <item x="2"/>
        <item x="3"/>
        <item m="1" x="2298"/>
        <item m="1" x="2349"/>
        <item m="1" x="2295"/>
        <item m="1" x="2345"/>
        <item m="1" x="2353"/>
        <item m="1" x="2357"/>
        <item x="4"/>
        <item m="1" x="2268"/>
        <item x="5"/>
        <item x="6"/>
        <item m="1" x="231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20"/>
        <item x="157"/>
        <item x="158"/>
        <item x="159"/>
        <item x="160"/>
        <item x="161"/>
        <item x="162"/>
        <item x="163"/>
        <item x="164"/>
        <item x="165"/>
        <item x="166"/>
        <item x="167"/>
        <item x="168"/>
        <item x="169"/>
        <item m="1" x="230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5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0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08"/>
        <item x="276"/>
        <item x="277"/>
        <item x="278"/>
        <item x="275"/>
        <item m="1" x="2305"/>
        <item x="279"/>
        <item x="280"/>
        <item x="281"/>
        <item x="282"/>
        <item x="283"/>
        <item x="284"/>
        <item x="285"/>
        <item x="286"/>
        <item x="287"/>
        <item x="288"/>
        <item x="289"/>
        <item x="290"/>
        <item x="291"/>
        <item x="292"/>
        <item x="293"/>
        <item x="294"/>
        <item x="295"/>
        <item x="296"/>
        <item m="1" x="2309"/>
        <item x="297"/>
        <item x="298"/>
        <item x="299"/>
        <item m="1" x="2311"/>
        <item x="300"/>
        <item x="302"/>
        <item x="303"/>
        <item x="301"/>
        <item x="304"/>
        <item x="305"/>
        <item x="306"/>
        <item x="307"/>
        <item x="308"/>
        <item x="309"/>
        <item x="310"/>
        <item x="311"/>
        <item x="312"/>
        <item m="1" x="2275"/>
        <item x="313"/>
        <item m="1" x="2277"/>
        <item x="314"/>
        <item x="315"/>
        <item x="316"/>
        <item x="317"/>
        <item x="318"/>
        <item x="319"/>
        <item x="320"/>
        <item x="321"/>
        <item m="1" x="2323"/>
        <item x="323"/>
        <item x="324"/>
        <item x="325"/>
        <item x="326"/>
        <item x="322"/>
        <item x="327"/>
        <item x="328"/>
        <item x="329"/>
        <item x="330"/>
        <item x="331"/>
        <item m="1" x="2314"/>
        <item x="332"/>
        <item m="1" x="2276"/>
        <item x="333"/>
        <item x="334"/>
        <item x="335"/>
        <item x="336"/>
        <item x="337"/>
        <item x="338"/>
        <item x="344"/>
        <item m="1" x="228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73"/>
        <item x="375"/>
        <item x="376"/>
        <item x="373"/>
        <item x="377"/>
        <item x="378"/>
        <item x="379"/>
        <item x="380"/>
        <item m="1" x="2318"/>
        <item x="381"/>
        <item x="382"/>
        <item x="383"/>
        <item x="384"/>
        <item x="385"/>
        <item x="386"/>
        <item x="387"/>
        <item x="388"/>
        <item x="389"/>
        <item x="390"/>
        <item x="391"/>
        <item x="392"/>
        <item x="393"/>
        <item x="394"/>
        <item x="395"/>
        <item x="396"/>
        <item x="397"/>
        <item x="399"/>
        <item x="400"/>
        <item x="401"/>
        <item x="398"/>
        <item x="402"/>
        <item m="1" x="2319"/>
        <item x="403"/>
        <item x="404"/>
        <item x="405"/>
        <item x="406"/>
        <item x="407"/>
        <item x="408"/>
        <item x="409"/>
        <item m="1" x="2285"/>
        <item x="410"/>
        <item x="411"/>
        <item x="421"/>
        <item x="412"/>
        <item x="413"/>
        <item x="414"/>
        <item x="415"/>
        <item x="416"/>
        <item x="417"/>
        <item m="1" x="2339"/>
        <item x="418"/>
        <item x="419"/>
        <item x="420"/>
        <item x="423"/>
        <item x="443"/>
        <item x="424"/>
        <item x="422"/>
        <item x="425"/>
        <item x="426"/>
        <item x="427"/>
        <item x="428"/>
        <item x="429"/>
        <item x="430"/>
        <item x="431"/>
        <item x="432"/>
        <item m="1" x="2331"/>
        <item x="433"/>
        <item x="434"/>
        <item x="435"/>
        <item x="436"/>
        <item x="438"/>
        <item x="437"/>
        <item x="439"/>
        <item x="440"/>
        <item x="442"/>
        <item x="441"/>
        <item x="445"/>
        <item x="446"/>
        <item x="447"/>
        <item x="444"/>
        <item x="448"/>
        <item x="449"/>
        <item x="450"/>
        <item x="451"/>
        <item x="452"/>
        <item x="453"/>
        <item x="454"/>
        <item x="455"/>
        <item x="456"/>
        <item x="457"/>
        <item m="1" x="2293"/>
        <item x="458"/>
        <item x="459"/>
        <item m="1" x="2342"/>
        <item x="460"/>
        <item x="461"/>
        <item x="462"/>
        <item x="463"/>
        <item m="1" x="2351"/>
        <item x="464"/>
        <item x="465"/>
        <item x="466"/>
        <item x="467"/>
        <item x="468"/>
        <item x="469"/>
        <item x="470"/>
        <item m="1" x="2330"/>
        <item x="471"/>
        <item x="472"/>
        <item x="473"/>
        <item x="474"/>
        <item x="475"/>
        <item x="476"/>
        <item x="477"/>
        <item x="478"/>
        <item x="479"/>
        <item x="480"/>
        <item x="481"/>
        <item x="482"/>
        <item x="483"/>
        <item x="484"/>
        <item m="1" x="2306"/>
        <item x="490"/>
        <item x="485"/>
        <item x="486"/>
        <item x="487"/>
        <item x="488"/>
        <item x="489"/>
        <item x="491"/>
        <item x="492"/>
        <item m="1" x="2299"/>
        <item m="1" x="2343"/>
        <item x="503"/>
        <item m="1" x="2346"/>
        <item x="493"/>
        <item x="494"/>
        <item x="504"/>
        <item x="495"/>
        <item x="496"/>
        <item x="497"/>
        <item x="498"/>
        <item x="499"/>
        <item x="500"/>
        <item x="501"/>
        <item x="502"/>
        <item x="505"/>
        <item x="506"/>
        <item x="507"/>
        <item x="508"/>
        <item m="1" x="229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65"/>
        <item x="564"/>
        <item x="565"/>
        <item x="566"/>
        <item x="567"/>
        <item x="568"/>
        <item x="569"/>
        <item x="570"/>
        <item x="571"/>
        <item x="572"/>
        <item x="573"/>
        <item x="574"/>
        <item m="1" x="227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8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82"/>
        <item x="698"/>
        <item x="708"/>
        <item x="709"/>
        <item x="710"/>
        <item x="699"/>
        <item x="700"/>
        <item x="701"/>
        <item x="702"/>
        <item x="703"/>
        <item x="704"/>
        <item x="705"/>
        <item x="706"/>
        <item x="707"/>
        <item x="711"/>
        <item x="726"/>
        <item x="727"/>
        <item x="734"/>
        <item x="712"/>
        <item x="728"/>
        <item x="729"/>
        <item m="1" x="232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88"/>
        <item x="753"/>
        <item m="1" x="2290"/>
        <item x="740"/>
        <item x="754"/>
        <item x="741"/>
        <item x="742"/>
        <item x="743"/>
        <item x="744"/>
        <item x="745"/>
        <item x="746"/>
        <item x="747"/>
        <item x="755"/>
        <item x="748"/>
        <item x="757"/>
        <item x="758"/>
        <item x="769"/>
        <item x="759"/>
        <item m="1" x="2337"/>
        <item x="760"/>
        <item x="761"/>
        <item x="770"/>
        <item m="1" x="2344"/>
        <item x="762"/>
        <item x="771"/>
        <item x="763"/>
        <item x="764"/>
        <item x="765"/>
        <item x="766"/>
        <item x="772"/>
        <item x="773"/>
        <item x="767"/>
        <item x="768"/>
        <item x="774"/>
        <item x="775"/>
        <item x="790"/>
        <item x="776"/>
        <item x="791"/>
        <item x="777"/>
        <item x="778"/>
        <item x="792"/>
        <item x="779"/>
        <item x="780"/>
        <item x="781"/>
        <item x="782"/>
        <item x="793"/>
        <item x="783"/>
        <item x="794"/>
        <item x="795"/>
        <item x="226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5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25"/>
        <item x="944"/>
        <item m="1" x="228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3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4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66"/>
        <item x="1583"/>
        <item x="1577"/>
        <item x="1578"/>
        <item x="1576"/>
        <item x="1579"/>
        <item x="1580"/>
        <item x="1586"/>
        <item x="1587"/>
        <item x="1581"/>
        <item x="1582"/>
        <item x="1588"/>
        <item x="1589"/>
        <item x="1590"/>
        <item x="1602"/>
        <item x="1612"/>
        <item m="1" x="228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6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t="default"/>
      </items>
    </pivotField>
    <pivotField axis="axisRow" showAll="0">
      <items count="251">
        <item sd="0" x="104"/>
        <item sd="0" x="114"/>
        <item sd="0" x="113"/>
        <item sd="0" x="115"/>
        <item sd="0" x="112"/>
        <item sd="0" m="1" x="118"/>
        <item sd="0" x="111"/>
        <item sd="0" x="106"/>
        <item sd="0" m="1" x="117"/>
        <item sd="0" x="105"/>
        <item sd="0" x="103"/>
        <item sd="0" x="109"/>
        <item sd="0" x="107"/>
        <item sd="0" x="99"/>
        <item sd="0" x="102"/>
        <item sd="0" x="100"/>
        <item sd="0" x="98"/>
        <item sd="0" x="95"/>
        <item sd="0" x="97"/>
        <item sd="0" m="1" x="124"/>
        <item sd="0" x="94"/>
        <item sd="0" x="92"/>
        <item sd="0" x="91"/>
        <item sd="0" x="90"/>
        <item sd="0" x="52"/>
        <item sd="0" x="89"/>
        <item sd="0" x="87"/>
        <item sd="0" x="88"/>
        <item sd="0" x="85"/>
        <item sd="0" x="72"/>
        <item sd="0" x="79"/>
        <item sd="0" x="84"/>
        <item sd="0" x="83"/>
        <item sd="0" m="1" x="12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8"/>
        <item sd="0" x="49"/>
        <item sd="0" x="24"/>
        <item sd="0" x="33"/>
        <item sd="0" x="23"/>
        <item sd="0" x="22"/>
        <item sd="0" x="34"/>
        <item n="JPMC (Main Project)" sd="0" x="11"/>
        <item sd="0" x="18"/>
        <item sd="0" x="48"/>
        <item sd="0" x="46"/>
        <item sd="0" x="45"/>
        <item sd="0" x="37"/>
        <item sd="0" x="47"/>
        <item sd="0" m="1" x="162"/>
        <item sd="0" x="44"/>
        <item sd="0" m="1" x="176"/>
        <item sd="0" x="42"/>
        <item sd="0" x="40"/>
        <item sd="0" x="15"/>
        <item sd="0" x="27"/>
        <item sd="0" x="30"/>
        <item sd="0" x="25"/>
        <item sd="0" x="29"/>
        <item sd="0" x="8"/>
        <item sd="0" x="9"/>
        <item sd="0" m="1" x="171"/>
        <item sd="0" m="1" x="141"/>
        <item sd="0" m="1" x="192"/>
        <item sd="0" m="1" x="136"/>
        <item sd="0" m="1" x="148"/>
        <item sd="0" m="1" x="177"/>
        <item sd="0" x="13"/>
        <item sd="0" m="1" x="247"/>
        <item sd="0" m="1" x="227"/>
        <item sd="0" m="1" x="218"/>
        <item sd="0" m="1" x="156"/>
        <item sd="0" m="1" x="153"/>
        <item sd="0" m="1" x="243"/>
        <item sd="0" m="1" x="221"/>
        <item sd="0" m="1" x="230"/>
        <item sd="0" m="1" x="214"/>
        <item sd="0" m="1" x="204"/>
        <item sd="0" m="1" x="139"/>
        <item sd="0" m="1" x="167"/>
        <item sd="0" x="17"/>
        <item sd="0" m="1" x="173"/>
        <item sd="0" m="1" x="187"/>
        <item sd="0" m="1" x="140"/>
        <item sd="0" x="14"/>
        <item sd="0" m="1" x="237"/>
        <item sd="0" x="86"/>
        <item sd="0" m="1" x="182"/>
        <item sd="0" m="1" x="240"/>
        <item sd="0" m="1" x="175"/>
        <item sd="0" m="1" x="196"/>
        <item sd="0" m="1" x="194"/>
        <item sd="0" m="1" x="147"/>
        <item sd="0" m="1" x="185"/>
        <item sd="0" m="1" x="151"/>
        <item sd="0" m="1" x="191"/>
        <item sd="0" m="1" x="229"/>
        <item sd="0" m="1" x="186"/>
        <item sd="0" m="1" x="199"/>
        <item sd="0" x="10"/>
        <item sd="0" m="1" x="202"/>
        <item sd="0" x="1"/>
        <item sd="0" m="1" x="149"/>
        <item sd="0" m="1" x="203"/>
        <item sd="0" m="1" x="172"/>
        <item sd="0" m="1" x="231"/>
        <item sd="0" m="1" x="234"/>
        <item sd="0" m="1" x="206"/>
        <item sd="0" m="1" x="134"/>
        <item sd="0" m="1" x="155"/>
        <item sd="0" m="1" x="197"/>
        <item sd="0" m="1" x="190"/>
        <item sd="0" m="1" x="144"/>
        <item sd="0" m="1" x="138"/>
        <item sd="0" m="1" x="225"/>
        <item sd="0" x="3"/>
        <item sd="0" m="1" x="163"/>
        <item sd="0" x="7"/>
        <item sd="0" m="1" x="178"/>
        <item sd="0" x="2"/>
        <item sd="0" m="1" x="228"/>
        <item sd="0" m="1" x="184"/>
        <item sd="0" x="12"/>
        <item sd="0" m="1" x="166"/>
        <item sd="0" x="4"/>
        <item sd="0" m="1" x="246"/>
        <item sd="0" m="1" x="152"/>
        <item sd="0" m="1" x="160"/>
        <item sd="0" m="1" x="212"/>
        <item sd="0" m="1" x="220"/>
        <item sd="0" m="1" x="224"/>
        <item sd="0" m="1" x="143"/>
        <item sd="0" m="1" x="238"/>
        <item sd="0" m="1" x="154"/>
        <item sd="0" m="1" x="159"/>
        <item sd="0" x="6"/>
        <item sd="0" m="1" x="215"/>
        <item sd="0" m="1" x="219"/>
        <item sd="0" m="1" x="235"/>
        <item sd="0" m="1" x="241"/>
        <item sd="0" m="1" x="236"/>
        <item sd="0" x="16"/>
        <item sd="0" m="1" x="133"/>
        <item sd="0" m="1" x="208"/>
        <item sd="0" m="1" x="201"/>
        <item sd="0" m="1" x="217"/>
        <item sd="0" m="1" x="179"/>
        <item m="1" x="193"/>
        <item sd="0" m="1" x="157"/>
        <item sd="0" m="1" x="222"/>
        <item sd="0" m="1" x="180"/>
        <item sd="0" m="1" x="207"/>
        <item sd="0" m="1" x="233"/>
        <item sd="0" x="28"/>
        <item sd="0" m="1" x="195"/>
        <item sd="0" m="1" x="223"/>
        <item sd="0" m="1" x="249"/>
        <item sd="0" m="1" x="170"/>
        <item m="1" x="210"/>
        <item sd="0" m="1" x="209"/>
        <item sd="0" m="1" x="244"/>
        <item sd="0" m="1" x="165"/>
        <item m="1" x="232"/>
        <item sd="0" m="1" x="142"/>
        <item sd="0" m="1" x="188"/>
        <item sd="0" x="41"/>
        <item sd="0" m="1" x="198"/>
        <item sd="0" x="20"/>
        <item sd="0" x="36"/>
        <item sd="0" x="32"/>
        <item sd="0" x="31"/>
        <item sd="0" m="1" x="226"/>
        <item m="1" x="158"/>
        <item sd="0" x="51"/>
        <item sd="0" m="1" x="216"/>
        <item sd="0" m="1" x="181"/>
        <item sd="0" m="1" x="174"/>
        <item sd="0" m="1" x="146"/>
        <item sd="0" x="0"/>
        <item sd="0" x="26"/>
        <item sd="0" x="19"/>
        <item sd="0" m="1" x="168"/>
        <item sd="0" x="21"/>
        <item sd="0" m="1" x="239"/>
        <item sd="0" x="63"/>
        <item sd="0" x="64"/>
        <item sd="0" m="1" x="119"/>
        <item m="1" x="183"/>
        <item sd="0" x="70"/>
        <item m="1" x="213"/>
        <item m="1" x="145"/>
        <item m="1" x="150"/>
        <item sd="0" m="1" x="135"/>
        <item sd="0" m="1" x="205"/>
        <item sd="0" m="1" x="137"/>
        <item sd="0" m="1" x="132"/>
        <item m="1" x="200"/>
        <item sd="0" m="1" x="242"/>
        <item sd="0" x="82"/>
        <item sd="0" m="1" x="245"/>
        <item sd="0" m="1" x="189"/>
        <item sd="0" m="1" x="161"/>
        <item sd="0" x="116"/>
        <item sd="0" m="1" x="164"/>
        <item sd="0" m="1" x="211"/>
        <item sd="0" m="1" x="169"/>
        <item sd="0" m="1" x="127"/>
        <item sd="0" x="93"/>
        <item sd="0" m="1" x="130"/>
        <item sd="0" m="1" x="129"/>
        <item sd="0" m="1" x="128"/>
        <item m="1" x="131"/>
        <item sd="0" m="1" x="121"/>
        <item sd="0" x="96"/>
        <item m="1" x="125"/>
        <item m="1" x="126"/>
        <item sd="0" m="1" x="122"/>
        <item sd="0" x="101"/>
        <item sd="0" m="1" x="120"/>
        <item sd="0" x="108"/>
        <item sd="0" x="110"/>
        <item t="default"/>
      </items>
    </pivotField>
    <pivotField axis="axisRow" showAll="0">
      <items count="1110">
        <item sd="0" x="60"/>
        <item sd="0" x="149"/>
        <item sd="0" m="1" x="952"/>
        <item sd="0" m="1" x="1050"/>
        <item sd="0" m="1" x="914"/>
        <item sd="0" x="18"/>
        <item sd="0" x="288"/>
        <item sd="0" m="1" x="1091"/>
        <item sd="0" x="146"/>
        <item sd="0" x="179"/>
        <item sd="0" m="1" x="1088"/>
        <item sd="0" x="623"/>
        <item sd="0" x="100"/>
        <item sd="0" m="1" x="899"/>
        <item sd="0" m="1" x="1054"/>
        <item sd="0" x="137"/>
        <item sd="0" m="1" x="1036"/>
        <item sd="0" x="231"/>
        <item sd="0" m="1" x="870"/>
        <item sd="0" m="1" x="1041"/>
        <item sd="0" x="363"/>
        <item sd="0" x="375"/>
        <item sd="0" m="1" x="928"/>
        <item sd="0" x="208"/>
        <item sd="0" x="159"/>
        <item sd="0" x="258"/>
        <item sd="0" x="282"/>
        <item sd="0" x="144"/>
        <item sd="0" x="191"/>
        <item sd="0" x="217"/>
        <item sd="0" x="322"/>
        <item sd="0" x="256"/>
        <item sd="0" x="189"/>
        <item sd="0" m="1" x="991"/>
        <item sd="0" x="325"/>
        <item sd="0" m="1" x="1092"/>
        <item sd="0" m="1" x="989"/>
        <item sd="0" x="630"/>
        <item sd="0" x="223"/>
        <item sd="0" m="1" x="882"/>
        <item sd="0" x="239"/>
        <item sd="0" x="135"/>
        <item sd="0" x="140"/>
        <item sd="0" m="1" x="1065"/>
        <item sd="0" m="1" x="995"/>
        <item sd="0" x="219"/>
        <item sd="0" x="562"/>
        <item sd="0" x="93"/>
        <item sd="0" m="1" x="1062"/>
        <item sd="0" x="222"/>
        <item sd="0" m="1" x="895"/>
        <item sd="0" x="337"/>
        <item sd="0" x="207"/>
        <item sd="0" x="184"/>
        <item sd="0" x="152"/>
        <item sd="0" m="1" x="1075"/>
        <item sd="0" x="40"/>
        <item sd="0" x="281"/>
        <item sd="0" x="170"/>
        <item sd="0" x="317"/>
        <item sd="0" x="358"/>
        <item sd="0" x="214"/>
        <item sd="0" x="370"/>
        <item sd="0" x="279"/>
        <item sd="0" x="156"/>
        <item sd="0" x="700"/>
        <item sd="0" x="253"/>
        <item sd="0" m="1" x="1051"/>
        <item sd="0" m="1" x="861"/>
        <item sd="0" x="365"/>
        <item sd="0" m="1" x="913"/>
        <item sd="0" m="1" x="878"/>
        <item sd="0" x="259"/>
        <item sd="0" x="252"/>
        <item sd="0" m="1" x="994"/>
        <item sd="0" x="12"/>
        <item sd="0" x="352"/>
        <item sd="0" x="218"/>
        <item sd="0" x="224"/>
        <item sd="0" x="63"/>
        <item sd="0" x="8"/>
        <item sd="0" x="102"/>
        <item sd="0" m="1" x="900"/>
        <item sd="0" m="1" x="1094"/>
        <item sd="0" x="319"/>
        <item sd="0" m="1" x="905"/>
        <item sd="0" m="1" x="1105"/>
        <item sd="0" x="386"/>
        <item sd="0" x="31"/>
        <item sd="0" x="55"/>
        <item sd="0" x="227"/>
        <item sd="0" x="356"/>
        <item sd="0" x="161"/>
        <item sd="0" x="153"/>
        <item sd="0" m="1" x="979"/>
        <item sd="0" x="133"/>
        <item sd="0" m="1" x="886"/>
        <item sd="0" m="1" x="879"/>
        <item sd="0" m="1" x="1080"/>
        <item sd="0" x="46"/>
        <item sd="0" x="374"/>
        <item sd="0" m="1" x="888"/>
        <item sd="0" x="270"/>
        <item sd="0" m="1" x="969"/>
        <item sd="0" m="1" x="934"/>
        <item sd="0" m="1" x="970"/>
        <item sd="0" m="1" x="950"/>
        <item sd="0" m="1" x="1061"/>
        <item sd="0" m="1" x="1004"/>
        <item sd="0" m="1" x="966"/>
        <item sd="0" x="366"/>
        <item sd="0" x="318"/>
        <item sd="0" m="1" x="927"/>
        <item sd="0" x="273"/>
        <item sd="0" m="1" x="1026"/>
        <item sd="0" x="201"/>
        <item sd="0" m="1" x="954"/>
        <item sd="0" x="160"/>
        <item sd="0" m="1" x="1058"/>
        <item sd="0" m="1" x="1018"/>
        <item sd="0" m="1" x="912"/>
        <item sd="0" x="277"/>
        <item sd="0" m="1" x="1012"/>
        <item sd="0" x="225"/>
        <item sd="0" m="1" x="884"/>
        <item sd="0" m="1" x="887"/>
        <item sd="0" m="1" x="898"/>
        <item sd="0" x="292"/>
        <item sd="0" x="15"/>
        <item sd="0" m="1" x="925"/>
        <item sd="0" m="1" x="940"/>
        <item sd="0" x="0"/>
        <item sd="0" x="232"/>
        <item sd="0" x="213"/>
        <item sd="0" m="1" x="1060"/>
        <item sd="0" x="316"/>
        <item sd="0" m="1" x="869"/>
        <item sd="0" x="291"/>
        <item sd="0" x="333"/>
        <item sd="0" x="339"/>
        <item sd="0" x="275"/>
        <item sd="0" m="1" x="901"/>
        <item sd="0" x="174"/>
        <item sd="0" x="171"/>
        <item sd="0" x="233"/>
        <item sd="0" x="78"/>
        <item sd="0" m="1" x="960"/>
        <item sd="0" x="236"/>
        <item sd="0" x="58"/>
        <item sd="0" x="240"/>
        <item sd="0" m="1" x="894"/>
        <item sd="0" x="182"/>
        <item sd="0" x="307"/>
        <item sd="0" x="782"/>
        <item sd="0" x="290"/>
        <item sd="0" m="1" x="986"/>
        <item sd="0" m="1" x="1047"/>
        <item sd="0" x="132"/>
        <item sd="0" x="56"/>
        <item sd="0" x="126"/>
        <item sd="0" x="22"/>
        <item sd="0" x="187"/>
        <item sd="0" m="1" x="875"/>
        <item sd="0" m="1" x="1078"/>
        <item sd="0" m="1" x="881"/>
        <item sd="0" x="11"/>
        <item sd="0" x="353"/>
        <item sd="0" m="1" x="965"/>
        <item sd="0" x="124"/>
        <item sd="0" m="1" x="1108"/>
        <item sd="0" x="77"/>
        <item sd="0" m="1" x="990"/>
        <item sd="0" x="92"/>
        <item sd="0" x="35"/>
        <item sd="0" x="196"/>
        <item sd="0" m="1" x="1087"/>
        <item sd="0" x="1"/>
        <item sd="0" x="180"/>
        <item sd="0" x="285"/>
        <item sd="0" m="1" x="1007"/>
        <item sd="0" x="42"/>
        <item sd="0" m="1" x="1028"/>
        <item sd="0" m="1" x="998"/>
        <item sd="0" m="1" x="1015"/>
        <item sd="0" m="1" x="948"/>
        <item sd="0" x="84"/>
        <item sd="0" x="106"/>
        <item sd="0" m="1" x="860"/>
        <item sd="0" x="336"/>
        <item sd="0" m="1" x="1021"/>
        <item sd="0" m="1" x="862"/>
        <item sd="0" m="1" x="857"/>
        <item sd="0" m="1" x="1008"/>
        <item sd="0" m="1" x="890"/>
        <item sd="0" m="1" x="1038"/>
        <item sd="0" m="1" x="891"/>
        <item sd="0" x="16"/>
        <item sd="0" m="1" x="1017"/>
        <item sd="0" m="1" x="930"/>
        <item sd="0" x="280"/>
        <item sd="0" x="104"/>
        <item sd="0" x="332"/>
        <item sd="0" m="1" x="953"/>
        <item sd="0" x="348"/>
        <item sd="0" x="23"/>
        <item sd="0" x="362"/>
        <item sd="0" x="237"/>
        <item sd="0" x="91"/>
        <item sd="0" x="13"/>
        <item sd="0" x="175"/>
        <item sd="0" x="343"/>
        <item sd="0" m="1" x="1098"/>
        <item sd="0" m="1" x="1073"/>
        <item sd="0" x="87"/>
        <item sd="0" x="690"/>
        <item sd="0" x="33"/>
        <item sd="0" x="19"/>
        <item sd="0" m="1" x="864"/>
        <item sd="0" x="20"/>
        <item sd="0" m="1" x="876"/>
        <item sd="0" x="96"/>
        <item sd="0" m="1" x="1090"/>
        <item sd="0" m="1" x="1067"/>
        <item sd="0" m="1" x="941"/>
        <item sd="0" x="120"/>
        <item sd="0" x="131"/>
        <item sd="0" x="119"/>
        <item sd="0" m="1" x="1019"/>
        <item sd="0" m="1" x="1010"/>
        <item sd="0" m="1" x="874"/>
        <item sd="0" m="1" x="996"/>
        <item sd="0" x="228"/>
        <item sd="0" x="39"/>
        <item sd="0" x="108"/>
        <item sd="0" x="24"/>
        <item sd="0" x="139"/>
        <item sd="0" m="1" x="1077"/>
        <item sd="0" x="17"/>
        <item sd="0" x="248"/>
        <item sd="0" x="48"/>
        <item sd="0" m="1" x="992"/>
        <item sd="0" m="1" x="1052"/>
        <item sd="0" x="134"/>
        <item sd="0" x="596"/>
        <item sd="0" m="1" x="962"/>
        <item sd="0" x="69"/>
        <item sd="0" x="34"/>
        <item sd="0" x="206"/>
        <item sd="0" m="1" x="1093"/>
        <item sd="0" m="1" x="968"/>
        <item sd="0" m="1" x="987"/>
        <item sd="0" m="1" x="929"/>
        <item sd="0" x="268"/>
        <item sd="0" x="376"/>
        <item sd="0" x="331"/>
        <item sd="0" m="1" x="921"/>
        <item sd="0" x="360"/>
        <item sd="0" m="1" x="1068"/>
        <item sd="0" x="89"/>
        <item sd="0" x="355"/>
        <item sd="0" m="1" x="967"/>
        <item sd="0" x="168"/>
        <item sd="0" m="1" x="865"/>
        <item sd="0" m="1" x="858"/>
        <item sd="0" x="272"/>
        <item sd="0" x="51"/>
        <item sd="0" x="190"/>
        <item sd="0" x="50"/>
        <item sd="0" x="79"/>
        <item sd="0" x="32"/>
        <item sd="0" m="1" x="1055"/>
        <item sd="0" x="188"/>
        <item sd="0" x="110"/>
        <item sd="0" m="1" x="1074"/>
        <item sd="0" m="1" x="1071"/>
        <item sd="0" m="1" x="977"/>
        <item sd="0" m="1" x="923"/>
        <item sd="0" m="1" x="972"/>
        <item sd="0" m="1" x="944"/>
        <item sd="0" x="226"/>
        <item sd="0" x="57"/>
        <item sd="0" m="1" x="975"/>
        <item sd="0" x="340"/>
        <item sd="0" x="265"/>
        <item sd="0" x="294"/>
        <item sd="0" m="1" x="1002"/>
        <item sd="0" x="62"/>
        <item sd="0" x="295"/>
        <item sd="0" x="3"/>
        <item sd="0" x="151"/>
        <item sd="0" x="210"/>
        <item sd="0" x="54"/>
        <item sd="0" m="1" x="1033"/>
        <item sd="0" m="1" x="1016"/>
        <item sd="0" x="323"/>
        <item sd="0" m="1" x="910"/>
        <item sd="0" x="75"/>
        <item sd="0" m="1" x="939"/>
        <item sd="0" x="186"/>
        <item sd="0" x="361"/>
        <item sd="0" x="368"/>
        <item sd="0" x="327"/>
        <item sd="0" x="195"/>
        <item sd="0" m="1" x="1006"/>
        <item sd="0" m="1" x="1046"/>
        <item sd="0" x="123"/>
        <item sd="0" m="1" x="936"/>
        <item sd="0" x="194"/>
        <item sd="0" x="121"/>
        <item sd="0" x="53"/>
        <item sd="0" m="1" x="1063"/>
        <item sd="0" x="278"/>
        <item sd="0" x="212"/>
        <item sd="0" m="1" x="1048"/>
        <item sd="0" m="1" x="1039"/>
        <item sd="0" m="1" x="1106"/>
        <item sd="0" m="1" x="892"/>
        <item sd="0" m="1" x="1100"/>
        <item sd="0" x="117"/>
        <item sd="0" x="111"/>
        <item sd="0" x="81"/>
        <item sd="0" x="7"/>
        <item sd="0" x="235"/>
        <item sd="0" x="287"/>
        <item sd="0" m="1" x="1037"/>
        <item sd="0" m="1" x="1084"/>
        <item sd="0" x="2"/>
        <item sd="0" m="1" x="1099"/>
        <item sd="0" m="1" x="958"/>
        <item sd="0" x="163"/>
        <item sd="0" m="1" x="1031"/>
        <item sd="0" m="1" x="904"/>
        <item sd="0" m="1" x="1107"/>
        <item sd="0" m="1" x="871"/>
        <item sd="0" m="1" x="868"/>
        <item sd="0" x="130"/>
        <item sd="0" x="88"/>
        <item sd="0" m="1" x="1102"/>
        <item sd="0" x="204"/>
        <item sd="0" x="72"/>
        <item sd="0" x="73"/>
        <item sd="0" x="28"/>
        <item sd="0" x="47"/>
        <item sd="0" x="181"/>
        <item sd="0" x="26"/>
        <item sd="0" x="86"/>
        <item sd="0" x="230"/>
        <item sd="0" m="1" x="974"/>
        <item sd="0" m="1" x="957"/>
        <item sd="0" m="1" x="993"/>
        <item sd="0" x="94"/>
        <item sd="0" x="107"/>
        <item sd="0" x="309"/>
        <item sd="0" x="38"/>
        <item sd="0" x="145"/>
        <item sd="0" x="101"/>
        <item sd="0" x="369"/>
        <item sd="0" x="10"/>
        <item sd="0" x="74"/>
        <item sd="0" x="264"/>
        <item sd="0" m="1" x="943"/>
        <item sd="0" x="178"/>
        <item sd="0" x="266"/>
        <item sd="0" x="364"/>
        <item sd="0" x="98"/>
        <item sd="0" x="165"/>
        <item sd="0" x="66"/>
        <item sd="0" x="5"/>
        <item sd="0" m="1" x="917"/>
        <item sd="0" x="359"/>
        <item sd="0" m="1" x="1097"/>
        <item sd="0" x="269"/>
        <item sd="0" x="215"/>
        <item sd="0" x="349"/>
        <item sd="0" x="283"/>
        <item sd="0" x="185"/>
        <item sd="0" x="220"/>
        <item sd="0" m="1" x="1085"/>
        <item sd="0" m="1" x="863"/>
        <item sd="0" x="4"/>
        <item sd="0" x="377"/>
        <item sd="0" x="262"/>
        <item sd="0" x="326"/>
        <item sd="0" x="173"/>
        <item sd="0" x="200"/>
        <item sd="0" m="1" x="902"/>
        <item sd="0" x="345"/>
        <item sd="0" x="30"/>
        <item sd="0" m="1" x="1034"/>
        <item sd="0" x="242"/>
        <item sd="0" m="1" x="964"/>
        <item sd="0" m="1" x="872"/>
        <item sd="0" x="243"/>
        <item sd="0" m="1" x="1079"/>
        <item sd="0" m="1" x="1082"/>
        <item sd="0" x="303"/>
        <item sd="0" x="37"/>
        <item sd="0" x="357"/>
        <item sd="0" m="1" x="976"/>
        <item sd="0" m="1" x="1027"/>
        <item sd="0" x="115"/>
        <item sd="0" m="1" x="1076"/>
        <item sd="0" m="1" x="883"/>
        <item sd="0" m="1" x="946"/>
        <item sd="0" x="128"/>
        <item sd="0" m="1" x="1083"/>
        <item sd="0" m="1" x="1059"/>
        <item sd="0" x="255"/>
        <item sd="0" x="199"/>
        <item sd="0" x="329"/>
        <item sd="0" x="297"/>
        <item sd="0" x="310"/>
        <item sd="0" x="83"/>
        <item sd="0" m="1" x="983"/>
        <item sd="0" m="1" x="866"/>
        <item sd="0" x="80"/>
        <item sd="0" m="1" x="935"/>
        <item sd="0" m="1" x="1072"/>
        <item sd="0" x="97"/>
        <item sd="0" x="289"/>
        <item sd="0" m="1" x="1022"/>
        <item sd="0" x="116"/>
        <item sd="0" x="209"/>
        <item sd="0" x="198"/>
        <item sd="0" x="150"/>
        <item sd="0" x="136"/>
        <item sd="0" m="1" x="963"/>
        <item sd="0" x="109"/>
        <item sd="0" x="524"/>
        <item sd="0" m="1" x="942"/>
        <item sd="0" m="1" x="1043"/>
        <item sd="0" x="284"/>
        <item sd="0" x="296"/>
        <item sd="0" x="211"/>
        <item sd="0" x="45"/>
        <item sd="0" m="1" x="1023"/>
        <item sd="0" m="1" x="1014"/>
        <item sd="0" x="155"/>
        <item sd="0" m="1" x="1044"/>
        <item sd="0" x="61"/>
        <item sd="0" x="129"/>
        <item sd="0" x="105"/>
        <item sd="0" m="1" x="889"/>
        <item sd="0" x="157"/>
        <item sd="0" x="14"/>
        <item sd="0" x="43"/>
        <item sd="0" x="250"/>
        <item sd="0" x="238"/>
        <item sd="0" x="103"/>
        <item sd="0" x="70"/>
        <item sd="0" x="299"/>
        <item sd="0" x="127"/>
        <item sd="0" m="1" x="859"/>
        <item sd="0" x="193"/>
        <item sd="0" x="147"/>
        <item sd="0" m="1" x="978"/>
        <item sd="0" x="99"/>
        <item sd="0" x="344"/>
        <item sd="0" x="221"/>
        <item sd="0" m="1" x="1096"/>
        <item sd="0" m="1" x="1101"/>
        <item sd="0" x="271"/>
        <item sd="0" x="166"/>
        <item sd="0" x="286"/>
        <item sd="0" x="304"/>
        <item sd="0" m="1" x="971"/>
        <item sd="0" x="138"/>
        <item sd="0" x="41"/>
        <item sd="0" x="229"/>
        <item sd="0" m="1" x="1030"/>
        <item sd="0" x="71"/>
        <item sd="0" x="64"/>
        <item sd="0" m="1" x="955"/>
        <item sd="0" m="1" x="949"/>
        <item sd="0" x="540"/>
        <item sd="0" x="44"/>
        <item sd="0" x="114"/>
        <item sd="0" x="52"/>
        <item sd="0" x="142"/>
        <item sd="0" x="82"/>
        <item sd="0" x="245"/>
        <item sd="0" x="314"/>
        <item sd="0" m="1" x="1069"/>
        <item sd="0" m="1" x="1040"/>
        <item sd="0" x="308"/>
        <item sd="0" m="1" x="1000"/>
        <item sd="0" m="1" x="1066"/>
        <item sd="0" x="122"/>
        <item sd="0" x="118"/>
        <item sd="0" m="1" x="1020"/>
        <item sd="0" x="169"/>
        <item sd="0" x="197"/>
        <item sd="0" x="125"/>
        <item sd="0" x="203"/>
        <item sd="0" x="267"/>
        <item sd="0" x="301"/>
        <item sd="0" x="85"/>
        <item sd="0" x="25"/>
        <item sd="0" x="244"/>
        <item sd="0" x="112"/>
        <item sd="0" x="192"/>
        <item sd="0" x="302"/>
        <item sd="0" x="260"/>
        <item sd="0" x="261"/>
        <item sd="0" m="1" x="1005"/>
        <item sd="0" x="328"/>
        <item sd="0" x="350"/>
        <item sd="0" x="254"/>
        <item sd="0" x="320"/>
        <item sd="0" x="241"/>
        <item sd="0" x="158"/>
        <item sd="0" m="1" x="997"/>
        <item sd="0" m="1" x="961"/>
        <item sd="0" m="1" x="1053"/>
        <item sd="0" m="1" x="867"/>
        <item sd="0" m="1" x="919"/>
        <item sd="0" x="143"/>
        <item sd="0" m="1" x="1057"/>
        <item sd="0" x="276"/>
        <item sd="0" x="298"/>
        <item sd="0" x="424"/>
        <item sd="0" x="346"/>
        <item sd="0" x="306"/>
        <item sd="0" m="1" x="1081"/>
        <item sd="0" x="321"/>
        <item sd="0" x="313"/>
        <item sd="0" x="49"/>
        <item sd="0" x="315"/>
        <item sd="0" x="59"/>
        <item sd="0" x="183"/>
        <item sd="0" x="330"/>
        <item sd="0" x="274"/>
        <item sd="0" x="311"/>
        <item sd="0" x="249"/>
        <item sd="0" m="1" x="897"/>
        <item sd="0" m="1" x="1001"/>
        <item sd="0" m="1" x="1103"/>
        <item sd="0" m="1" x="956"/>
        <item sd="0" m="1" x="938"/>
        <item sd="0" m="1" x="937"/>
        <item sd="0" x="90"/>
        <item sd="0" x="202"/>
        <item sd="0" x="67"/>
        <item sd="0" m="1" x="1032"/>
        <item sd="0" x="65"/>
        <item sd="0" x="247"/>
        <item sd="0" m="1" x="908"/>
        <item sd="0" x="216"/>
        <item sd="0" m="1" x="920"/>
        <item sd="0" x="141"/>
        <item sd="0" x="177"/>
        <item sd="0" x="305"/>
        <item sd="0" m="1" x="916"/>
        <item sd="0" x="347"/>
        <item sd="0" m="1" x="1095"/>
        <item sd="0" m="1" x="981"/>
        <item sd="0" x="293"/>
        <item sd="0" x="148"/>
        <item sd="0" x="354"/>
        <item sd="0" m="1" x="1035"/>
        <item sd="0" x="27"/>
        <item sd="0" m="1" x="1045"/>
        <item sd="0" x="68"/>
        <item sd="0" x="6"/>
        <item sd="0" x="263"/>
        <item sd="0" x="154"/>
        <item sd="0" x="164"/>
        <item sd="0" x="172"/>
        <item sd="0" x="205"/>
        <item sd="0" x="351"/>
        <item sd="0" m="1" x="922"/>
        <item sd="0" x="29"/>
        <item sd="0" m="1" x="1089"/>
        <item sd="0" x="9"/>
        <item sd="0" x="335"/>
        <item sd="0" m="1" x="985"/>
        <item sd="0" m="1" x="1011"/>
        <item sd="0" m="1" x="951"/>
        <item sd="0" x="234"/>
        <item sd="0" x="162"/>
        <item sd="0" m="1" x="924"/>
        <item sd="0" m="1" x="1056"/>
        <item sd="0" m="1" x="1086"/>
        <item sd="0" m="1" x="1070"/>
        <item sd="0" x="300"/>
        <item sd="0" x="167"/>
        <item sd="0" x="76"/>
        <item sd="0" m="1" x="1049"/>
        <item sd="0" x="342"/>
        <item sd="0" x="341"/>
        <item sd="0" m="1" x="885"/>
        <item sd="0" m="1" x="947"/>
        <item sd="0" m="1" x="1024"/>
        <item sd="0" m="1" x="1003"/>
        <item sd="0" x="113"/>
        <item sd="0" x="251"/>
        <item sd="0" x="176"/>
        <item sd="0" x="372"/>
        <item sd="0" x="246"/>
        <item sd="0" m="1" x="873"/>
        <item sd="0" x="257"/>
        <item sd="0" x="95"/>
        <item sd="0" x="338"/>
        <item sd="0" x="36"/>
        <item sd="0" m="1" x="926"/>
        <item sd="0" x="21"/>
        <item sd="0" x="378"/>
        <item sd="0" x="381"/>
        <item sd="0" x="382"/>
        <item sd="0" x="379"/>
        <item sd="0" x="383"/>
        <item sd="0" x="380"/>
        <item sd="0" x="384"/>
        <item sd="0" x="385"/>
        <item sd="0" x="387"/>
        <item sd="0" m="1" x="906"/>
        <item sd="0" m="1" x="945"/>
        <item sd="0" x="388"/>
        <item sd="0" m="1" x="877"/>
        <item sd="0" x="389"/>
        <item sd="0" x="390"/>
        <item sd="0" x="391"/>
        <item sd="0" x="392"/>
        <item sd="0" x="393"/>
        <item sd="0" x="394"/>
        <item sd="0" x="396"/>
        <item sd="0" x="397"/>
        <item sd="0" x="398"/>
        <item sd="0" x="395"/>
        <item sd="0" x="373"/>
        <item sd="0" x="399"/>
        <item sd="0" m="1" x="893"/>
        <item sd="0" x="401"/>
        <item sd="0" x="400"/>
        <item sd="0" m="1" x="911"/>
        <item sd="0" x="402"/>
        <item sd="0" x="403"/>
        <item sd="0" x="404"/>
        <item sd="0" x="405"/>
        <item sd="0" x="406"/>
        <item sd="0" x="411"/>
        <item sd="0" m="1" x="97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31"/>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13"/>
        <item sd="0" x="465"/>
        <item sd="0" x="469"/>
        <item sd="0" x="466"/>
        <item sd="0" x="467"/>
        <item sd="0" m="1" x="903"/>
        <item sd="0" x="470"/>
        <item sd="0" m="1" x="880"/>
        <item sd="0" x="472"/>
        <item sd="0" x="475"/>
        <item sd="0" x="476"/>
        <item sd="0" x="371"/>
        <item sd="0" m="1" x="984"/>
        <item sd="0" x="477"/>
        <item sd="0" x="478"/>
        <item sd="0" x="479"/>
        <item sd="0" x="473"/>
        <item sd="0" x="474"/>
        <item sd="0" x="480"/>
        <item sd="0" x="481"/>
        <item sd="0" x="482"/>
        <item sd="0" x="483"/>
        <item sd="0" x="484"/>
        <item sd="0" x="485"/>
        <item sd="0" x="486"/>
        <item sd="0" m="1" x="1042"/>
        <item sd="0" x="488"/>
        <item sd="0" x="489"/>
        <item sd="0" x="487"/>
        <item sd="0" x="492"/>
        <item sd="0" x="491"/>
        <item sd="0" x="312"/>
        <item sd="0" m="1" x="1025"/>
        <item sd="0" x="490"/>
        <item sd="0" x="493"/>
        <item sd="0" x="471"/>
        <item sd="0" x="494"/>
        <item sd="0" x="495"/>
        <item sd="0" m="1" x="1009"/>
        <item sd="0" x="497"/>
        <item sd="0" x="499"/>
        <item sd="0" x="500"/>
        <item sd="0" x="503"/>
        <item sd="0" m="1" x="982"/>
        <item sd="0" m="1" x="918"/>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52"/>
        <item sd="0" x="528"/>
        <item sd="0" x="531"/>
        <item sd="0" x="532"/>
        <item sd="0" x="529"/>
        <item sd="0" x="530"/>
        <item sd="0" x="533"/>
        <item sd="0" x="534"/>
        <item sd="0" x="538"/>
        <item sd="0" x="535"/>
        <item sd="0" x="536"/>
        <item sd="0" x="537"/>
        <item sd="0" x="542"/>
        <item sd="0" x="539"/>
        <item sd="0" x="541"/>
        <item sd="0" m="1" x="909"/>
        <item sd="0" x="547"/>
        <item sd="0" x="548"/>
        <item sd="0" x="549"/>
        <item sd="0" x="543"/>
        <item sd="0" x="544"/>
        <item sd="0" x="546"/>
        <item sd="0" x="550"/>
        <item sd="0" x="551"/>
        <item sd="0" x="545"/>
        <item sd="0" x="556"/>
        <item sd="0" x="557"/>
        <item sd="0" x="558"/>
        <item sd="0" x="559"/>
        <item sd="0" x="552"/>
        <item sd="0" x="553"/>
        <item sd="0" x="554"/>
        <item sd="0" m="1" x="959"/>
        <item sd="0" x="431"/>
        <item sd="0" x="555"/>
        <item sd="0" x="560"/>
        <item sd="0" x="561"/>
        <item sd="0" x="563"/>
        <item sd="0" x="564"/>
        <item sd="0" x="565"/>
        <item sd="0" m="1" x="1064"/>
        <item sd="0" x="566"/>
        <item sd="0" x="567"/>
        <item sd="0" x="571"/>
        <item sd="0" x="572"/>
        <item sd="0" x="573"/>
        <item sd="0" x="574"/>
        <item sd="0" x="568"/>
        <item sd="0" x="569"/>
        <item sd="0" x="575"/>
        <item sd="0" x="570"/>
        <item sd="0" m="1" x="980"/>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33"/>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99"/>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54"/>
        <item x="683"/>
        <item x="687"/>
        <item x="689"/>
        <item x="685"/>
        <item x="686"/>
        <item x="691"/>
        <item x="684"/>
        <item x="692"/>
        <item x="693"/>
        <item x="694"/>
        <item x="695"/>
        <item x="696"/>
        <item m="1" x="907"/>
        <item x="698"/>
        <item x="699"/>
        <item x="697"/>
        <item x="701"/>
        <item x="702"/>
        <item m="1" x="1029"/>
        <item x="705"/>
        <item m="1" x="855"/>
        <item x="703"/>
        <item x="704"/>
        <item x="706"/>
        <item x="707"/>
        <item x="720"/>
        <item x="708"/>
        <item x="709"/>
        <item x="710"/>
        <item x="711"/>
        <item x="712"/>
        <item x="713"/>
        <item x="714"/>
        <item x="715"/>
        <item x="716"/>
        <item x="717"/>
        <item x="718"/>
        <item x="719"/>
        <item x="721"/>
        <item x="722"/>
        <item x="723"/>
        <item x="724"/>
        <item x="725"/>
        <item m="1" x="932"/>
        <item x="726"/>
        <item x="727"/>
        <item x="730"/>
        <item m="1" x="1104"/>
        <item m="1" x="896"/>
        <item x="731"/>
        <item x="728"/>
        <item x="334"/>
        <item x="729"/>
        <item x="732"/>
        <item x="733"/>
        <item x="734"/>
        <item x="735"/>
        <item x="736"/>
        <item x="737"/>
        <item x="738"/>
        <item x="792"/>
        <item x="739"/>
        <item x="740"/>
        <item x="741"/>
        <item x="742"/>
        <item x="743"/>
        <item x="744"/>
        <item x="745"/>
        <item x="746"/>
        <item x="747"/>
        <item x="748"/>
        <item x="749"/>
        <item m="1" x="915"/>
        <item x="750"/>
        <item x="757"/>
        <item x="751"/>
        <item x="752"/>
        <item m="1" x="988"/>
        <item x="753"/>
        <item x="754"/>
        <item x="755"/>
        <item x="756"/>
        <item x="758"/>
        <item x="594"/>
        <item x="759"/>
        <item x="760"/>
        <item x="761"/>
        <item x="762"/>
        <item x="763"/>
        <item x="764"/>
        <item x="765"/>
        <item x="766"/>
        <item x="767"/>
        <item x="768"/>
        <item x="769"/>
        <item m="1" x="856"/>
        <item m="1" x="851"/>
        <item x="771"/>
        <item x="772"/>
        <item x="773"/>
        <item x="770"/>
        <item x="774"/>
        <item x="775"/>
        <item x="776"/>
        <item x="777"/>
        <item x="778"/>
        <item x="779"/>
        <item x="780"/>
        <item x="781"/>
        <item x="783"/>
        <item x="784"/>
        <item x="785"/>
        <item x="786"/>
        <item x="527"/>
        <item x="787"/>
        <item x="788"/>
        <item x="789"/>
        <item x="790"/>
        <item x="791"/>
        <item x="793"/>
        <item x="794"/>
        <item x="795"/>
        <item x="796"/>
        <item x="797"/>
        <item x="798"/>
        <item x="799"/>
        <item x="800"/>
        <item x="806"/>
        <item x="801"/>
        <item x="802"/>
        <item x="803"/>
        <item x="804"/>
        <item x="805"/>
        <item x="807"/>
        <item x="808"/>
        <item x="809"/>
        <item x="810"/>
        <item x="817"/>
        <item x="811"/>
        <item x="812"/>
        <item x="813"/>
        <item x="814"/>
        <item x="815"/>
        <item m="1" x="853"/>
        <item x="816"/>
        <item x="818"/>
        <item x="819"/>
        <item x="820"/>
        <item x="821"/>
        <item x="822"/>
        <item x="823"/>
        <item x="824"/>
        <item x="825"/>
        <item x="826"/>
        <item x="827"/>
        <item x="828"/>
        <item x="829"/>
        <item x="830"/>
        <item x="831"/>
        <item x="832"/>
        <item x="833"/>
        <item x="836"/>
        <item x="834"/>
        <item x="835"/>
        <item x="837"/>
        <item x="838"/>
        <item x="839"/>
        <item x="840"/>
        <item x="841"/>
        <item x="842"/>
        <item x="850"/>
        <item x="843"/>
        <item x="844"/>
        <item x="845"/>
        <item x="846"/>
        <item x="847"/>
        <item x="848"/>
        <item x="849"/>
        <item t="default" sd="0"/>
      </items>
    </pivotField>
    <pivotField axis="axisPage" showAll="0">
      <items count="1022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20"/>
        <item x="10158"/>
        <item x="10159"/>
        <item x="10160"/>
        <item x="10161"/>
        <item x="10175"/>
        <item x="10176"/>
        <item x="10177"/>
        <item x="10162"/>
        <item x="10179"/>
        <item x="10180"/>
        <item x="10181"/>
        <item x="10182"/>
        <item x="10215"/>
        <item x="10216"/>
        <item x="10221"/>
        <item x="10218"/>
        <item x="10222"/>
        <item x="10223"/>
        <item x="10183"/>
        <item x="10184"/>
        <item x="10214"/>
        <item x="10217"/>
        <item x="10148"/>
        <item x="10178"/>
        <item x="10186"/>
        <item x="10187"/>
        <item x="10188"/>
        <item x="10189"/>
        <item x="10190"/>
        <item x="10219"/>
        <item x="10224"/>
        <item x="10192"/>
        <item x="10193"/>
        <item x="10165"/>
        <item x="10185"/>
        <item x="10194"/>
        <item x="10195"/>
        <item x="10196"/>
        <item x="10197"/>
        <item x="10198"/>
        <item x="10199"/>
        <item x="10200"/>
        <item x="10201"/>
        <item x="10202"/>
        <item x="9849"/>
        <item x="10173"/>
        <item x="10191"/>
        <item x="10203"/>
        <item x="10204"/>
        <item x="10205"/>
        <item x="10206"/>
        <item x="10207"/>
        <item x="10208"/>
        <item x="10209"/>
        <item x="10210"/>
        <item x="10211"/>
        <item x="10163"/>
        <item x="10212"/>
        <item x="10213"/>
        <item t="default"/>
      </items>
    </pivotField>
    <pivotField dataField="1" showAll="0"/>
    <pivotField dataField="1" showAll="0"/>
    <pivotField dataField="1" showAll="0"/>
    <pivotField axis="axisPage" multipleItemSelectionAllowed="1"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1"/>
    <field x="2"/>
  </rowFields>
  <rowItems count="118">
    <i>
      <x/>
    </i>
    <i>
      <x v="1"/>
    </i>
    <i>
      <x v="2"/>
    </i>
    <i>
      <x v="3"/>
    </i>
    <i>
      <x v="4"/>
    </i>
    <i>
      <x v="6"/>
    </i>
    <i>
      <x v="7"/>
    </i>
    <i>
      <x v="9"/>
    </i>
    <i>
      <x v="10"/>
    </i>
    <i>
      <x v="11"/>
    </i>
    <i>
      <x v="12"/>
    </i>
    <i>
      <x v="13"/>
    </i>
    <i>
      <x v="14"/>
    </i>
    <i>
      <x v="15"/>
    </i>
    <i>
      <x v="16"/>
    </i>
    <i>
      <x v="17"/>
    </i>
    <i>
      <x v="18"/>
    </i>
    <i>
      <x v="20"/>
    </i>
    <i>
      <x v="21"/>
    </i>
    <i>
      <x v="22"/>
    </i>
    <i>
      <x v="23"/>
    </i>
    <i>
      <x v="24"/>
    </i>
    <i>
      <x v="25"/>
    </i>
    <i>
      <x v="26"/>
    </i>
    <i>
      <x v="27"/>
    </i>
    <i>
      <x v="28"/>
    </i>
    <i>
      <x v="29"/>
    </i>
    <i>
      <x v="30"/>
    </i>
    <i>
      <x v="31"/>
    </i>
    <i>
      <x v="32"/>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5"/>
    </i>
    <i>
      <x v="66"/>
    </i>
    <i>
      <x v="67"/>
    </i>
    <i>
      <x v="68"/>
    </i>
    <i>
      <x v="69"/>
    </i>
    <i>
      <x v="70"/>
    </i>
    <i>
      <x v="71"/>
    </i>
    <i>
      <x v="72"/>
    </i>
    <i>
      <x v="73"/>
    </i>
    <i>
      <x v="74"/>
    </i>
    <i>
      <x v="75"/>
    </i>
    <i>
      <x v="76"/>
    </i>
    <i>
      <x v="77"/>
    </i>
    <i>
      <x v="79"/>
    </i>
    <i>
      <x v="81"/>
    </i>
    <i>
      <x v="82"/>
    </i>
    <i>
      <x v="83"/>
    </i>
    <i>
      <x v="84"/>
    </i>
    <i>
      <x v="85"/>
    </i>
    <i>
      <x v="86"/>
    </i>
    <i>
      <x v="87"/>
    </i>
    <i>
      <x v="88"/>
    </i>
    <i>
      <x v="89"/>
    </i>
    <i>
      <x v="96"/>
    </i>
    <i>
      <x v="109"/>
    </i>
    <i>
      <x v="113"/>
    </i>
    <i>
      <x v="115"/>
    </i>
    <i>
      <x v="128"/>
    </i>
    <i>
      <x v="130"/>
    </i>
    <i>
      <x v="144"/>
    </i>
    <i>
      <x v="146"/>
    </i>
    <i>
      <x v="148"/>
    </i>
    <i>
      <x v="151"/>
    </i>
    <i>
      <x v="153"/>
    </i>
    <i>
      <x v="164"/>
    </i>
    <i>
      <x v="170"/>
    </i>
    <i>
      <x v="182"/>
    </i>
    <i>
      <x v="194"/>
    </i>
    <i>
      <x v="196"/>
    </i>
    <i>
      <x v="197"/>
    </i>
    <i>
      <x v="198"/>
    </i>
    <i>
      <x v="199"/>
    </i>
    <i>
      <x v="202"/>
    </i>
    <i>
      <x v="207"/>
    </i>
    <i>
      <x v="208"/>
    </i>
    <i>
      <x v="209"/>
    </i>
    <i>
      <x v="211"/>
    </i>
    <i>
      <x v="213"/>
    </i>
    <i>
      <x v="214"/>
    </i>
    <i>
      <x v="217"/>
    </i>
    <i>
      <x v="227"/>
    </i>
    <i>
      <x v="231"/>
    </i>
    <i>
      <x v="236"/>
    </i>
    <i>
      <x v="242"/>
    </i>
    <i>
      <x v="246"/>
    </i>
    <i>
      <x v="248"/>
    </i>
    <i>
      <x v="24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37">
    <format dxfId="704">
      <pivotArea type="all" dataOnly="0" outline="0" fieldPosition="0"/>
    </format>
    <format dxfId="703">
      <pivotArea outline="0" collapsedLevelsAreSubtotals="1" fieldPosition="0"/>
    </format>
    <format dxfId="702">
      <pivotArea dataOnly="0" labelOnly="1" outline="0" fieldPosition="0">
        <references count="1">
          <reference field="4294967294" count="3">
            <x v="0"/>
            <x v="1"/>
            <x v="2"/>
          </reference>
        </references>
      </pivotArea>
    </format>
    <format dxfId="701">
      <pivotArea type="all" dataOnly="0" outline="0" fieldPosition="0"/>
    </format>
    <format dxfId="700">
      <pivotArea outline="0" collapsedLevelsAreSubtotals="1" fieldPosition="0"/>
    </format>
    <format dxfId="699">
      <pivotArea field="1" type="button" dataOnly="0" labelOnly="1" outline="0" axis="axisRow" fieldPosition="0"/>
    </format>
    <format dxfId="698">
      <pivotArea dataOnly="0" labelOnly="1" fieldPosition="0">
        <references count="1">
          <reference field="1" count="49">
            <x v="71"/>
            <x v="72"/>
            <x v="88"/>
            <x v="89"/>
            <x v="90"/>
            <x v="91"/>
            <x v="92"/>
            <x v="93"/>
            <x v="94"/>
            <x v="95"/>
            <x v="96"/>
            <x v="97"/>
            <x v="98"/>
            <x v="99"/>
            <x v="101"/>
            <x v="102"/>
            <x v="103"/>
            <x v="104"/>
            <x v="105"/>
            <x v="106"/>
            <x v="116"/>
            <x v="117"/>
            <x v="118"/>
            <x v="119"/>
            <x v="120"/>
            <x v="121"/>
            <x v="122"/>
            <x v="123"/>
            <x v="124"/>
            <x v="125"/>
            <x v="126"/>
            <x v="127"/>
            <x v="128"/>
            <x v="129"/>
            <x v="130"/>
            <x v="131"/>
            <x v="132"/>
            <x v="133"/>
            <x v="134"/>
            <x v="135"/>
            <x v="136"/>
            <x v="137"/>
            <x v="138"/>
            <x v="169"/>
            <x v="170"/>
            <x v="203"/>
            <x v="204"/>
            <x v="205"/>
            <x v="207"/>
          </reference>
        </references>
      </pivotArea>
    </format>
    <format dxfId="697">
      <pivotArea dataOnly="0" labelOnly="1" fieldPosition="0">
        <references count="1">
          <reference field="1" count="47">
            <x v="61"/>
            <x v="68"/>
            <x v="69"/>
            <x v="83"/>
            <x v="100"/>
            <x v="107"/>
            <x v="108"/>
            <x v="109"/>
            <x v="110"/>
            <x v="111"/>
            <x v="112"/>
            <x v="113"/>
            <x v="114"/>
            <x v="115"/>
            <x v="139"/>
            <x v="140"/>
            <x v="141"/>
            <x v="142"/>
            <x v="143"/>
            <x v="144"/>
            <x v="145"/>
            <x v="146"/>
            <x v="147"/>
            <x v="148"/>
            <x v="149"/>
            <x v="150"/>
            <x v="151"/>
            <x v="152"/>
            <x v="153"/>
            <x v="154"/>
            <x v="155"/>
            <x v="156"/>
            <x v="157"/>
            <x v="158"/>
            <x v="159"/>
            <x v="160"/>
            <x v="161"/>
            <x v="162"/>
            <x v="163"/>
            <x v="164"/>
            <x v="165"/>
            <x v="166"/>
            <x v="167"/>
            <x v="168"/>
            <x v="206"/>
            <x v="209"/>
            <x v="211"/>
          </reference>
        </references>
      </pivotArea>
    </format>
    <format dxfId="696">
      <pivotArea dataOnly="0" labelOnly="1" grandRow="1" outline="0" fieldPosition="0"/>
    </format>
    <format dxfId="695">
      <pivotArea dataOnly="0" labelOnly="1" outline="0" fieldPosition="0">
        <references count="1">
          <reference field="4294967294" count="3">
            <x v="0"/>
            <x v="1"/>
            <x v="2"/>
          </reference>
        </references>
      </pivotArea>
    </format>
    <format dxfId="694">
      <pivotArea type="all" dataOnly="0" outline="0" fieldPosition="0"/>
    </format>
    <format dxfId="693">
      <pivotArea outline="0" collapsedLevelsAreSubtotals="1" fieldPosition="0"/>
    </format>
    <format dxfId="692">
      <pivotArea field="1" type="button" dataOnly="0" labelOnly="1" outline="0" axis="axisRow" fieldPosition="0"/>
    </format>
    <format dxfId="691">
      <pivotArea dataOnly="0" labelOnly="1" fieldPosition="0">
        <references count="1">
          <reference field="1" count="49">
            <x v="71"/>
            <x v="72"/>
            <x v="88"/>
            <x v="89"/>
            <x v="90"/>
            <x v="91"/>
            <x v="92"/>
            <x v="93"/>
            <x v="94"/>
            <x v="95"/>
            <x v="96"/>
            <x v="97"/>
            <x v="98"/>
            <x v="99"/>
            <x v="101"/>
            <x v="102"/>
            <x v="103"/>
            <x v="104"/>
            <x v="105"/>
            <x v="106"/>
            <x v="116"/>
            <x v="117"/>
            <x v="118"/>
            <x v="119"/>
            <x v="120"/>
            <x v="121"/>
            <x v="122"/>
            <x v="123"/>
            <x v="124"/>
            <x v="125"/>
            <x v="126"/>
            <x v="127"/>
            <x v="128"/>
            <x v="129"/>
            <x v="130"/>
            <x v="131"/>
            <x v="132"/>
            <x v="133"/>
            <x v="134"/>
            <x v="135"/>
            <x v="136"/>
            <x v="137"/>
            <x v="138"/>
            <x v="169"/>
            <x v="170"/>
            <x v="203"/>
            <x v="204"/>
            <x v="205"/>
            <x v="207"/>
          </reference>
        </references>
      </pivotArea>
    </format>
    <format dxfId="690">
      <pivotArea dataOnly="0" labelOnly="1" fieldPosition="0">
        <references count="1">
          <reference field="1" count="47">
            <x v="61"/>
            <x v="68"/>
            <x v="69"/>
            <x v="83"/>
            <x v="100"/>
            <x v="107"/>
            <x v="108"/>
            <x v="109"/>
            <x v="110"/>
            <x v="111"/>
            <x v="112"/>
            <x v="113"/>
            <x v="114"/>
            <x v="115"/>
            <x v="139"/>
            <x v="140"/>
            <x v="141"/>
            <x v="142"/>
            <x v="143"/>
            <x v="144"/>
            <x v="145"/>
            <x v="146"/>
            <x v="147"/>
            <x v="148"/>
            <x v="149"/>
            <x v="150"/>
            <x v="151"/>
            <x v="152"/>
            <x v="153"/>
            <x v="154"/>
            <x v="155"/>
            <x v="156"/>
            <x v="157"/>
            <x v="158"/>
            <x v="159"/>
            <x v="160"/>
            <x v="161"/>
            <x v="162"/>
            <x v="163"/>
            <x v="164"/>
            <x v="165"/>
            <x v="166"/>
            <x v="167"/>
            <x v="168"/>
            <x v="206"/>
            <x v="209"/>
            <x v="211"/>
          </reference>
        </references>
      </pivotArea>
    </format>
    <format dxfId="689">
      <pivotArea dataOnly="0" labelOnly="1" grandRow="1" outline="0" fieldPosition="0"/>
    </format>
    <format dxfId="688">
      <pivotArea dataOnly="0" labelOnly="1" outline="0" fieldPosition="0">
        <references count="1">
          <reference field="4294967294" count="3">
            <x v="0"/>
            <x v="1"/>
            <x v="2"/>
          </reference>
        </references>
      </pivotArea>
    </format>
    <format dxfId="687">
      <pivotArea type="all" dataOnly="0" outline="0" fieldPosition="0"/>
    </format>
    <format dxfId="686">
      <pivotArea field="1" type="button" dataOnly="0" labelOnly="1" outline="0" axis="axisRow" fieldPosition="0"/>
    </format>
    <format dxfId="685">
      <pivotArea dataOnly="0" labelOnly="1" fieldPosition="0">
        <references count="1">
          <reference field="1" count="49">
            <x v="71"/>
            <x v="72"/>
            <x v="88"/>
            <x v="89"/>
            <x v="90"/>
            <x v="91"/>
            <x v="92"/>
            <x v="93"/>
            <x v="94"/>
            <x v="95"/>
            <x v="96"/>
            <x v="97"/>
            <x v="98"/>
            <x v="99"/>
            <x v="101"/>
            <x v="102"/>
            <x v="103"/>
            <x v="104"/>
            <x v="105"/>
            <x v="106"/>
            <x v="116"/>
            <x v="117"/>
            <x v="118"/>
            <x v="119"/>
            <x v="120"/>
            <x v="121"/>
            <x v="122"/>
            <x v="123"/>
            <x v="124"/>
            <x v="125"/>
            <x v="126"/>
            <x v="127"/>
            <x v="128"/>
            <x v="129"/>
            <x v="130"/>
            <x v="131"/>
            <x v="132"/>
            <x v="133"/>
            <x v="134"/>
            <x v="135"/>
            <x v="136"/>
            <x v="137"/>
            <x v="138"/>
            <x v="169"/>
            <x v="170"/>
            <x v="203"/>
            <x v="204"/>
            <x v="205"/>
            <x v="207"/>
          </reference>
        </references>
      </pivotArea>
    </format>
    <format dxfId="684">
      <pivotArea dataOnly="0" labelOnly="1" fieldPosition="0">
        <references count="1">
          <reference field="1" count="47">
            <x v="61"/>
            <x v="68"/>
            <x v="69"/>
            <x v="83"/>
            <x v="100"/>
            <x v="107"/>
            <x v="108"/>
            <x v="109"/>
            <x v="110"/>
            <x v="111"/>
            <x v="112"/>
            <x v="113"/>
            <x v="114"/>
            <x v="115"/>
            <x v="139"/>
            <x v="140"/>
            <x v="141"/>
            <x v="142"/>
            <x v="143"/>
            <x v="144"/>
            <x v="145"/>
            <x v="146"/>
            <x v="147"/>
            <x v="148"/>
            <x v="149"/>
            <x v="150"/>
            <x v="151"/>
            <x v="152"/>
            <x v="153"/>
            <x v="154"/>
            <x v="155"/>
            <x v="156"/>
            <x v="157"/>
            <x v="158"/>
            <x v="159"/>
            <x v="160"/>
            <x v="161"/>
            <x v="162"/>
            <x v="163"/>
            <x v="164"/>
            <x v="165"/>
            <x v="166"/>
            <x v="167"/>
            <x v="168"/>
            <x v="206"/>
            <x v="209"/>
            <x v="211"/>
          </reference>
        </references>
      </pivotArea>
    </format>
    <format dxfId="683">
      <pivotArea dataOnly="0" labelOnly="1" outline="0" fieldPosition="0">
        <references count="1">
          <reference field="4294967294" count="3">
            <x v="0"/>
            <x v="1"/>
            <x v="2"/>
          </reference>
        </references>
      </pivotArea>
    </format>
    <format dxfId="682">
      <pivotArea dataOnly="0" labelOnly="1" outline="0" fieldPosition="0">
        <references count="1">
          <reference field="4294967294" count="1">
            <x v="2"/>
          </reference>
        </references>
      </pivotArea>
    </format>
    <format dxfId="681">
      <pivotArea dataOnly="0" labelOnly="1" outline="0" fieldPosition="0">
        <references count="1">
          <reference field="4294967294" count="1">
            <x v="2"/>
          </reference>
        </references>
      </pivotArea>
    </format>
    <format dxfId="680">
      <pivotArea dataOnly="0" labelOnly="1" outline="0" fieldPosition="0">
        <references count="1">
          <reference field="4294967294" count="2">
            <x v="0"/>
            <x v="1"/>
          </reference>
        </references>
      </pivotArea>
    </format>
    <format dxfId="679">
      <pivotArea dataOnly="0" labelOnly="1" outline="0" fieldPosition="0">
        <references count="1">
          <reference field="4294967294" count="2">
            <x v="0"/>
            <x v="1"/>
          </reference>
        </references>
      </pivotArea>
    </format>
    <format dxfId="678">
      <pivotArea dataOnly="0" labelOnly="1" outline="0" fieldPosition="0">
        <references count="1">
          <reference field="4294967294" count="2">
            <x v="0"/>
            <x v="1"/>
          </reference>
        </references>
      </pivotArea>
    </format>
    <format dxfId="677">
      <pivotArea dataOnly="0" labelOnly="1" outline="0" fieldPosition="0">
        <references count="1">
          <reference field="4294967294" count="2">
            <x v="0"/>
            <x v="1"/>
          </reference>
        </references>
      </pivotArea>
    </format>
    <format dxfId="676">
      <pivotArea field="1" type="button" dataOnly="0" labelOnly="1" outline="0" axis="axisRow" fieldPosition="0"/>
    </format>
    <format dxfId="675">
      <pivotArea field="1" type="button" dataOnly="0" labelOnly="1" outline="0" axis="axisRow" fieldPosition="0"/>
    </format>
    <format dxfId="674">
      <pivotArea field="1" type="button" dataOnly="0" labelOnly="1" outline="0" axis="axisRow" fieldPosition="0"/>
    </format>
    <format dxfId="673">
      <pivotArea dataOnly="0" labelOnly="1" outline="0" fieldPosition="0">
        <references count="1">
          <reference field="4294967294" count="3">
            <x v="0"/>
            <x v="1"/>
            <x v="2"/>
          </reference>
        </references>
      </pivotArea>
    </format>
    <format dxfId="672">
      <pivotArea field="1" type="button" dataOnly="0" labelOnly="1" outline="0" axis="axisRow" fieldPosition="0"/>
    </format>
    <format dxfId="671">
      <pivotArea dataOnly="0" labelOnly="1" outline="0" fieldPosition="0">
        <references count="1">
          <reference field="4294967294" count="3">
            <x v="0"/>
            <x v="1"/>
            <x v="2"/>
          </reference>
        </references>
      </pivotArea>
    </format>
    <format dxfId="670">
      <pivotArea dataOnly="0" labelOnly="1" fieldPosition="0">
        <references count="1">
          <reference field="1" count="49">
            <x v="71"/>
            <x v="72"/>
            <x v="88"/>
            <x v="89"/>
            <x v="90"/>
            <x v="91"/>
            <x v="92"/>
            <x v="93"/>
            <x v="94"/>
            <x v="95"/>
            <x v="96"/>
            <x v="97"/>
            <x v="98"/>
            <x v="99"/>
            <x v="101"/>
            <x v="102"/>
            <x v="103"/>
            <x v="104"/>
            <x v="105"/>
            <x v="106"/>
            <x v="116"/>
            <x v="117"/>
            <x v="118"/>
            <x v="119"/>
            <x v="120"/>
            <x v="121"/>
            <x v="122"/>
            <x v="123"/>
            <x v="124"/>
            <x v="125"/>
            <x v="126"/>
            <x v="127"/>
            <x v="128"/>
            <x v="129"/>
            <x v="130"/>
            <x v="131"/>
            <x v="132"/>
            <x v="133"/>
            <x v="134"/>
            <x v="135"/>
            <x v="136"/>
            <x v="137"/>
            <x v="138"/>
            <x v="169"/>
            <x v="170"/>
            <x v="203"/>
            <x v="204"/>
            <x v="205"/>
            <x v="207"/>
          </reference>
        </references>
      </pivotArea>
    </format>
    <format dxfId="669">
      <pivotArea dataOnly="0" labelOnly="1" fieldPosition="0">
        <references count="1">
          <reference field="1" count="47">
            <x v="61"/>
            <x v="68"/>
            <x v="69"/>
            <x v="83"/>
            <x v="100"/>
            <x v="107"/>
            <x v="108"/>
            <x v="109"/>
            <x v="110"/>
            <x v="111"/>
            <x v="112"/>
            <x v="113"/>
            <x v="114"/>
            <x v="115"/>
            <x v="139"/>
            <x v="140"/>
            <x v="141"/>
            <x v="142"/>
            <x v="143"/>
            <x v="144"/>
            <x v="145"/>
            <x v="146"/>
            <x v="147"/>
            <x v="148"/>
            <x v="149"/>
            <x v="150"/>
            <x v="151"/>
            <x v="152"/>
            <x v="153"/>
            <x v="154"/>
            <x v="155"/>
            <x v="156"/>
            <x v="157"/>
            <x v="158"/>
            <x v="159"/>
            <x v="160"/>
            <x v="161"/>
            <x v="162"/>
            <x v="163"/>
            <x v="164"/>
            <x v="165"/>
            <x v="166"/>
            <x v="167"/>
            <x v="168"/>
            <x v="206"/>
            <x v="209"/>
            <x v="211"/>
          </reference>
        </references>
      </pivotArea>
    </format>
    <format dxfId="668">
      <pivotArea collapsedLevelsAreSubtotals="1" fieldPosition="0">
        <references count="1">
          <reference field="1" count="1">
            <x v="116"/>
          </reference>
        </references>
      </pivotArea>
    </format>
    <format dxfId="667">
      <pivotArea collapsedLevelsAreSubtotals="1" fieldPosition="0">
        <references count="1">
          <reference field="1" count="1">
            <x v="117"/>
          </reference>
        </references>
      </pivotArea>
    </format>
    <format dxfId="666">
      <pivotArea collapsedLevelsAreSubtotals="1" fieldPosition="0">
        <references count="1">
          <reference field="1" count="1">
            <x v="118"/>
          </reference>
        </references>
      </pivotArea>
    </format>
    <format dxfId="665">
      <pivotArea collapsedLevelsAreSubtotals="1" fieldPosition="0">
        <references count="1">
          <reference field="1" count="1">
            <x v="119"/>
          </reference>
        </references>
      </pivotArea>
    </format>
    <format dxfId="664">
      <pivotArea collapsedLevelsAreSubtotals="1" fieldPosition="0">
        <references count="1">
          <reference field="1" count="1">
            <x v="120"/>
          </reference>
        </references>
      </pivotArea>
    </format>
    <format dxfId="663">
      <pivotArea collapsedLevelsAreSubtotals="1" fieldPosition="0">
        <references count="1">
          <reference field="1" count="1">
            <x v="121"/>
          </reference>
        </references>
      </pivotArea>
    </format>
    <format dxfId="662">
      <pivotArea collapsedLevelsAreSubtotals="1" fieldPosition="0">
        <references count="1">
          <reference field="1" count="1">
            <x v="122"/>
          </reference>
        </references>
      </pivotArea>
    </format>
    <format dxfId="661">
      <pivotArea collapsedLevelsAreSubtotals="1" fieldPosition="0">
        <references count="1">
          <reference field="1" count="1">
            <x v="123"/>
          </reference>
        </references>
      </pivotArea>
    </format>
    <format dxfId="660">
      <pivotArea collapsedLevelsAreSubtotals="1" fieldPosition="0">
        <references count="1">
          <reference field="1" count="1">
            <x v="124"/>
          </reference>
        </references>
      </pivotArea>
    </format>
    <format dxfId="659">
      <pivotArea collapsedLevelsAreSubtotals="1" fieldPosition="0">
        <references count="1">
          <reference field="1" count="1">
            <x v="125"/>
          </reference>
        </references>
      </pivotArea>
    </format>
    <format dxfId="658">
      <pivotArea collapsedLevelsAreSubtotals="1" fieldPosition="0">
        <references count="1">
          <reference field="1" count="1">
            <x v="126"/>
          </reference>
        </references>
      </pivotArea>
    </format>
    <format dxfId="657">
      <pivotArea collapsedLevelsAreSubtotals="1" fieldPosition="0">
        <references count="1">
          <reference field="1" count="1">
            <x v="127"/>
          </reference>
        </references>
      </pivotArea>
    </format>
    <format dxfId="656">
      <pivotArea collapsedLevelsAreSubtotals="1" fieldPosition="0">
        <references count="1">
          <reference field="1" count="1">
            <x v="128"/>
          </reference>
        </references>
      </pivotArea>
    </format>
    <format dxfId="655">
      <pivotArea collapsedLevelsAreSubtotals="1" fieldPosition="0">
        <references count="1">
          <reference field="1" count="1">
            <x v="129"/>
          </reference>
        </references>
      </pivotArea>
    </format>
    <format dxfId="654">
      <pivotArea collapsedLevelsAreSubtotals="1" fieldPosition="0">
        <references count="1">
          <reference field="1" count="1">
            <x v="130"/>
          </reference>
        </references>
      </pivotArea>
    </format>
    <format dxfId="653">
      <pivotArea collapsedLevelsAreSubtotals="1" fieldPosition="0">
        <references count="1">
          <reference field="1" count="1">
            <x v="131"/>
          </reference>
        </references>
      </pivotArea>
    </format>
    <format dxfId="652">
      <pivotArea collapsedLevelsAreSubtotals="1" fieldPosition="0">
        <references count="1">
          <reference field="1" count="1">
            <x v="132"/>
          </reference>
        </references>
      </pivotArea>
    </format>
    <format dxfId="651">
      <pivotArea collapsedLevelsAreSubtotals="1" fieldPosition="0">
        <references count="1">
          <reference field="1" count="1">
            <x v="133"/>
          </reference>
        </references>
      </pivotArea>
    </format>
    <format dxfId="650">
      <pivotArea collapsedLevelsAreSubtotals="1" fieldPosition="0">
        <references count="1">
          <reference field="1" count="1">
            <x v="134"/>
          </reference>
        </references>
      </pivotArea>
    </format>
    <format dxfId="649">
      <pivotArea collapsedLevelsAreSubtotals="1" fieldPosition="0">
        <references count="1">
          <reference field="1" count="1">
            <x v="135"/>
          </reference>
        </references>
      </pivotArea>
    </format>
    <format dxfId="648">
      <pivotArea collapsedLevelsAreSubtotals="1" fieldPosition="0">
        <references count="1">
          <reference field="1" count="1">
            <x v="136"/>
          </reference>
        </references>
      </pivotArea>
    </format>
    <format dxfId="647">
      <pivotArea collapsedLevelsAreSubtotals="1" fieldPosition="0">
        <references count="1">
          <reference field="1" count="1">
            <x v="137"/>
          </reference>
        </references>
      </pivotArea>
    </format>
    <format dxfId="646">
      <pivotArea collapsedLevelsAreSubtotals="1" fieldPosition="0">
        <references count="1">
          <reference field="1" count="1">
            <x v="138"/>
          </reference>
        </references>
      </pivotArea>
    </format>
    <format dxfId="645">
      <pivotArea collapsedLevelsAreSubtotals="1" fieldPosition="0">
        <references count="1">
          <reference field="1" count="1">
            <x v="139"/>
          </reference>
        </references>
      </pivotArea>
    </format>
    <format dxfId="644">
      <pivotArea collapsedLevelsAreSubtotals="1" fieldPosition="0">
        <references count="1">
          <reference field="1" count="1">
            <x v="140"/>
          </reference>
        </references>
      </pivotArea>
    </format>
    <format dxfId="643">
      <pivotArea collapsedLevelsAreSubtotals="1" fieldPosition="0">
        <references count="1">
          <reference field="1" count="1">
            <x v="141"/>
          </reference>
        </references>
      </pivotArea>
    </format>
    <format dxfId="642">
      <pivotArea collapsedLevelsAreSubtotals="1" fieldPosition="0">
        <references count="1">
          <reference field="1" count="1">
            <x v="142"/>
          </reference>
        </references>
      </pivotArea>
    </format>
    <format dxfId="641">
      <pivotArea collapsedLevelsAreSubtotals="1" fieldPosition="0">
        <references count="1">
          <reference field="1" count="1">
            <x v="143"/>
          </reference>
        </references>
      </pivotArea>
    </format>
    <format dxfId="640">
      <pivotArea collapsedLevelsAreSubtotals="1" fieldPosition="0">
        <references count="1">
          <reference field="1" count="1">
            <x v="144"/>
          </reference>
        </references>
      </pivotArea>
    </format>
    <format dxfId="639">
      <pivotArea collapsedLevelsAreSubtotals="1" fieldPosition="0">
        <references count="1">
          <reference field="1" count="1">
            <x v="145"/>
          </reference>
        </references>
      </pivotArea>
    </format>
    <format dxfId="638">
      <pivotArea collapsedLevelsAreSubtotals="1" fieldPosition="0">
        <references count="1">
          <reference field="1" count="1">
            <x v="146"/>
          </reference>
        </references>
      </pivotArea>
    </format>
    <format dxfId="637">
      <pivotArea collapsedLevelsAreSubtotals="1" fieldPosition="0">
        <references count="1">
          <reference field="1" count="1">
            <x v="147"/>
          </reference>
        </references>
      </pivotArea>
    </format>
    <format dxfId="636">
      <pivotArea collapsedLevelsAreSubtotals="1" fieldPosition="0">
        <references count="1">
          <reference field="1" count="1">
            <x v="148"/>
          </reference>
        </references>
      </pivotArea>
    </format>
    <format dxfId="635">
      <pivotArea collapsedLevelsAreSubtotals="1" fieldPosition="0">
        <references count="1">
          <reference field="1" count="1">
            <x v="149"/>
          </reference>
        </references>
      </pivotArea>
    </format>
    <format dxfId="634">
      <pivotArea collapsedLevelsAreSubtotals="1" fieldPosition="0">
        <references count="1">
          <reference field="1" count="1">
            <x v="150"/>
          </reference>
        </references>
      </pivotArea>
    </format>
    <format dxfId="633">
      <pivotArea collapsedLevelsAreSubtotals="1" fieldPosition="0">
        <references count="1">
          <reference field="1" count="1">
            <x v="151"/>
          </reference>
        </references>
      </pivotArea>
    </format>
    <format dxfId="632">
      <pivotArea collapsedLevelsAreSubtotals="1" fieldPosition="0">
        <references count="1">
          <reference field="1" count="1">
            <x v="61"/>
          </reference>
        </references>
      </pivotArea>
    </format>
    <format dxfId="631">
      <pivotArea collapsedLevelsAreSubtotals="1" fieldPosition="0">
        <references count="1">
          <reference field="1" count="1">
            <x v="152"/>
          </reference>
        </references>
      </pivotArea>
    </format>
    <format dxfId="630">
      <pivotArea collapsedLevelsAreSubtotals="1" fieldPosition="0">
        <references count="1">
          <reference field="1" count="1">
            <x v="153"/>
          </reference>
        </references>
      </pivotArea>
    </format>
    <format dxfId="629">
      <pivotArea collapsedLevelsAreSubtotals="1" fieldPosition="0">
        <references count="1">
          <reference field="1" count="1">
            <x v="154"/>
          </reference>
        </references>
      </pivotArea>
    </format>
    <format dxfId="628">
      <pivotArea collapsedLevelsAreSubtotals="1" fieldPosition="0">
        <references count="1">
          <reference field="1" count="1">
            <x v="155"/>
          </reference>
        </references>
      </pivotArea>
    </format>
    <format dxfId="627">
      <pivotArea collapsedLevelsAreSubtotals="1" fieldPosition="0">
        <references count="1">
          <reference field="1" count="1">
            <x v="156"/>
          </reference>
        </references>
      </pivotArea>
    </format>
    <format dxfId="626">
      <pivotArea collapsedLevelsAreSubtotals="1" fieldPosition="0">
        <references count="1">
          <reference field="1" count="1">
            <x v="157"/>
          </reference>
        </references>
      </pivotArea>
    </format>
    <format dxfId="625">
      <pivotArea collapsedLevelsAreSubtotals="1" fieldPosition="0">
        <references count="1">
          <reference field="1" count="1">
            <x v="158"/>
          </reference>
        </references>
      </pivotArea>
    </format>
    <format dxfId="624">
      <pivotArea collapsedLevelsAreSubtotals="1" fieldPosition="0">
        <references count="1">
          <reference field="1" count="1">
            <x v="159"/>
          </reference>
        </references>
      </pivotArea>
    </format>
    <format dxfId="623">
      <pivotArea collapsedLevelsAreSubtotals="1" fieldPosition="0">
        <references count="1">
          <reference field="1" count="1">
            <x v="160"/>
          </reference>
        </references>
      </pivotArea>
    </format>
    <format dxfId="622">
      <pivotArea collapsedLevelsAreSubtotals="1" fieldPosition="0">
        <references count="1">
          <reference field="1" count="1">
            <x v="161"/>
          </reference>
        </references>
      </pivotArea>
    </format>
    <format dxfId="621">
      <pivotArea collapsedLevelsAreSubtotals="1" fieldPosition="0">
        <references count="1">
          <reference field="1" count="1">
            <x v="162"/>
          </reference>
        </references>
      </pivotArea>
    </format>
    <format dxfId="620">
      <pivotArea collapsedLevelsAreSubtotals="1" fieldPosition="0">
        <references count="1">
          <reference field="1" count="1">
            <x v="163"/>
          </reference>
        </references>
      </pivotArea>
    </format>
    <format dxfId="619">
      <pivotArea collapsedLevelsAreSubtotals="1" fieldPosition="0">
        <references count="1">
          <reference field="1" count="1">
            <x v="164"/>
          </reference>
        </references>
      </pivotArea>
    </format>
    <format dxfId="618">
      <pivotArea collapsedLevelsAreSubtotals="1" fieldPosition="0">
        <references count="1">
          <reference field="1" count="1">
            <x v="165"/>
          </reference>
        </references>
      </pivotArea>
    </format>
    <format dxfId="617">
      <pivotArea collapsedLevelsAreSubtotals="1" fieldPosition="0">
        <references count="1">
          <reference field="1" count="1">
            <x v="166"/>
          </reference>
        </references>
      </pivotArea>
    </format>
    <format dxfId="616">
      <pivotArea collapsedLevelsAreSubtotals="1" fieldPosition="0">
        <references count="1">
          <reference field="1" count="1">
            <x v="167"/>
          </reference>
        </references>
      </pivotArea>
    </format>
    <format dxfId="615">
      <pivotArea collapsedLevelsAreSubtotals="1" fieldPosition="0">
        <references count="1">
          <reference field="1" count="1">
            <x v="168"/>
          </reference>
        </references>
      </pivotArea>
    </format>
    <format dxfId="614">
      <pivotArea collapsedLevelsAreSubtotals="1" fieldPosition="0">
        <references count="1">
          <reference field="1" count="1">
            <x v="169"/>
          </reference>
        </references>
      </pivotArea>
    </format>
    <format dxfId="613">
      <pivotArea dataOnly="0" labelOnly="1" fieldPosition="0">
        <references count="1">
          <reference field="1" count="50">
            <x v="61"/>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612">
      <pivotArea dataOnly="0" labelOnly="1" fieldPosition="0">
        <references count="1">
          <reference field="1" count="5">
            <x v="165"/>
            <x v="166"/>
            <x v="167"/>
            <x v="168"/>
            <x v="169"/>
          </reference>
        </references>
      </pivotArea>
    </format>
    <format dxfId="611">
      <pivotArea dataOnly="0" labelOnly="1" outline="0" fieldPosition="0">
        <references count="1">
          <reference field="4294967294" count="1">
            <x v="2"/>
          </reference>
        </references>
      </pivotArea>
    </format>
    <format dxfId="610">
      <pivotArea dataOnly="0" labelOnly="1" fieldPosition="0">
        <references count="1">
          <reference field="1" count="7">
            <x v="170"/>
            <x v="171"/>
            <x v="172"/>
            <x v="173"/>
            <x v="174"/>
            <x v="175"/>
            <x v="177"/>
          </reference>
        </references>
      </pivotArea>
    </format>
    <format dxfId="609">
      <pivotArea dataOnly="0" labelOnly="1" fieldPosition="0">
        <references count="1">
          <reference field="1" count="7">
            <x v="170"/>
            <x v="171"/>
            <x v="172"/>
            <x v="173"/>
            <x v="174"/>
            <x v="175"/>
            <x v="177"/>
          </reference>
        </references>
      </pivotArea>
    </format>
    <format dxfId="608">
      <pivotArea collapsedLevelsAreSubtotals="1" fieldPosition="0">
        <references count="1">
          <reference field="1" count="1">
            <x v="170"/>
          </reference>
        </references>
      </pivotArea>
    </format>
    <format dxfId="607">
      <pivotArea collapsedLevelsAreSubtotals="1" fieldPosition="0">
        <references count="1">
          <reference field="1" count="1">
            <x v="171"/>
          </reference>
        </references>
      </pivotArea>
    </format>
    <format dxfId="606">
      <pivotArea collapsedLevelsAreSubtotals="1" fieldPosition="0">
        <references count="1">
          <reference field="1" count="1">
            <x v="172"/>
          </reference>
        </references>
      </pivotArea>
    </format>
    <format dxfId="605">
      <pivotArea collapsedLevelsAreSubtotals="1" fieldPosition="0">
        <references count="1">
          <reference field="1" count="1">
            <x v="173"/>
          </reference>
        </references>
      </pivotArea>
    </format>
    <format dxfId="604">
      <pivotArea collapsedLevelsAreSubtotals="1" fieldPosition="0">
        <references count="1">
          <reference field="1" count="1">
            <x v="174"/>
          </reference>
        </references>
      </pivotArea>
    </format>
    <format dxfId="603">
      <pivotArea collapsedLevelsAreSubtotals="1" fieldPosition="0">
        <references count="1">
          <reference field="1" count="1">
            <x v="175"/>
          </reference>
        </references>
      </pivotArea>
    </format>
    <format dxfId="602">
      <pivotArea collapsedLevelsAreSubtotals="1" fieldPosition="0">
        <references count="1">
          <reference field="1" count="1">
            <x v="177"/>
          </reference>
        </references>
      </pivotArea>
    </format>
    <format dxfId="601">
      <pivotArea dataOnly="0" labelOnly="1" fieldPosition="0">
        <references count="1">
          <reference field="1" count="4">
            <x v="71"/>
            <x v="72"/>
            <x v="207"/>
            <x v="209"/>
          </reference>
        </references>
      </pivotArea>
    </format>
    <format dxfId="600">
      <pivotArea dataOnly="0" labelOnly="1" fieldPosition="0">
        <references count="1">
          <reference field="1" count="3">
            <x v="68"/>
            <x v="69"/>
            <x v="83"/>
          </reference>
        </references>
      </pivotArea>
    </format>
    <format dxfId="599">
      <pivotArea collapsedLevelsAreSubtotals="1" fieldPosition="0">
        <references count="1">
          <reference field="1" count="1">
            <x v="205"/>
          </reference>
        </references>
      </pivotArea>
    </format>
    <format dxfId="598">
      <pivotArea collapsedLevelsAreSubtotals="1" fieldPosition="0">
        <references count="1">
          <reference field="1" count="1">
            <x v="204"/>
          </reference>
        </references>
      </pivotArea>
    </format>
    <format dxfId="597">
      <pivotArea collapsedLevelsAreSubtotals="1" fieldPosition="0">
        <references count="1">
          <reference field="1" count="1">
            <x v="88"/>
          </reference>
        </references>
      </pivotArea>
    </format>
    <format dxfId="596">
      <pivotArea collapsedLevelsAreSubtotals="1" fieldPosition="0">
        <references count="1">
          <reference field="1" count="1">
            <x v="89"/>
          </reference>
        </references>
      </pivotArea>
    </format>
    <format dxfId="595">
      <pivotArea collapsedLevelsAreSubtotals="1" fieldPosition="0">
        <references count="1">
          <reference field="1" count="1">
            <x v="90"/>
          </reference>
        </references>
      </pivotArea>
    </format>
    <format dxfId="594">
      <pivotArea collapsedLevelsAreSubtotals="1" fieldPosition="0">
        <references count="1">
          <reference field="1" count="1">
            <x v="91"/>
          </reference>
        </references>
      </pivotArea>
    </format>
    <format dxfId="593">
      <pivotArea collapsedLevelsAreSubtotals="1" fieldPosition="0">
        <references count="1">
          <reference field="1" count="1">
            <x v="92"/>
          </reference>
        </references>
      </pivotArea>
    </format>
    <format dxfId="592">
      <pivotArea collapsedLevelsAreSubtotals="1" fieldPosition="0">
        <references count="1">
          <reference field="1" count="1">
            <x v="93"/>
          </reference>
        </references>
      </pivotArea>
    </format>
    <format dxfId="591">
      <pivotArea collapsedLevelsAreSubtotals="1" fieldPosition="0">
        <references count="1">
          <reference field="1" count="1">
            <x v="94"/>
          </reference>
        </references>
      </pivotArea>
    </format>
    <format dxfId="590">
      <pivotArea collapsedLevelsAreSubtotals="1" fieldPosition="0">
        <references count="1">
          <reference field="1" count="1">
            <x v="95"/>
          </reference>
        </references>
      </pivotArea>
    </format>
    <format dxfId="589">
      <pivotArea collapsedLevelsAreSubtotals="1" fieldPosition="0">
        <references count="1">
          <reference field="1" count="1">
            <x v="96"/>
          </reference>
        </references>
      </pivotArea>
    </format>
    <format dxfId="588">
      <pivotArea collapsedLevelsAreSubtotals="1" fieldPosition="0">
        <references count="1">
          <reference field="1" count="1">
            <x v="97"/>
          </reference>
        </references>
      </pivotArea>
    </format>
    <format dxfId="587">
      <pivotArea collapsedLevelsAreSubtotals="1" fieldPosition="0">
        <references count="1">
          <reference field="1" count="1">
            <x v="98"/>
          </reference>
        </references>
      </pivotArea>
    </format>
    <format dxfId="586">
      <pivotArea collapsedLevelsAreSubtotals="1" fieldPosition="0">
        <references count="1">
          <reference field="1" count="1">
            <x v="99"/>
          </reference>
        </references>
      </pivotArea>
    </format>
    <format dxfId="585">
      <pivotArea collapsedLevelsAreSubtotals="1" fieldPosition="0">
        <references count="1">
          <reference field="1" count="1">
            <x v="100"/>
          </reference>
        </references>
      </pivotArea>
    </format>
    <format dxfId="584">
      <pivotArea collapsedLevelsAreSubtotals="1" fieldPosition="0">
        <references count="1">
          <reference field="1" count="1">
            <x v="101"/>
          </reference>
        </references>
      </pivotArea>
    </format>
    <format dxfId="583">
      <pivotArea collapsedLevelsAreSubtotals="1" fieldPosition="0">
        <references count="1">
          <reference field="1" count="1">
            <x v="102"/>
          </reference>
        </references>
      </pivotArea>
    </format>
    <format dxfId="582">
      <pivotArea collapsedLevelsAreSubtotals="1" fieldPosition="0">
        <references count="1">
          <reference field="1" count="1">
            <x v="103"/>
          </reference>
        </references>
      </pivotArea>
    </format>
    <format dxfId="581">
      <pivotArea collapsedLevelsAreSubtotals="1" fieldPosition="0">
        <references count="1">
          <reference field="1" count="1">
            <x v="104"/>
          </reference>
        </references>
      </pivotArea>
    </format>
    <format dxfId="580">
      <pivotArea collapsedLevelsAreSubtotals="1" fieldPosition="0">
        <references count="1">
          <reference field="1" count="1">
            <x v="105"/>
          </reference>
        </references>
      </pivotArea>
    </format>
    <format dxfId="579">
      <pivotArea collapsedLevelsAreSubtotals="1" fieldPosition="0">
        <references count="1">
          <reference field="1" count="1">
            <x v="106"/>
          </reference>
        </references>
      </pivotArea>
    </format>
    <format dxfId="578">
      <pivotArea collapsedLevelsAreSubtotals="1" fieldPosition="0">
        <references count="1">
          <reference field="1" count="1">
            <x v="107"/>
          </reference>
        </references>
      </pivotArea>
    </format>
    <format dxfId="577">
      <pivotArea collapsedLevelsAreSubtotals="1" fieldPosition="0">
        <references count="1">
          <reference field="1" count="1">
            <x v="108"/>
          </reference>
        </references>
      </pivotArea>
    </format>
    <format dxfId="576">
      <pivotArea collapsedLevelsAreSubtotals="1" fieldPosition="0">
        <references count="1">
          <reference field="1" count="1">
            <x v="109"/>
          </reference>
        </references>
      </pivotArea>
    </format>
    <format dxfId="575">
      <pivotArea collapsedLevelsAreSubtotals="1" fieldPosition="0">
        <references count="1">
          <reference field="1" count="1">
            <x v="110"/>
          </reference>
        </references>
      </pivotArea>
    </format>
    <format dxfId="574">
      <pivotArea collapsedLevelsAreSubtotals="1" fieldPosition="0">
        <references count="1">
          <reference field="1" count="1">
            <x v="111"/>
          </reference>
        </references>
      </pivotArea>
    </format>
    <format dxfId="573">
      <pivotArea collapsedLevelsAreSubtotals="1" fieldPosition="0">
        <references count="1">
          <reference field="1" count="1">
            <x v="112"/>
          </reference>
        </references>
      </pivotArea>
    </format>
    <format dxfId="572">
      <pivotArea collapsedLevelsAreSubtotals="1" fieldPosition="0">
        <references count="1">
          <reference field="1" count="1">
            <x v="113"/>
          </reference>
        </references>
      </pivotArea>
    </format>
    <format dxfId="571">
      <pivotArea collapsedLevelsAreSubtotals="1" fieldPosition="0">
        <references count="1">
          <reference field="1" count="1">
            <x v="114"/>
          </reference>
        </references>
      </pivotArea>
    </format>
    <format dxfId="570">
      <pivotArea collapsedLevelsAreSubtotals="1" fieldPosition="0">
        <references count="1">
          <reference field="1" count="1">
            <x v="115"/>
          </reference>
        </references>
      </pivotArea>
    </format>
    <format dxfId="569">
      <pivotArea dataOnly="0" labelOnly="1" fieldPosition="0">
        <references count="1">
          <reference field="1" count="30">
            <x v="88"/>
            <x v="89"/>
            <x v="90"/>
            <x v="91"/>
            <x v="92"/>
            <x v="93"/>
            <x v="94"/>
            <x v="95"/>
            <x v="96"/>
            <x v="97"/>
            <x v="98"/>
            <x v="99"/>
            <x v="100"/>
            <x v="101"/>
            <x v="102"/>
            <x v="103"/>
            <x v="104"/>
            <x v="105"/>
            <x v="106"/>
            <x v="107"/>
            <x v="108"/>
            <x v="109"/>
            <x v="110"/>
            <x v="111"/>
            <x v="112"/>
            <x v="113"/>
            <x v="114"/>
            <x v="115"/>
            <x v="204"/>
            <x v="205"/>
          </reference>
        </references>
      </pivotArea>
    </format>
    <format dxfId="568">
      <pivotArea collapsedLevelsAreSubtotals="1" fieldPosition="0">
        <references count="2">
          <reference field="4294967294" count="2" selected="0">
            <x v="0"/>
            <x v="1"/>
          </reference>
          <reference field="1" count="1">
            <x v="178"/>
          </reference>
        </references>
      </pivotArea>
    </format>
    <format dxfId="567">
      <pivotArea collapsedLevelsAreSubtotals="1" fieldPosition="0">
        <references count="2">
          <reference field="4294967294" count="2" selected="0">
            <x v="0"/>
            <x v="1"/>
          </reference>
          <reference field="1" count="1">
            <x v="179"/>
          </reference>
        </references>
      </pivotArea>
    </format>
    <format dxfId="566">
      <pivotArea collapsedLevelsAreSubtotals="1" fieldPosition="0">
        <references count="2">
          <reference field="4294967294" count="2" selected="0">
            <x v="0"/>
            <x v="1"/>
          </reference>
          <reference field="1" count="1">
            <x v="182"/>
          </reference>
        </references>
      </pivotArea>
    </format>
    <format dxfId="565">
      <pivotArea collapsedLevelsAreSubtotals="1" fieldPosition="0">
        <references count="2">
          <reference field="4294967294" count="2" selected="0">
            <x v="0"/>
            <x v="1"/>
          </reference>
          <reference field="1" count="1">
            <x v="183"/>
          </reference>
        </references>
      </pivotArea>
    </format>
    <format dxfId="564">
      <pivotArea collapsedLevelsAreSubtotals="1" fieldPosition="0">
        <references count="2">
          <reference field="4294967294" count="2" selected="0">
            <x v="0"/>
            <x v="1"/>
          </reference>
          <reference field="1" count="1">
            <x v="184"/>
          </reference>
        </references>
      </pivotArea>
    </format>
    <format dxfId="563">
      <pivotArea collapsedLevelsAreSubtotals="1" fieldPosition="0">
        <references count="2">
          <reference field="4294967294" count="2" selected="0">
            <x v="0"/>
            <x v="1"/>
          </reference>
          <reference field="1" count="1">
            <x v="185"/>
          </reference>
        </references>
      </pivotArea>
    </format>
    <format dxfId="562">
      <pivotArea collapsedLevelsAreSubtotals="1" fieldPosition="0">
        <references count="2">
          <reference field="4294967294" count="2" selected="0">
            <x v="0"/>
            <x v="1"/>
          </reference>
          <reference field="1" count="1">
            <x v="186"/>
          </reference>
        </references>
      </pivotArea>
    </format>
    <format dxfId="561">
      <pivotArea collapsedLevelsAreSubtotals="1" fieldPosition="0">
        <references count="2">
          <reference field="4294967294" count="2" selected="0">
            <x v="0"/>
            <x v="1"/>
          </reference>
          <reference field="1" count="1">
            <x v="189"/>
          </reference>
        </references>
      </pivotArea>
    </format>
    <format dxfId="560">
      <pivotArea dataOnly="0" labelOnly="1" fieldPosition="0">
        <references count="1">
          <reference field="1" count="8">
            <x v="178"/>
            <x v="179"/>
            <x v="182"/>
            <x v="183"/>
            <x v="184"/>
            <x v="185"/>
            <x v="186"/>
            <x v="189"/>
          </reference>
        </references>
      </pivotArea>
    </format>
    <format dxfId="559">
      <pivotArea collapsedLevelsAreSubtotals="1" fieldPosition="0">
        <references count="2">
          <reference field="4294967294" count="1" selected="0">
            <x v="2"/>
          </reference>
          <reference field="1" count="1">
            <x v="178"/>
          </reference>
        </references>
      </pivotArea>
    </format>
    <format dxfId="558">
      <pivotArea collapsedLevelsAreSubtotals="1" fieldPosition="0">
        <references count="2">
          <reference field="4294967294" count="1" selected="0">
            <x v="2"/>
          </reference>
          <reference field="1" count="1">
            <x v="179"/>
          </reference>
        </references>
      </pivotArea>
    </format>
    <format dxfId="557">
      <pivotArea collapsedLevelsAreSubtotals="1" fieldPosition="0">
        <references count="2">
          <reference field="4294967294" count="1" selected="0">
            <x v="2"/>
          </reference>
          <reference field="1" count="1">
            <x v="182"/>
          </reference>
        </references>
      </pivotArea>
    </format>
    <format dxfId="556">
      <pivotArea collapsedLevelsAreSubtotals="1" fieldPosition="0">
        <references count="2">
          <reference field="4294967294" count="1" selected="0">
            <x v="2"/>
          </reference>
          <reference field="1" count="1">
            <x v="183"/>
          </reference>
        </references>
      </pivotArea>
    </format>
    <format dxfId="555">
      <pivotArea collapsedLevelsAreSubtotals="1" fieldPosition="0">
        <references count="2">
          <reference field="4294967294" count="1" selected="0">
            <x v="2"/>
          </reference>
          <reference field="1" count="1">
            <x v="184"/>
          </reference>
        </references>
      </pivotArea>
    </format>
    <format dxfId="554">
      <pivotArea collapsedLevelsAreSubtotals="1" fieldPosition="0">
        <references count="2">
          <reference field="4294967294" count="1" selected="0">
            <x v="2"/>
          </reference>
          <reference field="1" count="1">
            <x v="185"/>
          </reference>
        </references>
      </pivotArea>
    </format>
    <format dxfId="553">
      <pivotArea collapsedLevelsAreSubtotals="1" fieldPosition="0">
        <references count="2">
          <reference field="4294967294" count="1" selected="0">
            <x v="2"/>
          </reference>
          <reference field="1" count="1">
            <x v="186"/>
          </reference>
        </references>
      </pivotArea>
    </format>
    <format dxfId="552">
      <pivotArea collapsedLevelsAreSubtotals="1" fieldPosition="0">
        <references count="2">
          <reference field="4294967294" count="1" selected="0">
            <x v="2"/>
          </reference>
          <reference field="1" count="1">
            <x v="189"/>
          </reference>
        </references>
      </pivotArea>
    </format>
    <format dxfId="551">
      <pivotArea dataOnly="0" labelOnly="1" fieldPosition="0">
        <references count="1">
          <reference field="1" count="3">
            <x v="71"/>
            <x v="72"/>
            <x v="83"/>
          </reference>
        </references>
      </pivotArea>
    </format>
    <format dxfId="550">
      <pivotArea dataOnly="0" labelOnly="1" fieldPosition="0">
        <references count="1">
          <reference field="1" count="8">
            <x v="178"/>
            <x v="179"/>
            <x v="182"/>
            <x v="183"/>
            <x v="184"/>
            <x v="185"/>
            <x v="186"/>
            <x v="189"/>
          </reference>
        </references>
      </pivotArea>
    </format>
    <format dxfId="549">
      <pivotArea collapsedLevelsAreSubtotals="1" fieldPosition="0">
        <references count="1">
          <reference field="1" count="1">
            <x v="194"/>
          </reference>
        </references>
      </pivotArea>
    </format>
    <format dxfId="548">
      <pivotArea dataOnly="0" labelOnly="1" fieldPosition="0">
        <references count="1">
          <reference field="1" count="1">
            <x v="194"/>
          </reference>
        </references>
      </pivotArea>
    </format>
    <format dxfId="547">
      <pivotArea collapsedLevelsAreSubtotals="1" fieldPosition="0">
        <references count="1">
          <reference field="1" count="1">
            <x v="194"/>
          </reference>
        </references>
      </pivotArea>
    </format>
    <format dxfId="546">
      <pivotArea collapsedLevelsAreSubtotals="1" fieldPosition="0">
        <references count="1">
          <reference field="1" count="1">
            <x v="195"/>
          </reference>
        </references>
      </pivotArea>
    </format>
    <format dxfId="545">
      <pivotArea collapsedLevelsAreSubtotals="1" fieldPosition="0">
        <references count="1">
          <reference field="1" count="1">
            <x v="195"/>
          </reference>
        </references>
      </pivotArea>
    </format>
    <format dxfId="544">
      <pivotArea collapsedLevelsAreSubtotals="1" fieldPosition="0">
        <references count="1">
          <reference field="1" count="1">
            <x v="195"/>
          </reference>
        </references>
      </pivotArea>
    </format>
    <format dxfId="543">
      <pivotArea collapsedLevelsAreSubtotals="1" fieldPosition="0">
        <references count="1">
          <reference field="1" count="1">
            <x v="195"/>
          </reference>
        </references>
      </pivotArea>
    </format>
    <format dxfId="542">
      <pivotArea collapsedLevelsAreSubtotals="1" fieldPosition="0">
        <references count="1">
          <reference field="1" count="1">
            <x v="195"/>
          </reference>
        </references>
      </pivotArea>
    </format>
    <format dxfId="541">
      <pivotArea collapsedLevelsAreSubtotals="1" fieldPosition="0">
        <references count="1">
          <reference field="1" count="1">
            <x v="195"/>
          </reference>
        </references>
      </pivotArea>
    </format>
    <format dxfId="540">
      <pivotArea collapsedLevelsAreSubtotals="1" fieldPosition="0">
        <references count="1">
          <reference field="1" count="1">
            <x v="210"/>
          </reference>
        </references>
      </pivotArea>
    </format>
    <format dxfId="539">
      <pivotArea collapsedLevelsAreSubtotals="1" fieldPosition="0">
        <references count="1">
          <reference field="1" count="1">
            <x v="87"/>
          </reference>
        </references>
      </pivotArea>
    </format>
    <format dxfId="538">
      <pivotArea collapsedLevelsAreSubtotals="1" fieldPosition="0">
        <references count="1">
          <reference field="1" count="1">
            <x v="208"/>
          </reference>
        </references>
      </pivotArea>
    </format>
    <format dxfId="537">
      <pivotArea collapsedLevelsAreSubtotals="1" fieldPosition="0">
        <references count="1">
          <reference field="1" count="1">
            <x v="207"/>
          </reference>
        </references>
      </pivotArea>
    </format>
    <format dxfId="536">
      <pivotArea collapsedLevelsAreSubtotals="1" fieldPosition="0">
        <references count="1">
          <reference field="1" count="1">
            <x v="209"/>
          </reference>
        </references>
      </pivotArea>
    </format>
    <format dxfId="535">
      <pivotArea collapsedLevelsAreSubtotals="1" fieldPosition="0">
        <references count="1">
          <reference field="1" count="1">
            <x v="206"/>
          </reference>
        </references>
      </pivotArea>
    </format>
    <format dxfId="534">
      <pivotArea collapsedLevelsAreSubtotals="1" fieldPosition="0">
        <references count="1">
          <reference field="1" count="1">
            <x v="211"/>
          </reference>
        </references>
      </pivotArea>
    </format>
    <format dxfId="533">
      <pivotArea collapsedLevelsAreSubtotals="1" fieldPosition="0">
        <references count="1">
          <reference field="1" count="1">
            <x v="203"/>
          </reference>
        </references>
      </pivotArea>
    </format>
    <format dxfId="532">
      <pivotArea dataOnly="0" labelOnly="1" fieldPosition="0">
        <references count="1">
          <reference field="1" count="8">
            <x v="87"/>
            <x v="203"/>
            <x v="206"/>
            <x v="207"/>
            <x v="208"/>
            <x v="209"/>
            <x v="210"/>
            <x v="211"/>
          </reference>
        </references>
      </pivotArea>
    </format>
    <format dxfId="531">
      <pivotArea collapsedLevelsAreSubtotals="1" fieldPosition="0">
        <references count="1">
          <reference field="1" count="1">
            <x v="210"/>
          </reference>
        </references>
      </pivotArea>
    </format>
    <format dxfId="530">
      <pivotArea collapsedLevelsAreSubtotals="1" fieldPosition="0">
        <references count="1">
          <reference field="1" count="1">
            <x v="87"/>
          </reference>
        </references>
      </pivotArea>
    </format>
    <format dxfId="529">
      <pivotArea collapsedLevelsAreSubtotals="1" fieldPosition="0">
        <references count="1">
          <reference field="1" count="1">
            <x v="208"/>
          </reference>
        </references>
      </pivotArea>
    </format>
    <format dxfId="528">
      <pivotArea collapsedLevelsAreSubtotals="1" fieldPosition="0">
        <references count="1">
          <reference field="1" count="1">
            <x v="207"/>
          </reference>
        </references>
      </pivotArea>
    </format>
    <format dxfId="527">
      <pivotArea collapsedLevelsAreSubtotals="1" fieldPosition="0">
        <references count="1">
          <reference field="1" count="1">
            <x v="209"/>
          </reference>
        </references>
      </pivotArea>
    </format>
    <format dxfId="526">
      <pivotArea collapsedLevelsAreSubtotals="1" fieldPosition="0">
        <references count="1">
          <reference field="1" count="1">
            <x v="206"/>
          </reference>
        </references>
      </pivotArea>
    </format>
    <format dxfId="525">
      <pivotArea collapsedLevelsAreSubtotals="1" fieldPosition="0">
        <references count="1">
          <reference field="1" count="1">
            <x v="211"/>
          </reference>
        </references>
      </pivotArea>
    </format>
    <format dxfId="524">
      <pivotArea collapsedLevelsAreSubtotals="1" fieldPosition="0">
        <references count="1">
          <reference field="1" count="1">
            <x v="203"/>
          </reference>
        </references>
      </pivotArea>
    </format>
    <format dxfId="523">
      <pivotArea dataOnly="0" labelOnly="1" fieldPosition="0">
        <references count="1">
          <reference field="1" count="8">
            <x v="87"/>
            <x v="203"/>
            <x v="206"/>
            <x v="207"/>
            <x v="208"/>
            <x v="209"/>
            <x v="210"/>
            <x v="211"/>
          </reference>
        </references>
      </pivotArea>
    </format>
    <format dxfId="522">
      <pivotArea collapsedLevelsAreSubtotals="1" fieldPosition="0">
        <references count="1">
          <reference field="1" count="1">
            <x v="210"/>
          </reference>
        </references>
      </pivotArea>
    </format>
    <format dxfId="521">
      <pivotArea collapsedLevelsAreSubtotals="1" fieldPosition="0">
        <references count="1">
          <reference field="1" count="1">
            <x v="87"/>
          </reference>
        </references>
      </pivotArea>
    </format>
    <format dxfId="520">
      <pivotArea collapsedLevelsAreSubtotals="1" fieldPosition="0">
        <references count="1">
          <reference field="1" count="1">
            <x v="208"/>
          </reference>
        </references>
      </pivotArea>
    </format>
    <format dxfId="519">
      <pivotArea collapsedLevelsAreSubtotals="1" fieldPosition="0">
        <references count="1">
          <reference field="1" count="1">
            <x v="207"/>
          </reference>
        </references>
      </pivotArea>
    </format>
    <format dxfId="518">
      <pivotArea collapsedLevelsAreSubtotals="1" fieldPosition="0">
        <references count="1">
          <reference field="1" count="1">
            <x v="209"/>
          </reference>
        </references>
      </pivotArea>
    </format>
    <format dxfId="517">
      <pivotArea collapsedLevelsAreSubtotals="1" fieldPosition="0">
        <references count="1">
          <reference field="1" count="1">
            <x v="206"/>
          </reference>
        </references>
      </pivotArea>
    </format>
    <format dxfId="516">
      <pivotArea collapsedLevelsAreSubtotals="1" fieldPosition="0">
        <references count="1">
          <reference field="1" count="1">
            <x v="211"/>
          </reference>
        </references>
      </pivotArea>
    </format>
    <format dxfId="515">
      <pivotArea collapsedLevelsAreSubtotals="1" fieldPosition="0">
        <references count="1">
          <reference field="1" count="1">
            <x v="203"/>
          </reference>
        </references>
      </pivotArea>
    </format>
    <format dxfId="514">
      <pivotArea dataOnly="0" labelOnly="1" fieldPosition="0">
        <references count="1">
          <reference field="1" count="8">
            <x v="87"/>
            <x v="203"/>
            <x v="206"/>
            <x v="207"/>
            <x v="208"/>
            <x v="209"/>
            <x v="210"/>
            <x v="211"/>
          </reference>
        </references>
      </pivotArea>
    </format>
    <format dxfId="513">
      <pivotArea collapsedLevelsAreSubtotals="1" fieldPosition="0">
        <references count="1">
          <reference field="1" count="1">
            <x v="195"/>
          </reference>
        </references>
      </pivotArea>
    </format>
    <format dxfId="512">
      <pivotArea collapsedLevelsAreSubtotals="1" fieldPosition="0">
        <references count="1">
          <reference field="1" count="1">
            <x v="196"/>
          </reference>
        </references>
      </pivotArea>
    </format>
    <format dxfId="511">
      <pivotArea collapsedLevelsAreSubtotals="1" fieldPosition="0">
        <references count="1">
          <reference field="1" count="1">
            <x v="197"/>
          </reference>
        </references>
      </pivotArea>
    </format>
    <format dxfId="510">
      <pivotArea collapsedLevelsAreSubtotals="1" fieldPosition="0">
        <references count="1">
          <reference field="1" count="1">
            <x v="195"/>
          </reference>
        </references>
      </pivotArea>
    </format>
    <format dxfId="509">
      <pivotArea collapsedLevelsAreSubtotals="1" fieldPosition="0">
        <references count="1">
          <reference field="1" count="1">
            <x v="195"/>
          </reference>
        </references>
      </pivotArea>
    </format>
    <format dxfId="508">
      <pivotArea collapsedLevelsAreSubtotals="1" fieldPosition="0">
        <references count="1">
          <reference field="1" count="1">
            <x v="195"/>
          </reference>
        </references>
      </pivotArea>
    </format>
    <format dxfId="507">
      <pivotArea collapsedLevelsAreSubtotals="1" fieldPosition="0">
        <references count="1">
          <reference field="1" count="1">
            <x v="195"/>
          </reference>
        </references>
      </pivotArea>
    </format>
    <format dxfId="506">
      <pivotArea collapsedLevelsAreSubtotals="1" fieldPosition="0">
        <references count="1">
          <reference field="1" count="1">
            <x v="196"/>
          </reference>
        </references>
      </pivotArea>
    </format>
    <format dxfId="505">
      <pivotArea collapsedLevelsAreSubtotals="1" fieldPosition="0">
        <references count="1">
          <reference field="1" count="1">
            <x v="197"/>
          </reference>
        </references>
      </pivotArea>
    </format>
    <format dxfId="504">
      <pivotArea collapsedLevelsAreSubtotals="1" fieldPosition="0">
        <references count="1">
          <reference field="1" count="1">
            <x v="198"/>
          </reference>
        </references>
      </pivotArea>
    </format>
    <format dxfId="503">
      <pivotArea collapsedLevelsAreSubtotals="1" fieldPosition="0">
        <references count="1">
          <reference field="1" count="1">
            <x v="199"/>
          </reference>
        </references>
      </pivotArea>
    </format>
    <format dxfId="502">
      <pivotArea dataOnly="0" labelOnly="1" fieldPosition="0">
        <references count="1">
          <reference field="1" count="17">
            <x v="59"/>
            <x v="60"/>
            <x v="65"/>
            <x v="66"/>
            <x v="67"/>
            <x v="68"/>
            <x v="69"/>
            <x v="70"/>
            <x v="71"/>
            <x v="72"/>
            <x v="73"/>
            <x v="74"/>
            <x v="75"/>
            <x v="76"/>
            <x v="77"/>
            <x v="79"/>
            <x v="81"/>
          </reference>
        </references>
      </pivotArea>
    </format>
    <format dxfId="501">
      <pivotArea outline="0" collapsedLevelsAreSubtotals="1" fieldPosition="0"/>
    </format>
    <format dxfId="500">
      <pivotArea dataOnly="0" labelOnly="1" fieldPosition="0">
        <references count="1">
          <reference field="1" count="21">
            <x v="53"/>
            <x v="55"/>
            <x v="56"/>
            <x v="62"/>
            <x v="64"/>
            <x v="68"/>
            <x v="69"/>
            <x v="71"/>
            <x v="72"/>
            <x v="73"/>
            <x v="74"/>
            <x v="75"/>
            <x v="76"/>
            <x v="77"/>
            <x v="79"/>
            <x v="82"/>
            <x v="88"/>
            <x v="130"/>
            <x v="144"/>
            <x v="146"/>
            <x v="153"/>
          </reference>
        </references>
      </pivotArea>
    </format>
    <format dxfId="499">
      <pivotArea outline="0" collapsedLevelsAreSubtotals="1" fieldPosition="0"/>
    </format>
    <format dxfId="498">
      <pivotArea type="all" dataOnly="0" outline="0" fieldPosition="0"/>
    </format>
    <format dxfId="497">
      <pivotArea outline="0" collapsedLevelsAreSubtotals="1" fieldPosition="0"/>
    </format>
    <format dxfId="496">
      <pivotArea field="1" type="button" dataOnly="0" labelOnly="1" outline="0" axis="axisRow" fieldPosition="0"/>
    </format>
    <format dxfId="495">
      <pivotArea dataOnly="0" labelOnly="1" fieldPosition="0">
        <references count="1">
          <reference field="1" count="50">
            <x v="55"/>
            <x v="56"/>
            <x v="57"/>
            <x v="58"/>
            <x v="59"/>
            <x v="60"/>
            <x v="62"/>
            <x v="63"/>
            <x v="64"/>
            <x v="65"/>
            <x v="66"/>
            <x v="67"/>
            <x v="68"/>
            <x v="69"/>
            <x v="70"/>
            <x v="71"/>
            <x v="72"/>
            <x v="73"/>
            <x v="74"/>
            <x v="75"/>
            <x v="76"/>
            <x v="77"/>
            <x v="79"/>
            <x v="81"/>
            <x v="82"/>
            <x v="83"/>
            <x v="84"/>
            <x v="85"/>
            <x v="86"/>
            <x v="87"/>
            <x v="88"/>
            <x v="89"/>
            <x v="90"/>
            <x v="91"/>
            <x v="92"/>
            <x v="93"/>
            <x v="94"/>
            <x v="95"/>
            <x v="96"/>
            <x v="97"/>
            <x v="98"/>
            <x v="203"/>
            <x v="204"/>
            <x v="205"/>
            <x v="206"/>
            <x v="207"/>
            <x v="208"/>
            <x v="209"/>
            <x v="210"/>
            <x v="211"/>
          </reference>
        </references>
      </pivotArea>
    </format>
    <format dxfId="494">
      <pivotArea dataOnly="0" labelOnly="1" fieldPosition="0">
        <references count="1">
          <reference field="1" count="50">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493">
      <pivotArea dataOnly="0" labelOnly="1" fieldPosition="0">
        <references count="1">
          <reference field="1" count="48">
            <x v="24"/>
            <x v="53"/>
            <x v="54"/>
            <x v="61"/>
            <x v="149"/>
            <x v="150"/>
            <x v="151"/>
            <x v="152"/>
            <x v="153"/>
            <x v="154"/>
            <x v="155"/>
            <x v="156"/>
            <x v="157"/>
            <x v="158"/>
            <x v="159"/>
            <x v="160"/>
            <x v="161"/>
            <x v="162"/>
            <x v="163"/>
            <x v="164"/>
            <x v="165"/>
            <x v="166"/>
            <x v="167"/>
            <x v="168"/>
            <x v="169"/>
            <x v="170"/>
            <x v="171"/>
            <x v="172"/>
            <x v="173"/>
            <x v="174"/>
            <x v="175"/>
            <x v="177"/>
            <x v="178"/>
            <x v="179"/>
            <x v="182"/>
            <x v="183"/>
            <x v="184"/>
            <x v="185"/>
            <x v="186"/>
            <x v="189"/>
            <x v="194"/>
            <x v="195"/>
            <x v="196"/>
            <x v="197"/>
            <x v="198"/>
            <x v="199"/>
            <x v="202"/>
            <x v="212"/>
          </reference>
        </references>
      </pivotArea>
    </format>
    <format dxfId="492">
      <pivotArea dataOnly="0" labelOnly="1" grandRow="1" outline="0" fieldPosition="0"/>
    </format>
    <format dxfId="491">
      <pivotArea dataOnly="0" labelOnly="1" fieldPosition="0">
        <references count="2">
          <reference field="1" count="1" selected="0">
            <x v="54"/>
          </reference>
          <reference field="2" count="7">
            <x v="311"/>
            <x v="326"/>
            <x v="415"/>
            <x v="418"/>
            <x v="446"/>
            <x v="648"/>
            <x v="788"/>
          </reference>
        </references>
      </pivotArea>
    </format>
    <format dxfId="490">
      <pivotArea dataOnly="0" labelOnly="1" outline="0" fieldPosition="0">
        <references count="1">
          <reference field="4294967294" count="3">
            <x v="0"/>
            <x v="1"/>
            <x v="2"/>
          </reference>
        </references>
      </pivotArea>
    </format>
    <format dxfId="489">
      <pivotArea type="all" dataOnly="0" outline="0" fieldPosition="0"/>
    </format>
    <format dxfId="488">
      <pivotArea outline="0" collapsedLevelsAreSubtotals="1" fieldPosition="0"/>
    </format>
    <format dxfId="487">
      <pivotArea field="1" type="button" dataOnly="0" labelOnly="1" outline="0" axis="axisRow" fieldPosition="0"/>
    </format>
    <format dxfId="486">
      <pivotArea dataOnly="0" labelOnly="1" fieldPosition="0">
        <references count="1">
          <reference field="1" count="50">
            <x v="55"/>
            <x v="56"/>
            <x v="57"/>
            <x v="58"/>
            <x v="59"/>
            <x v="60"/>
            <x v="62"/>
            <x v="63"/>
            <x v="64"/>
            <x v="65"/>
            <x v="66"/>
            <x v="67"/>
            <x v="68"/>
            <x v="69"/>
            <x v="70"/>
            <x v="71"/>
            <x v="72"/>
            <x v="73"/>
            <x v="74"/>
            <x v="75"/>
            <x v="76"/>
            <x v="77"/>
            <x v="79"/>
            <x v="81"/>
            <x v="82"/>
            <x v="83"/>
            <x v="84"/>
            <x v="85"/>
            <x v="86"/>
            <x v="87"/>
            <x v="88"/>
            <x v="89"/>
            <x v="90"/>
            <x v="91"/>
            <x v="92"/>
            <x v="93"/>
            <x v="94"/>
            <x v="95"/>
            <x v="96"/>
            <x v="97"/>
            <x v="98"/>
            <x v="203"/>
            <x v="204"/>
            <x v="205"/>
            <x v="206"/>
            <x v="207"/>
            <x v="208"/>
            <x v="209"/>
            <x v="210"/>
            <x v="211"/>
          </reference>
        </references>
      </pivotArea>
    </format>
    <format dxfId="485">
      <pivotArea dataOnly="0" labelOnly="1" fieldPosition="0">
        <references count="1">
          <reference field="1" count="50">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484">
      <pivotArea dataOnly="0" labelOnly="1" fieldPosition="0">
        <references count="1">
          <reference field="1" count="48">
            <x v="24"/>
            <x v="53"/>
            <x v="54"/>
            <x v="61"/>
            <x v="149"/>
            <x v="150"/>
            <x v="151"/>
            <x v="152"/>
            <x v="153"/>
            <x v="154"/>
            <x v="155"/>
            <x v="156"/>
            <x v="157"/>
            <x v="158"/>
            <x v="159"/>
            <x v="160"/>
            <x v="161"/>
            <x v="162"/>
            <x v="163"/>
            <x v="164"/>
            <x v="165"/>
            <x v="166"/>
            <x v="167"/>
            <x v="168"/>
            <x v="169"/>
            <x v="170"/>
            <x v="171"/>
            <x v="172"/>
            <x v="173"/>
            <x v="174"/>
            <x v="175"/>
            <x v="177"/>
            <x v="178"/>
            <x v="179"/>
            <x v="182"/>
            <x v="183"/>
            <x v="184"/>
            <x v="185"/>
            <x v="186"/>
            <x v="189"/>
            <x v="194"/>
            <x v="195"/>
            <x v="196"/>
            <x v="197"/>
            <x v="198"/>
            <x v="199"/>
            <x v="202"/>
            <x v="212"/>
          </reference>
        </references>
      </pivotArea>
    </format>
    <format dxfId="483">
      <pivotArea dataOnly="0" labelOnly="1" grandRow="1" outline="0" fieldPosition="0"/>
    </format>
    <format dxfId="482">
      <pivotArea dataOnly="0" labelOnly="1" fieldPosition="0">
        <references count="2">
          <reference field="1" count="1" selected="0">
            <x v="54"/>
          </reference>
          <reference field="2" count="7">
            <x v="311"/>
            <x v="326"/>
            <x v="415"/>
            <x v="418"/>
            <x v="446"/>
            <x v="648"/>
            <x v="788"/>
          </reference>
        </references>
      </pivotArea>
    </format>
    <format dxfId="481">
      <pivotArea dataOnly="0" labelOnly="1" outline="0" fieldPosition="0">
        <references count="1">
          <reference field="4294967294" count="3">
            <x v="0"/>
            <x v="1"/>
            <x v="2"/>
          </reference>
        </references>
      </pivotArea>
    </format>
    <format dxfId="480">
      <pivotArea dataOnly="0" labelOnly="1" fieldPosition="0">
        <references count="1">
          <reference field="1" count="50">
            <x v="24"/>
            <x v="53"/>
            <x v="54"/>
            <x v="55"/>
            <x v="56"/>
            <x v="57"/>
            <x v="58"/>
            <x v="59"/>
            <x v="60"/>
            <x v="62"/>
            <x v="63"/>
            <x v="64"/>
            <x v="65"/>
            <x v="66"/>
            <x v="67"/>
            <x v="68"/>
            <x v="69"/>
            <x v="70"/>
            <x v="71"/>
            <x v="72"/>
            <x v="73"/>
            <x v="74"/>
            <x v="75"/>
            <x v="76"/>
            <x v="77"/>
            <x v="79"/>
            <x v="81"/>
            <x v="82"/>
            <x v="83"/>
            <x v="84"/>
            <x v="85"/>
            <x v="86"/>
            <x v="87"/>
            <x v="88"/>
            <x v="89"/>
            <x v="90"/>
            <x v="91"/>
            <x v="92"/>
            <x v="93"/>
            <x v="94"/>
            <x v="95"/>
            <x v="203"/>
            <x v="204"/>
            <x v="205"/>
            <x v="206"/>
            <x v="207"/>
            <x v="208"/>
            <x v="209"/>
            <x v="210"/>
            <x v="211"/>
          </reference>
        </references>
      </pivotArea>
    </format>
    <format dxfId="479">
      <pivotArea dataOnly="0" labelOnly="1" fieldPosition="0">
        <references count="1">
          <reference field="1" count="50">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reference>
        </references>
      </pivotArea>
    </format>
    <format dxfId="478">
      <pivotArea dataOnly="0" labelOnly="1" fieldPosition="0">
        <references count="1">
          <reference field="1" count="46">
            <x v="61"/>
            <x v="146"/>
            <x v="147"/>
            <x v="148"/>
            <x v="149"/>
            <x v="150"/>
            <x v="151"/>
            <x v="152"/>
            <x v="153"/>
            <x v="154"/>
            <x v="155"/>
            <x v="156"/>
            <x v="157"/>
            <x v="158"/>
            <x v="159"/>
            <x v="160"/>
            <x v="161"/>
            <x v="162"/>
            <x v="163"/>
            <x v="164"/>
            <x v="165"/>
            <x v="166"/>
            <x v="167"/>
            <x v="168"/>
            <x v="169"/>
            <x v="170"/>
            <x v="171"/>
            <x v="173"/>
            <x v="174"/>
            <x v="175"/>
            <x v="177"/>
            <x v="178"/>
            <x v="179"/>
            <x v="182"/>
            <x v="183"/>
            <x v="184"/>
            <x v="185"/>
            <x v="186"/>
            <x v="189"/>
            <x v="194"/>
            <x v="195"/>
            <x v="196"/>
            <x v="197"/>
            <x v="198"/>
            <x v="199"/>
            <x v="202"/>
          </reference>
        </references>
      </pivotArea>
    </format>
    <format dxfId="477">
      <pivotArea outline="0" collapsedLevelsAreSubtotals="1" fieldPosition="0"/>
    </format>
    <format dxfId="476">
      <pivotArea dataOnly="0" labelOnly="1" fieldPosition="0">
        <references count="1">
          <reference field="1" count="50">
            <x v="24"/>
            <x v="53"/>
            <x v="54"/>
            <x v="55"/>
            <x v="56"/>
            <x v="57"/>
            <x v="58"/>
            <x v="59"/>
            <x v="60"/>
            <x v="61"/>
            <x v="62"/>
            <x v="63"/>
            <x v="64"/>
            <x v="65"/>
            <x v="66"/>
            <x v="67"/>
            <x v="68"/>
            <x v="69"/>
            <x v="70"/>
            <x v="71"/>
            <x v="72"/>
            <x v="73"/>
            <x v="74"/>
            <x v="75"/>
            <x v="76"/>
            <x v="77"/>
            <x v="79"/>
            <x v="81"/>
            <x v="82"/>
            <x v="83"/>
            <x v="84"/>
            <x v="85"/>
            <x v="86"/>
            <x v="87"/>
            <x v="88"/>
            <x v="89"/>
            <x v="90"/>
            <x v="91"/>
            <x v="92"/>
            <x v="93"/>
            <x v="94"/>
            <x v="95"/>
            <x v="96"/>
            <x v="97"/>
            <x v="98"/>
            <x v="99"/>
            <x v="100"/>
            <x v="101"/>
            <x v="102"/>
            <x v="103"/>
          </reference>
        </references>
      </pivotArea>
    </format>
    <format dxfId="475">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474">
      <pivotArea dataOnly="0" labelOnly="1" fieldPosition="0">
        <references count="1">
          <reference field="1" count="46">
            <x v="154"/>
            <x v="155"/>
            <x v="156"/>
            <x v="157"/>
            <x v="158"/>
            <x v="159"/>
            <x v="160"/>
            <x v="161"/>
            <x v="162"/>
            <x v="163"/>
            <x v="164"/>
            <x v="165"/>
            <x v="166"/>
            <x v="167"/>
            <x v="168"/>
            <x v="169"/>
            <x v="170"/>
            <x v="171"/>
            <x v="173"/>
            <x v="174"/>
            <x v="175"/>
            <x v="177"/>
            <x v="178"/>
            <x v="179"/>
            <x v="182"/>
            <x v="183"/>
            <x v="184"/>
            <x v="185"/>
            <x v="186"/>
            <x v="189"/>
            <x v="194"/>
            <x v="195"/>
            <x v="196"/>
            <x v="197"/>
            <x v="198"/>
            <x v="199"/>
            <x v="202"/>
            <x v="203"/>
            <x v="204"/>
            <x v="205"/>
            <x v="206"/>
            <x v="207"/>
            <x v="208"/>
            <x v="209"/>
            <x v="210"/>
            <x v="211"/>
          </reference>
        </references>
      </pivotArea>
    </format>
    <format dxfId="473">
      <pivotArea dataOnly="0" labelOnly="1" grandRow="1" outline="0" fieldPosition="0"/>
    </format>
    <format dxfId="472">
      <pivotArea collapsedLevelsAreSubtotals="1" fieldPosition="0">
        <references count="1">
          <reference field="1" count="1">
            <x v="54"/>
          </reference>
        </references>
      </pivotArea>
    </format>
    <format dxfId="471">
      <pivotArea collapsedLevelsAreSubtotals="1" fieldPosition="0">
        <references count="1">
          <reference field="1" count="1">
            <x v="55"/>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3">
            <x v="54"/>
            <x v="55"/>
            <x v="56"/>
          </reference>
        </references>
      </pivotArea>
    </format>
    <format dxfId="468">
      <pivotArea collapsedLevelsAreSubtotals="1" fieldPosition="0">
        <references count="1">
          <reference field="1" count="1">
            <x v="53"/>
          </reference>
        </references>
      </pivotArea>
    </format>
    <format dxfId="467">
      <pivotArea dataOnly="0" labelOnly="1" fieldPosition="0">
        <references count="1">
          <reference field="1" count="1">
            <x v="53"/>
          </reference>
        </references>
      </pivotArea>
    </format>
    <format dxfId="466">
      <pivotArea collapsedLevelsAreSubtotals="1" fieldPosition="0">
        <references count="1">
          <reference field="1" count="1">
            <x v="52"/>
          </reference>
        </references>
      </pivotArea>
    </format>
    <format dxfId="465">
      <pivotArea dataOnly="0" labelOnly="1" fieldPosition="0">
        <references count="1">
          <reference field="1" count="1">
            <x v="52"/>
          </reference>
        </references>
      </pivotArea>
    </format>
    <format dxfId="464">
      <pivotArea collapsedLevelsAreSubtotals="1" fieldPosition="0">
        <references count="1">
          <reference field="1" count="1">
            <x v="52"/>
          </reference>
        </references>
      </pivotArea>
    </format>
    <format dxfId="463">
      <pivotArea dataOnly="0" labelOnly="1" fieldPosition="0">
        <references count="1">
          <reference field="1" count="1">
            <x v="52"/>
          </reference>
        </references>
      </pivotArea>
    </format>
    <format dxfId="462">
      <pivotArea dataOnly="0" labelOnly="1" fieldPosition="0">
        <references count="1">
          <reference field="1" count="1">
            <x v="51"/>
          </reference>
        </references>
      </pivotArea>
    </format>
    <format dxfId="461">
      <pivotArea dataOnly="0" labelOnly="1" fieldPosition="0">
        <references count="1">
          <reference field="1" count="1">
            <x v="50"/>
          </reference>
        </references>
      </pivotArea>
    </format>
    <format dxfId="460">
      <pivotArea collapsedLevelsAreSubtotals="1" fieldPosition="0">
        <references count="1">
          <reference field="1" count="1">
            <x v="50"/>
          </reference>
        </references>
      </pivotArea>
    </format>
    <format dxfId="459">
      <pivotArea collapsedLevelsAreSubtotals="1" fieldPosition="0">
        <references count="1">
          <reference field="1" count="1">
            <x v="51"/>
          </reference>
        </references>
      </pivotArea>
    </format>
    <format dxfId="458">
      <pivotArea collapsedLevelsAreSubtotals="1" fieldPosition="0">
        <references count="1">
          <reference field="1" count="1">
            <x v="48"/>
          </reference>
        </references>
      </pivotArea>
    </format>
    <format dxfId="457">
      <pivotArea collapsedLevelsAreSubtotals="1" fieldPosition="0">
        <references count="1">
          <reference field="1" count="1">
            <x v="49"/>
          </reference>
        </references>
      </pivotArea>
    </format>
    <format dxfId="456">
      <pivotArea dataOnly="0" labelOnly="1" fieldPosition="0">
        <references count="1">
          <reference field="1" count="2">
            <x v="48"/>
            <x v="49"/>
          </reference>
        </references>
      </pivotArea>
    </format>
    <format dxfId="455">
      <pivotArea dataOnly="0" labelOnly="1" fieldPosition="0">
        <references count="1">
          <reference field="1" count="2">
            <x v="213"/>
            <x v="214"/>
          </reference>
        </references>
      </pivotArea>
    </format>
    <format dxfId="454">
      <pivotArea dataOnly="0" labelOnly="1" fieldPosition="0">
        <references count="1">
          <reference field="1" count="3">
            <x v="45"/>
            <x v="46"/>
            <x v="47"/>
          </reference>
        </references>
      </pivotArea>
    </format>
    <format dxfId="453">
      <pivotArea collapsedLevelsAreSubtotals="1" fieldPosition="0">
        <references count="1">
          <reference field="1" count="1">
            <x v="45"/>
          </reference>
        </references>
      </pivotArea>
    </format>
    <format dxfId="452">
      <pivotArea collapsedLevelsAreSubtotals="1" fieldPosition="0">
        <references count="1">
          <reference field="1" count="1">
            <x v="46"/>
          </reference>
        </references>
      </pivotArea>
    </format>
    <format dxfId="451">
      <pivotArea collapsedLevelsAreSubtotals="1" fieldPosition="0">
        <references count="1">
          <reference field="1" count="1">
            <x v="47"/>
          </reference>
        </references>
      </pivotArea>
    </format>
    <format dxfId="450">
      <pivotArea collapsedLevelsAreSubtotals="1" fieldPosition="0">
        <references count="1">
          <reference field="1" count="1">
            <x v="43"/>
          </reference>
        </references>
      </pivotArea>
    </format>
    <format dxfId="449">
      <pivotArea collapsedLevelsAreSubtotals="1" fieldPosition="0">
        <references count="1">
          <reference field="1" count="1">
            <x v="44"/>
          </reference>
        </references>
      </pivotArea>
    </format>
    <format dxfId="448">
      <pivotArea dataOnly="0" labelOnly="1" fieldPosition="0">
        <references count="1">
          <reference field="1" count="2">
            <x v="43"/>
            <x v="44"/>
          </reference>
        </references>
      </pivotArea>
    </format>
    <format dxfId="447">
      <pivotArea collapsedLevelsAreSubtotals="1" fieldPosition="0">
        <references count="1">
          <reference field="1" count="1">
            <x v="41"/>
          </reference>
        </references>
      </pivotArea>
    </format>
    <format dxfId="446">
      <pivotArea collapsedLevelsAreSubtotals="1" fieldPosition="0">
        <references count="1">
          <reference field="1" count="1">
            <x v="42"/>
          </reference>
        </references>
      </pivotArea>
    </format>
    <format dxfId="445">
      <pivotArea dataOnly="0" labelOnly="1" fieldPosition="0">
        <references count="1">
          <reference field="1" count="2">
            <x v="41"/>
            <x v="42"/>
          </reference>
        </references>
      </pivotArea>
    </format>
    <format dxfId="444">
      <pivotArea collapsedLevelsAreSubtotals="1" fieldPosition="0">
        <references count="1">
          <reference field="1" count="1">
            <x v="40"/>
          </reference>
        </references>
      </pivotArea>
    </format>
    <format dxfId="443">
      <pivotArea dataOnly="0" labelOnly="1" fieldPosition="0">
        <references count="1">
          <reference field="1" count="1">
            <x v="40"/>
          </reference>
        </references>
      </pivotArea>
    </format>
    <format dxfId="442">
      <pivotArea collapsedLevelsAreSubtotals="1" fieldPosition="0">
        <references count="1">
          <reference field="1" count="1">
            <x v="39"/>
          </reference>
        </references>
      </pivotArea>
    </format>
    <format dxfId="441">
      <pivotArea dataOnly="0" labelOnly="1" fieldPosition="0">
        <references count="1">
          <reference field="1" count="1">
            <x v="39"/>
          </reference>
        </references>
      </pivotArea>
    </format>
    <format dxfId="440">
      <pivotArea collapsedLevelsAreSubtotals="1" fieldPosition="0">
        <references count="1">
          <reference field="1" count="1">
            <x v="37"/>
          </reference>
        </references>
      </pivotArea>
    </format>
    <format dxfId="439">
      <pivotArea collapsedLevelsAreSubtotals="1" fieldPosition="0">
        <references count="1">
          <reference field="1" count="1">
            <x v="38"/>
          </reference>
        </references>
      </pivotArea>
    </format>
    <format dxfId="438">
      <pivotArea dataOnly="0" labelOnly="1" fieldPosition="0">
        <references count="1">
          <reference field="1" count="2">
            <x v="37"/>
            <x v="38"/>
          </reference>
        </references>
      </pivotArea>
    </format>
    <format dxfId="437">
      <pivotArea collapsedLevelsAreSubtotals="1" fieldPosition="0">
        <references count="1">
          <reference field="1" count="1">
            <x v="36"/>
          </reference>
        </references>
      </pivotArea>
    </format>
    <format dxfId="436">
      <pivotArea dataOnly="0" labelOnly="1" fieldPosition="0">
        <references count="1">
          <reference field="1" count="1">
            <x v="36"/>
          </reference>
        </references>
      </pivotArea>
    </format>
    <format dxfId="435">
      <pivotArea collapsedLevelsAreSubtotals="1" fieldPosition="0">
        <references count="1">
          <reference field="1" count="1">
            <x v="35"/>
          </reference>
        </references>
      </pivotArea>
    </format>
    <format dxfId="434">
      <pivotArea dataOnly="0" labelOnly="1" fieldPosition="0">
        <references count="1">
          <reference field="1" count="1">
            <x v="35"/>
          </reference>
        </references>
      </pivotArea>
    </format>
    <format dxfId="433">
      <pivotArea collapsedLevelsAreSubtotals="1" fieldPosition="0">
        <references count="1">
          <reference field="1" count="1">
            <x v="33"/>
          </reference>
        </references>
      </pivotArea>
    </format>
    <format dxfId="432">
      <pivotArea collapsedLevelsAreSubtotals="1" fieldPosition="0">
        <references count="1">
          <reference field="1" count="1">
            <x v="34"/>
          </reference>
        </references>
      </pivotArea>
    </format>
    <format dxfId="431">
      <pivotArea dataOnly="0" labelOnly="1" fieldPosition="0">
        <references count="1">
          <reference field="1" count="2">
            <x v="33"/>
            <x v="34"/>
          </reference>
        </references>
      </pivotArea>
    </format>
    <format dxfId="430">
      <pivotArea collapsedLevelsAreSubtotals="1" fieldPosition="0">
        <references count="1">
          <reference field="1" count="1">
            <x v="32"/>
          </reference>
        </references>
      </pivotArea>
    </format>
    <format dxfId="429">
      <pivotArea dataOnly="0" labelOnly="1" fieldPosition="0">
        <references count="1">
          <reference field="1" count="1">
            <x v="32"/>
          </reference>
        </references>
      </pivotArea>
    </format>
    <format dxfId="428">
      <pivotArea collapsedLevelsAreSubtotals="1" fieldPosition="0">
        <references count="1">
          <reference field="1" count="1">
            <x v="217"/>
          </reference>
        </references>
      </pivotArea>
    </format>
    <format dxfId="427">
      <pivotArea collapsedLevelsAreSubtotals="1" fieldPosition="0">
        <references count="1">
          <reference field="1" count="1">
            <x v="29"/>
          </reference>
        </references>
      </pivotArea>
    </format>
    <format dxfId="426">
      <pivotArea collapsedLevelsAreSubtotals="1" fieldPosition="0">
        <references count="1">
          <reference field="1" count="1">
            <x v="227"/>
          </reference>
        </references>
      </pivotArea>
    </format>
    <format dxfId="425">
      <pivotArea dataOnly="0" labelOnly="1" fieldPosition="0">
        <references count="1">
          <reference field="1" count="3">
            <x v="29"/>
            <x v="217"/>
            <x v="227"/>
          </reference>
        </references>
      </pivotArea>
    </format>
    <format dxfId="424">
      <pivotArea collapsedLevelsAreSubtotals="1" fieldPosition="0">
        <references count="1">
          <reference field="1" count="1">
            <x v="31"/>
          </reference>
        </references>
      </pivotArea>
    </format>
    <format dxfId="423">
      <pivotArea dataOnly="0" labelOnly="1" fieldPosition="0">
        <references count="1">
          <reference field="1" count="1">
            <x v="31"/>
          </reference>
        </references>
      </pivotArea>
    </format>
    <format dxfId="422">
      <pivotArea collapsedLevelsAreSubtotals="1" fieldPosition="0">
        <references count="1">
          <reference field="1" count="1">
            <x v="29"/>
          </reference>
        </references>
      </pivotArea>
    </format>
    <format dxfId="421">
      <pivotArea collapsedLevelsAreSubtotals="1" fieldPosition="0">
        <references count="1">
          <reference field="1" count="1">
            <x v="30"/>
          </reference>
        </references>
      </pivotArea>
    </format>
    <format dxfId="420">
      <pivotArea dataOnly="0" labelOnly="1" fieldPosition="0">
        <references count="1">
          <reference field="1" count="2">
            <x v="29"/>
            <x v="30"/>
          </reference>
        </references>
      </pivotArea>
    </format>
    <format dxfId="419">
      <pivotArea dataOnly="0" labelOnly="1" fieldPosition="0">
        <references count="1">
          <reference field="1" count="1">
            <x v="30"/>
          </reference>
        </references>
      </pivotArea>
    </format>
    <format dxfId="418">
      <pivotArea collapsedLevelsAreSubtotals="1" fieldPosition="0">
        <references count="1">
          <reference field="1" count="1">
            <x v="28"/>
          </reference>
        </references>
      </pivotArea>
    </format>
    <format dxfId="417">
      <pivotArea dataOnly="0" labelOnly="1" fieldPosition="0">
        <references count="1">
          <reference field="1" count="1">
            <x v="28"/>
          </reference>
        </references>
      </pivotArea>
    </format>
    <format dxfId="416">
      <pivotArea collapsedLevelsAreSubtotals="1" fieldPosition="0">
        <references count="1">
          <reference field="1" count="1">
            <x v="26"/>
          </reference>
        </references>
      </pivotArea>
    </format>
    <format dxfId="415">
      <pivotArea dataOnly="0" labelOnly="1" fieldPosition="0">
        <references count="1">
          <reference field="1" count="1">
            <x v="26"/>
          </reference>
        </references>
      </pivotArea>
    </format>
    <format dxfId="414">
      <pivotArea collapsedLevelsAreSubtotals="1" fieldPosition="0">
        <references count="1">
          <reference field="1" count="1">
            <x v="27"/>
          </reference>
        </references>
      </pivotArea>
    </format>
    <format dxfId="413">
      <pivotArea dataOnly="0" labelOnly="1" fieldPosition="0">
        <references count="1">
          <reference field="1" count="1">
            <x v="27"/>
          </reference>
        </references>
      </pivotArea>
    </format>
    <format dxfId="412">
      <pivotArea dataOnly="0" labelOnly="1" fieldPosition="0">
        <references count="1">
          <reference field="1" count="1">
            <x v="25"/>
          </reference>
        </references>
      </pivotArea>
    </format>
    <format dxfId="411">
      <pivotArea collapsedLevelsAreSubtotals="1" fieldPosition="0">
        <references count="1">
          <reference field="1" count="1">
            <x v="25"/>
          </reference>
        </references>
      </pivotArea>
    </format>
    <format dxfId="410">
      <pivotArea collapsedLevelsAreSubtotals="1" fieldPosition="0">
        <references count="1">
          <reference field="1" count="1">
            <x v="26"/>
          </reference>
        </references>
      </pivotArea>
    </format>
    <format dxfId="409">
      <pivotArea dataOnly="0" labelOnly="1" fieldPosition="0">
        <references count="1">
          <reference field="1" count="2">
            <x v="25"/>
            <x v="26"/>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1">
            <x v="24"/>
          </reference>
        </references>
      </pivotArea>
    </format>
    <format dxfId="406">
      <pivotArea collapsedLevelsAreSubtotals="1" fieldPosition="0">
        <references count="1">
          <reference field="1" count="1">
            <x v="22"/>
          </reference>
        </references>
      </pivotArea>
    </format>
    <format dxfId="405">
      <pivotArea collapsedLevelsAreSubtotals="1" fieldPosition="0">
        <references count="1">
          <reference field="1" count="1">
            <x v="23"/>
          </reference>
        </references>
      </pivotArea>
    </format>
    <format dxfId="404">
      <pivotArea dataOnly="0" labelOnly="1" fieldPosition="0">
        <references count="1">
          <reference field="1" count="2">
            <x v="22"/>
            <x v="23"/>
          </reference>
        </references>
      </pivotArea>
    </format>
    <format dxfId="403">
      <pivotArea collapsedLevelsAreSubtotals="1" fieldPosition="0">
        <references count="1">
          <reference field="1" count="1">
            <x v="21"/>
          </reference>
        </references>
      </pivotArea>
    </format>
    <format dxfId="402">
      <pivotArea dataOnly="0" labelOnly="1" fieldPosition="0">
        <references count="1">
          <reference field="1" count="1">
            <x v="21"/>
          </reference>
        </references>
      </pivotArea>
    </format>
    <format dxfId="401">
      <pivotArea collapsedLevelsAreSubtotals="1" fieldPosition="0">
        <references count="1">
          <reference field="1" count="1">
            <x v="20"/>
          </reference>
        </references>
      </pivotArea>
    </format>
    <format dxfId="400">
      <pivotArea dataOnly="0" labelOnly="1" fieldPosition="0">
        <references count="1">
          <reference field="1" count="1">
            <x v="20"/>
          </reference>
        </references>
      </pivotArea>
    </format>
    <format dxfId="399">
      <pivotArea collapsedLevelsAreSubtotals="1" fieldPosition="0">
        <references count="1">
          <reference field="1" count="1">
            <x v="18"/>
          </reference>
        </references>
      </pivotArea>
    </format>
    <format dxfId="398">
      <pivotArea collapsedLevelsAreSubtotals="1" fieldPosition="0">
        <references count="1">
          <reference field="1" count="1">
            <x v="19"/>
          </reference>
        </references>
      </pivotArea>
    </format>
    <format dxfId="397">
      <pivotArea dataOnly="0" labelOnly="1" fieldPosition="0">
        <references count="1">
          <reference field="1" count="2">
            <x v="18"/>
            <x v="19"/>
          </reference>
        </references>
      </pivotArea>
    </format>
    <format dxfId="396">
      <pivotArea collapsedLevelsAreSubtotals="1" fieldPosition="0">
        <references count="1">
          <reference field="1" count="1">
            <x v="236"/>
          </reference>
        </references>
      </pivotArea>
    </format>
    <format dxfId="395">
      <pivotArea dataOnly="0" labelOnly="1" fieldPosition="0">
        <references count="1">
          <reference field="1" count="1">
            <x v="236"/>
          </reference>
        </references>
      </pivotArea>
    </format>
    <format dxfId="394">
      <pivotArea collapsedLevelsAreSubtotals="1" fieldPosition="0">
        <references count="1">
          <reference field="1" count="1">
            <x v="14"/>
          </reference>
        </references>
      </pivotArea>
    </format>
    <format dxfId="393">
      <pivotArea collapsedLevelsAreSubtotals="1" fieldPosition="0">
        <references count="1">
          <reference field="1" count="1">
            <x v="15"/>
          </reference>
        </references>
      </pivotArea>
    </format>
    <format dxfId="392">
      <pivotArea collapsedLevelsAreSubtotals="1" fieldPosition="0">
        <references count="1">
          <reference field="1" count="1">
            <x v="16"/>
          </reference>
        </references>
      </pivotArea>
    </format>
    <format dxfId="391">
      <pivotArea collapsedLevelsAreSubtotals="1" fieldPosition="0">
        <references count="1">
          <reference field="1" count="1">
            <x v="17"/>
          </reference>
        </references>
      </pivotArea>
    </format>
    <format dxfId="390">
      <pivotArea dataOnly="0" labelOnly="1" fieldPosition="0">
        <references count="1">
          <reference field="1" count="4">
            <x v="14"/>
            <x v="15"/>
            <x v="16"/>
            <x v="17"/>
          </reference>
        </references>
      </pivotArea>
    </format>
    <format dxfId="389">
      <pivotArea collapsedLevelsAreSubtotals="1" fieldPosition="0">
        <references count="1">
          <reference field="1" count="1">
            <x v="13"/>
          </reference>
        </references>
      </pivotArea>
    </format>
    <format dxfId="388">
      <pivotArea dataOnly="0" labelOnly="1" fieldPosition="0">
        <references count="1">
          <reference field="1" count="1">
            <x v="13"/>
          </reference>
        </references>
      </pivotArea>
    </format>
    <format dxfId="387">
      <pivotArea collapsedLevelsAreSubtotals="1" fieldPosition="0">
        <references count="1">
          <reference field="1" count="1">
            <x v="9"/>
          </reference>
        </references>
      </pivotArea>
    </format>
    <format dxfId="386">
      <pivotArea collapsedLevelsAreSubtotals="1" fieldPosition="0">
        <references count="1">
          <reference field="1" count="1">
            <x v="10"/>
          </reference>
        </references>
      </pivotArea>
    </format>
    <format dxfId="385">
      <pivotArea collapsedLevelsAreSubtotals="1" fieldPosition="0">
        <references count="1">
          <reference field="1" count="1">
            <x v="11"/>
          </reference>
        </references>
      </pivotArea>
    </format>
    <format dxfId="384">
      <pivotArea collapsedLevelsAreSubtotals="1" fieldPosition="0">
        <references count="1">
          <reference field="1" count="1">
            <x v="12"/>
          </reference>
        </references>
      </pivotArea>
    </format>
    <format dxfId="383">
      <pivotArea dataOnly="0" labelOnly="1" fieldPosition="0">
        <references count="1">
          <reference field="1" count="4">
            <x v="9"/>
            <x v="10"/>
            <x v="11"/>
            <x v="12"/>
          </reference>
        </references>
      </pivotArea>
    </format>
    <format dxfId="382">
      <pivotArea collapsedLevelsAreSubtotals="1" fieldPosition="0">
        <references count="1">
          <reference field="1" count="1">
            <x v="8"/>
          </reference>
        </references>
      </pivotArea>
    </format>
    <format dxfId="381">
      <pivotArea dataOnly="0" labelOnly="1" fieldPosition="0">
        <references count="1">
          <reference field="1" count="1">
            <x v="8"/>
          </reference>
        </references>
      </pivotArea>
    </format>
    <format dxfId="380">
      <pivotArea collapsedLevelsAreSubtotals="1" fieldPosition="0">
        <references count="1">
          <reference field="1" count="1">
            <x v="5"/>
          </reference>
        </references>
      </pivotArea>
    </format>
    <format dxfId="379">
      <pivotArea collapsedLevelsAreSubtotals="1" fieldPosition="0">
        <references count="1">
          <reference field="1" count="1">
            <x v="6"/>
          </reference>
        </references>
      </pivotArea>
    </format>
    <format dxfId="378">
      <pivotArea collapsedLevelsAreSubtotals="1" fieldPosition="0">
        <references count="1">
          <reference field="1" count="1">
            <x v="7"/>
          </reference>
        </references>
      </pivotArea>
    </format>
    <format dxfId="377">
      <pivotArea dataOnly="0" labelOnly="1" fieldPosition="0">
        <references count="1">
          <reference field="1" count="3">
            <x v="5"/>
            <x v="6"/>
            <x v="7"/>
          </reference>
        </references>
      </pivotArea>
    </format>
    <format dxfId="376">
      <pivotArea collapsedLevelsAreSubtotals="1" fieldPosition="0">
        <references count="1">
          <reference field="1" count="1">
            <x v="4"/>
          </reference>
        </references>
      </pivotArea>
    </format>
    <format dxfId="375">
      <pivotArea dataOnly="0" labelOnly="1" fieldPosition="0">
        <references count="1">
          <reference field="1" count="1">
            <x v="4"/>
          </reference>
        </references>
      </pivotArea>
    </format>
    <format dxfId="374">
      <pivotArea collapsedLevelsAreSubtotals="1" fieldPosition="0">
        <references count="1">
          <reference field="1" count="1">
            <x v="2"/>
          </reference>
        </references>
      </pivotArea>
    </format>
    <format dxfId="373">
      <pivotArea collapsedLevelsAreSubtotals="1" fieldPosition="0">
        <references count="1">
          <reference field="1" count="1">
            <x v="3"/>
          </reference>
        </references>
      </pivotArea>
    </format>
    <format dxfId="372">
      <pivotArea dataOnly="0" labelOnly="1" fieldPosition="0">
        <references count="1">
          <reference field="1" count="2">
            <x v="2"/>
            <x v="3"/>
          </reference>
        </references>
      </pivotArea>
    </format>
    <format dxfId="371">
      <pivotArea collapsedLevelsAreSubtotals="1" fieldPosition="0">
        <references count="1">
          <reference field="1" count="1">
            <x v="1"/>
          </reference>
        </references>
      </pivotArea>
    </format>
    <format dxfId="370">
      <pivotArea dataOnly="0" labelOnly="1" fieldPosition="0">
        <references count="1">
          <reference field="1" count="1">
            <x v="1"/>
          </reference>
        </references>
      </pivotArea>
    </format>
    <format dxfId="369">
      <pivotArea collapsedLevelsAreSubtotals="1" fieldPosition="0">
        <references count="1">
          <reference field="1" count="1">
            <x v="0"/>
          </reference>
        </references>
      </pivotArea>
    </format>
    <format dxfId="368">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30"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387">
        <item x="0"/>
        <item x="1"/>
        <item x="2"/>
        <item x="4"/>
        <item x="5"/>
        <item x="7"/>
        <item x="8"/>
        <item x="9"/>
        <item m="1" x="1238"/>
        <item x="10"/>
        <item x="11"/>
        <item m="1" x="1242"/>
        <item x="12"/>
        <item x="13"/>
        <item x="14"/>
        <item x="16"/>
        <item x="18"/>
        <item x="3"/>
        <item x="6"/>
        <item x="17"/>
        <item x="15"/>
        <item m="1" x="1244"/>
        <item m="1" x="1243"/>
        <item x="21"/>
        <item x="19"/>
        <item x="23"/>
        <item m="1" x="1245"/>
        <item x="24"/>
        <item x="20"/>
        <item x="28"/>
        <item m="1" x="1246"/>
        <item x="22"/>
        <item x="39"/>
        <item x="25"/>
        <item x="29"/>
        <item x="35"/>
        <item x="26"/>
        <item x="27"/>
        <item x="38"/>
        <item x="30"/>
        <item x="31"/>
        <item x="32"/>
        <item m="1" x="1247"/>
        <item x="37"/>
        <item m="1" x="1248"/>
        <item m="1" x="1249"/>
        <item x="44"/>
        <item x="34"/>
        <item x="40"/>
        <item x="33"/>
        <item x="36"/>
        <item x="60"/>
        <item x="42"/>
        <item m="1" x="1251"/>
        <item x="41"/>
        <item x="47"/>
        <item x="43"/>
        <item m="1" x="1250"/>
        <item x="50"/>
        <item x="45"/>
        <item x="46"/>
        <item x="52"/>
        <item m="1" x="1252"/>
        <item x="53"/>
        <item x="56"/>
        <item x="49"/>
        <item x="48"/>
        <item m="1" x="1253"/>
        <item x="51"/>
        <item m="1" x="1254"/>
        <item x="54"/>
        <item x="55"/>
        <item x="62"/>
        <item x="57"/>
        <item x="58"/>
        <item x="59"/>
        <item x="61"/>
        <item x="63"/>
        <item x="64"/>
        <item x="65"/>
        <item x="66"/>
        <item x="67"/>
        <item x="68"/>
        <item m="1" x="1255"/>
        <item m="1" x="1256"/>
        <item x="69"/>
        <item x="70"/>
        <item x="76"/>
        <item m="1" x="1257"/>
        <item m="1" x="1258"/>
        <item m="1" x="1259"/>
        <item x="71"/>
        <item x="72"/>
        <item x="73"/>
        <item x="74"/>
        <item x="75"/>
        <item x="77"/>
        <item x="78"/>
        <item x="79"/>
        <item m="1" x="1260"/>
        <item x="87"/>
        <item x="80"/>
        <item m="1" x="1261"/>
        <item x="81"/>
        <item x="82"/>
        <item x="83"/>
        <item x="84"/>
        <item x="85"/>
        <item x="86"/>
        <item x="88"/>
        <item x="89"/>
        <item x="90"/>
        <item x="91"/>
        <item m="1" x="1262"/>
        <item x="92"/>
        <item x="93"/>
        <item x="94"/>
        <item x="95"/>
        <item m="1" x="1263"/>
        <item x="96"/>
        <item m="1" x="1264"/>
        <item x="97"/>
        <item x="104"/>
        <item x="98"/>
        <item x="109"/>
        <item x="99"/>
        <item x="100"/>
        <item x="101"/>
        <item x="102"/>
        <item x="103"/>
        <item x="105"/>
        <item x="106"/>
        <item x="107"/>
        <item x="108"/>
        <item x="110"/>
        <item x="111"/>
        <item m="1" x="126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66"/>
        <item m="1" x="1267"/>
        <item x="140"/>
        <item x="166"/>
        <item x="145"/>
        <item x="142"/>
        <item x="190"/>
        <item x="143"/>
        <item m="1" x="1268"/>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69"/>
        <item x="178"/>
        <item x="179"/>
        <item x="180"/>
        <item x="181"/>
        <item x="141"/>
        <item x="154"/>
        <item x="168"/>
        <item x="182"/>
        <item x="184"/>
        <item x="216"/>
        <item m="1" x="1270"/>
        <item x="186"/>
        <item x="185"/>
        <item x="187"/>
        <item x="188"/>
        <item x="191"/>
        <item x="192"/>
        <item x="193"/>
        <item x="194"/>
        <item x="195"/>
        <item x="196"/>
        <item x="197"/>
        <item x="199"/>
        <item x="200"/>
        <item x="201"/>
        <item m="1" x="1350"/>
        <item m="1" x="1351"/>
        <item m="1" x="1375"/>
        <item m="1" x="1304"/>
        <item x="204"/>
        <item x="202"/>
        <item x="203"/>
        <item x="205"/>
        <item x="206"/>
        <item x="183"/>
        <item x="207"/>
        <item x="208"/>
        <item x="209"/>
        <item x="210"/>
        <item x="211"/>
        <item m="1" x="1305"/>
        <item m="1" x="1306"/>
        <item m="1" x="1307"/>
        <item m="1" x="1308"/>
        <item x="222"/>
        <item x="212"/>
        <item x="213"/>
        <item x="214"/>
        <item x="215"/>
        <item x="217"/>
        <item m="1" x="1376"/>
        <item x="218"/>
        <item x="219"/>
        <item x="220"/>
        <item m="1" x="1271"/>
        <item m="1" x="1272"/>
        <item x="221"/>
        <item x="223"/>
        <item x="224"/>
        <item x="228"/>
        <item x="229"/>
        <item x="230"/>
        <item x="231"/>
        <item x="232"/>
        <item x="233"/>
        <item x="234"/>
        <item x="235"/>
        <item x="241"/>
        <item x="236"/>
        <item x="237"/>
        <item x="238"/>
        <item x="239"/>
        <item x="240"/>
        <item x="242"/>
        <item x="243"/>
        <item m="1" x="1273"/>
        <item x="244"/>
        <item x="245"/>
        <item m="1" x="136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09"/>
        <item x="373"/>
        <item x="114"/>
        <item x="279"/>
        <item x="280"/>
        <item x="226"/>
        <item m="1" x="1274"/>
        <item x="281"/>
        <item x="282"/>
        <item m="1" x="1364"/>
        <item x="283"/>
        <item x="284"/>
        <item x="285"/>
        <item x="286"/>
        <item x="287"/>
        <item x="288"/>
        <item x="135"/>
        <item x="289"/>
        <item x="290"/>
        <item x="291"/>
        <item x="292"/>
        <item x="293"/>
        <item x="294"/>
        <item x="295"/>
        <item x="296"/>
        <item x="370"/>
        <item x="297"/>
        <item x="298"/>
        <item x="299"/>
        <item x="300"/>
        <item x="301"/>
        <item m="1" x="1369"/>
        <item x="303"/>
        <item x="302"/>
        <item x="304"/>
        <item m="1" x="1360"/>
        <item x="312"/>
        <item x="309"/>
        <item x="308"/>
        <item m="1" x="1382"/>
        <item x="305"/>
        <item x="311"/>
        <item x="306"/>
        <item x="307"/>
        <item x="227"/>
        <item x="310"/>
        <item x="313"/>
        <item x="314"/>
        <item x="315"/>
        <item x="316"/>
        <item x="321"/>
        <item x="317"/>
        <item x="318"/>
        <item x="320"/>
        <item x="319"/>
        <item x="322"/>
        <item x="323"/>
        <item x="324"/>
        <item x="325"/>
        <item x="326"/>
        <item x="327"/>
        <item x="328"/>
        <item m="1" x="1310"/>
        <item x="329"/>
        <item x="330"/>
        <item x="331"/>
        <item x="332"/>
        <item x="333"/>
        <item x="334"/>
        <item m="1" x="1300"/>
        <item m="1" x="1301"/>
        <item m="1" x="1302"/>
        <item m="1" x="1303"/>
        <item m="1" x="1363"/>
        <item x="336"/>
        <item x="335"/>
        <item x="337"/>
        <item x="338"/>
        <item x="339"/>
        <item x="351"/>
        <item x="340"/>
        <item x="341"/>
        <item x="342"/>
        <item m="1" x="1275"/>
        <item x="343"/>
        <item x="344"/>
        <item x="345"/>
        <item x="346"/>
        <item x="361"/>
        <item x="347"/>
        <item x="348"/>
        <item x="349"/>
        <item x="350"/>
        <item x="355"/>
        <item x="352"/>
        <item x="354"/>
        <item x="353"/>
        <item x="371"/>
        <item x="362"/>
        <item x="356"/>
        <item x="357"/>
        <item x="358"/>
        <item x="359"/>
        <item x="360"/>
        <item m="1" x="1276"/>
        <item x="363"/>
        <item x="364"/>
        <item x="365"/>
        <item x="366"/>
        <item x="367"/>
        <item x="368"/>
        <item x="369"/>
        <item m="1" x="1277"/>
        <item m="1" x="1370"/>
        <item m="1" x="1371"/>
        <item x="372"/>
        <item x="374"/>
        <item m="1" x="1278"/>
        <item x="378"/>
        <item x="381"/>
        <item x="375"/>
        <item x="376"/>
        <item x="377"/>
        <item m="1" x="1279"/>
        <item x="379"/>
        <item x="380"/>
        <item x="382"/>
        <item x="383"/>
        <item x="384"/>
        <item x="385"/>
        <item m="1" x="1377"/>
        <item m="1" x="1372"/>
        <item x="386"/>
        <item x="387"/>
        <item x="388"/>
        <item m="1" x="1280"/>
        <item m="1" x="1281"/>
        <item x="389"/>
        <item x="390"/>
        <item x="393"/>
        <item x="391"/>
        <item x="392"/>
        <item x="394"/>
        <item x="395"/>
        <item x="396"/>
        <item x="397"/>
        <item x="398"/>
        <item x="399"/>
        <item m="1" x="1282"/>
        <item x="400"/>
        <item x="401"/>
        <item x="402"/>
        <item x="403"/>
        <item x="404"/>
        <item x="405"/>
        <item m="1" x="1283"/>
        <item x="406"/>
        <item x="407"/>
        <item x="409"/>
        <item x="410"/>
        <item x="411"/>
        <item x="412"/>
        <item m="1" x="1311"/>
        <item x="413"/>
        <item x="414"/>
        <item x="415"/>
        <item x="408"/>
        <item x="416"/>
        <item m="1" x="1384"/>
        <item x="421"/>
        <item m="1" x="1355"/>
        <item x="417"/>
        <item x="418"/>
        <item x="420"/>
        <item m="1" x="1378"/>
        <item x="419"/>
        <item m="1" x="1312"/>
        <item x="422"/>
        <item x="423"/>
        <item x="424"/>
        <item x="425"/>
        <item x="426"/>
        <item x="427"/>
        <item x="428"/>
        <item x="429"/>
        <item x="430"/>
        <item x="431"/>
        <item x="432"/>
        <item x="433"/>
        <item x="434"/>
        <item x="435"/>
        <item x="436"/>
        <item x="437"/>
        <item x="438"/>
        <item x="439"/>
        <item x="440"/>
        <item x="441"/>
        <item x="442"/>
        <item x="443"/>
        <item m="1" x="1366"/>
        <item x="444"/>
        <item x="445"/>
        <item x="446"/>
        <item m="1" x="1365"/>
        <item x="447"/>
        <item m="1" x="1368"/>
        <item x="448"/>
        <item m="1" x="1380"/>
        <item x="449"/>
        <item x="450"/>
        <item m="1" x="1284"/>
        <item x="451"/>
        <item x="452"/>
        <item x="453"/>
        <item x="454"/>
        <item x="455"/>
        <item m="1" x="1313"/>
        <item x="456"/>
        <item x="457"/>
        <item x="458"/>
        <item x="459"/>
        <item x="460"/>
        <item x="461"/>
        <item x="462"/>
        <item m="1" x="1285"/>
        <item x="463"/>
        <item x="464"/>
        <item x="465"/>
        <item x="466"/>
        <item x="467"/>
        <item x="468"/>
        <item x="469"/>
        <item x="470"/>
        <item x="471"/>
        <item x="472"/>
        <item m="1" x="1334"/>
        <item x="473"/>
        <item x="474"/>
        <item x="475"/>
        <item x="476"/>
        <item x="477"/>
        <item m="1" x="1335"/>
        <item x="478"/>
        <item x="479"/>
        <item x="480"/>
        <item x="481"/>
        <item m="1" x="1314"/>
        <item x="482"/>
        <item x="483"/>
        <item x="484"/>
        <item x="485"/>
        <item x="486"/>
        <item x="487"/>
        <item x="488"/>
        <item x="489"/>
        <item x="490"/>
        <item x="491"/>
        <item x="492"/>
        <item x="493"/>
        <item x="494"/>
        <item x="495"/>
        <item x="496"/>
        <item m="1" x="1295"/>
        <item x="498"/>
        <item x="497"/>
        <item x="499"/>
        <item x="500"/>
        <item x="501"/>
        <item x="502"/>
        <item x="503"/>
        <item m="1" x="1296"/>
        <item x="505"/>
        <item x="506"/>
        <item x="507"/>
        <item x="508"/>
        <item x="509"/>
        <item x="510"/>
        <item x="511"/>
        <item m="1" x="1315"/>
        <item m="1" x="1316"/>
        <item m="1" x="1317"/>
        <item m="1" x="1318"/>
        <item m="1" x="1319"/>
        <item x="512"/>
        <item x="513"/>
        <item x="514"/>
        <item x="515"/>
        <item x="516"/>
        <item x="517"/>
        <item x="518"/>
        <item x="519"/>
        <item x="520"/>
        <item x="521"/>
        <item x="522"/>
        <item x="523"/>
        <item x="524"/>
        <item x="525"/>
        <item x="526"/>
        <item x="527"/>
        <item x="528"/>
        <item x="529"/>
        <item x="530"/>
        <item x="531"/>
        <item x="532"/>
        <item m="1" x="1320"/>
        <item x="538"/>
        <item x="533"/>
        <item x="534"/>
        <item x="535"/>
        <item x="536"/>
        <item x="537"/>
        <item x="542"/>
        <item x="539"/>
        <item x="540"/>
        <item x="541"/>
        <item x="543"/>
        <item x="544"/>
        <item x="545"/>
        <item x="546"/>
        <item x="547"/>
        <item x="549"/>
        <item x="550"/>
        <item x="551"/>
        <item x="552"/>
        <item x="553"/>
        <item x="554"/>
        <item x="555"/>
        <item m="1" x="133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37"/>
        <item x="607"/>
        <item x="611"/>
        <item x="612"/>
        <item x="613"/>
        <item x="614"/>
        <item x="608"/>
        <item x="609"/>
        <item x="610"/>
        <item x="615"/>
        <item x="616"/>
        <item m="1" x="1338"/>
        <item x="617"/>
        <item x="618"/>
        <item m="1" x="1339"/>
        <item x="619"/>
        <item x="620"/>
        <item x="621"/>
        <item m="1" x="1340"/>
        <item x="622"/>
        <item m="1" x="1341"/>
        <item x="624"/>
        <item x="623"/>
        <item x="625"/>
        <item x="627"/>
        <item x="629"/>
        <item x="630"/>
        <item x="631"/>
        <item x="632"/>
        <item x="633"/>
        <item x="634"/>
        <item m="1" x="1321"/>
        <item x="648"/>
        <item x="635"/>
        <item m="1" x="1297"/>
        <item m="1" x="1322"/>
        <item x="636"/>
        <item x="637"/>
        <item x="626"/>
        <item x="641"/>
        <item x="642"/>
        <item x="643"/>
        <item m="1" x="1323"/>
        <item x="628"/>
        <item x="644"/>
        <item x="645"/>
        <item x="646"/>
        <item m="1" x="1286"/>
        <item x="647"/>
        <item x="649"/>
        <item x="650"/>
        <item x="640"/>
        <item x="651"/>
        <item x="652"/>
        <item m="1" x="1374"/>
        <item x="653"/>
        <item m="1" x="1342"/>
        <item m="1" x="1343"/>
        <item m="1" x="1324"/>
        <item x="654"/>
        <item m="1" x="1325"/>
        <item x="655"/>
        <item x="656"/>
        <item x="657"/>
        <item x="658"/>
        <item x="659"/>
        <item x="639"/>
        <item x="660"/>
        <item x="662"/>
        <item x="665"/>
        <item x="663"/>
        <item x="664"/>
        <item x="638"/>
        <item x="661"/>
        <item x="666"/>
        <item x="667"/>
        <item x="668"/>
        <item x="669"/>
        <item x="670"/>
        <item x="671"/>
        <item x="672"/>
        <item x="673"/>
        <item x="674"/>
        <item m="1" x="1287"/>
        <item x="675"/>
        <item m="1" x="1288"/>
        <item x="679"/>
        <item x="676"/>
        <item x="677"/>
        <item x="678"/>
        <item x="680"/>
        <item m="1" x="1357"/>
        <item x="682"/>
        <item x="681"/>
        <item x="683"/>
        <item x="684"/>
        <item x="685"/>
        <item x="686"/>
        <item x="687"/>
        <item x="688"/>
        <item x="697"/>
        <item x="689"/>
        <item x="690"/>
        <item x="691"/>
        <item x="705"/>
        <item x="700"/>
        <item x="692"/>
        <item x="693"/>
        <item x="694"/>
        <item m="1" x="1359"/>
        <item x="695"/>
        <item x="696"/>
        <item x="698"/>
        <item x="699"/>
        <item x="701"/>
        <item m="1" x="1291"/>
        <item x="702"/>
        <item x="706"/>
        <item x="703"/>
        <item x="704"/>
        <item x="707"/>
        <item x="717"/>
        <item x="709"/>
        <item x="710"/>
        <item x="711"/>
        <item x="712"/>
        <item x="713"/>
        <item x="714"/>
        <item x="715"/>
        <item x="716"/>
        <item m="1" x="1326"/>
        <item x="718"/>
        <item x="719"/>
        <item x="720"/>
        <item m="1" x="1289"/>
        <item m="1" x="1290"/>
        <item m="1" x="1292"/>
        <item x="726"/>
        <item x="721"/>
        <item x="722"/>
        <item x="723"/>
        <item x="724"/>
        <item x="725"/>
        <item x="727"/>
        <item x="758"/>
        <item x="728"/>
        <item x="729"/>
        <item x="730"/>
        <item m="1" x="1373"/>
        <item m="1" x="1353"/>
        <item x="731"/>
        <item x="732"/>
        <item x="733"/>
        <item m="1" x="1362"/>
        <item x="734"/>
        <item x="735"/>
        <item x="736"/>
        <item x="737"/>
        <item x="738"/>
        <item x="739"/>
        <item x="740"/>
        <item x="741"/>
        <item x="742"/>
        <item x="765"/>
        <item x="743"/>
        <item x="744"/>
        <item x="745"/>
        <item x="746"/>
        <item x="753"/>
        <item x="747"/>
        <item m="1" x="1293"/>
        <item x="748"/>
        <item x="749"/>
        <item x="750"/>
        <item x="751"/>
        <item x="767"/>
        <item x="752"/>
        <item x="754"/>
        <item x="755"/>
        <item x="756"/>
        <item x="757"/>
        <item m="1" x="1327"/>
        <item x="759"/>
        <item m="1" x="1344"/>
        <item x="760"/>
        <item m="1" x="1328"/>
        <item x="761"/>
        <item x="762"/>
        <item m="1" x="1354"/>
        <item x="763"/>
        <item m="1" x="1352"/>
        <item x="764"/>
        <item x="766"/>
        <item x="768"/>
        <item m="1" x="1349"/>
        <item x="769"/>
        <item x="770"/>
        <item x="771"/>
        <item x="772"/>
        <item x="773"/>
        <item x="774"/>
        <item x="775"/>
        <item x="776"/>
        <item x="777"/>
        <item x="778"/>
        <item x="779"/>
        <item x="780"/>
        <item x="781"/>
        <item x="782"/>
        <item x="783"/>
        <item x="784"/>
        <item x="785"/>
        <item x="786"/>
        <item x="787"/>
        <item x="788"/>
        <item x="789"/>
        <item x="790"/>
        <item x="791"/>
        <item m="1" x="1329"/>
        <item x="792"/>
        <item m="1" x="1330"/>
        <item x="793"/>
        <item x="799"/>
        <item x="794"/>
        <item x="795"/>
        <item x="796"/>
        <item x="797"/>
        <item x="798"/>
        <item x="800"/>
        <item x="802"/>
        <item x="801"/>
        <item m="1" x="1331"/>
        <item x="803"/>
        <item x="804"/>
        <item x="805"/>
        <item x="809"/>
        <item x="811"/>
        <item x="810"/>
        <item m="1" x="1358"/>
        <item x="813"/>
        <item x="808"/>
        <item m="1" x="1356"/>
        <item x="820"/>
        <item m="1" x="1381"/>
        <item x="812"/>
        <item x="814"/>
        <item x="816"/>
        <item x="817"/>
        <item x="806"/>
        <item x="815"/>
        <item x="818"/>
        <item m="1" x="1298"/>
        <item x="822"/>
        <item x="823"/>
        <item m="1" x="1345"/>
        <item x="825"/>
        <item x="830"/>
        <item x="828"/>
        <item x="824"/>
        <item x="829"/>
        <item x="834"/>
        <item x="832"/>
        <item x="833"/>
        <item x="831"/>
        <item x="708"/>
        <item x="838"/>
        <item x="839"/>
        <item x="836"/>
        <item x="841"/>
        <item x="842"/>
        <item x="843"/>
        <item m="1" x="1379"/>
        <item x="835"/>
        <item m="1" x="1367"/>
        <item m="1" x="1299"/>
        <item x="821"/>
        <item x="837"/>
        <item x="840"/>
        <item x="847"/>
        <item x="846"/>
        <item x="848"/>
        <item x="845"/>
        <item m="1" x="1346"/>
        <item x="850"/>
        <item x="849"/>
        <item x="844"/>
        <item m="1" x="1383"/>
        <item x="851"/>
        <item x="853"/>
        <item x="854"/>
        <item x="855"/>
        <item x="857"/>
        <item x="858"/>
        <item x="852"/>
        <item x="859"/>
        <item x="860"/>
        <item x="807"/>
        <item x="819"/>
        <item x="856"/>
        <item x="827"/>
        <item x="861"/>
        <item x="863"/>
        <item x="862"/>
        <item x="864"/>
        <item x="865"/>
        <item x="866"/>
        <item x="869"/>
        <item x="867"/>
        <item x="868"/>
        <item x="871"/>
        <item x="872"/>
        <item x="873"/>
        <item x="875"/>
        <item m="1" x="1347"/>
        <item x="874"/>
        <item x="878"/>
        <item x="880"/>
        <item x="879"/>
        <item x="877"/>
        <item x="881"/>
        <item x="882"/>
        <item x="884"/>
        <item m="1" x="1348"/>
        <item x="876"/>
        <item x="883"/>
        <item x="885"/>
        <item x="887"/>
        <item x="888"/>
        <item x="886"/>
        <item x="826"/>
        <item x="889"/>
        <item x="890"/>
        <item x="891"/>
        <item x="892"/>
        <item m="1" x="1294"/>
        <item x="893"/>
        <item x="894"/>
        <item x="895"/>
        <item x="899"/>
        <item x="897"/>
        <item x="901"/>
        <item x="896"/>
        <item x="898"/>
        <item x="903"/>
        <item x="904"/>
        <item x="905"/>
        <item x="906"/>
        <item x="902"/>
        <item x="900"/>
        <item x="907"/>
        <item x="870"/>
        <item m="1" x="1332"/>
        <item x="909"/>
        <item x="908"/>
        <item x="910"/>
        <item m="1" x="1333"/>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85"/>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32"/>
        <item x="1154"/>
        <item x="1152"/>
        <item x="1157"/>
        <item x="1156"/>
        <item x="1160"/>
        <item m="1" x="1239"/>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40"/>
        <item m="1" x="1237"/>
        <item m="1" x="1241"/>
        <item m="1" x="1233"/>
        <item m="1" x="1234"/>
        <item x="1209"/>
        <item x="1212"/>
        <item x="1204"/>
        <item x="1208"/>
        <item x="1210"/>
        <item x="1207"/>
        <item x="1203"/>
        <item x="1205"/>
        <item x="1213"/>
        <item x="1214"/>
        <item x="1206"/>
        <item x="1211"/>
        <item m="1" x="1235"/>
        <item x="1216"/>
        <item x="1220"/>
        <item x="1221"/>
        <item x="1223"/>
        <item m="1" x="1236"/>
        <item x="1218"/>
        <item x="1219"/>
        <item x="1222"/>
        <item x="1217"/>
        <item x="1226"/>
        <item x="1225"/>
        <item x="1228"/>
        <item x="1224"/>
        <item x="1227"/>
        <item x="1215"/>
        <item x="1230"/>
        <item x="1229"/>
        <item x="1231"/>
        <item t="default"/>
      </items>
    </pivotField>
    <pivotField axis="axisRow" showAll="0">
      <items count="152">
        <item x="48"/>
        <item x="50"/>
        <item x="39"/>
        <item x="37"/>
        <item x="40"/>
        <item x="0"/>
        <item x="24"/>
        <item x="34"/>
        <item x="31"/>
        <item x="20"/>
        <item x="25"/>
        <item x="29"/>
        <item x="16"/>
        <item m="1" x="133"/>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45"/>
        <item x="45"/>
        <item x="42"/>
        <item m="1" x="135"/>
        <item x="44"/>
        <item x="47"/>
        <item x="49"/>
        <item m="1" x="136"/>
        <item x="27"/>
        <item x="52"/>
        <item x="51"/>
        <item x="53"/>
        <item x="54"/>
        <item x="55"/>
        <item x="56"/>
        <item x="57"/>
        <item x="58"/>
        <item x="59"/>
        <item x="60"/>
        <item x="61"/>
        <item x="62"/>
        <item x="63"/>
        <item x="64"/>
        <item x="65"/>
        <item x="66"/>
        <item x="70"/>
        <item m="1" x="139"/>
        <item x="67"/>
        <item x="69"/>
        <item m="1" x="134"/>
        <item x="71"/>
        <item x="72"/>
        <item x="73"/>
        <item m="1" x="142"/>
        <item m="1" x="150"/>
        <item m="1" x="144"/>
        <item x="77"/>
        <item x="76"/>
        <item x="82"/>
        <item x="74"/>
        <item x="75"/>
        <item x="68"/>
        <item x="78"/>
        <item x="79"/>
        <item m="1" x="141"/>
        <item x="80"/>
        <item x="81"/>
        <item m="1" x="143"/>
        <item sd="0" x="83"/>
        <item sd="0" x="86"/>
        <item x="84"/>
        <item x="85"/>
        <item x="87"/>
        <item x="89"/>
        <item x="90"/>
        <item x="91"/>
        <item x="92"/>
        <item x="93"/>
        <item x="94"/>
        <item x="95"/>
        <item x="96"/>
        <item m="1" x="147"/>
        <item m="1" x="148"/>
        <item m="1" x="138"/>
        <item x="97"/>
        <item x="100"/>
        <item m="1" x="146"/>
        <item x="101"/>
        <item x="110"/>
        <item x="106"/>
        <item x="88"/>
        <item x="102"/>
        <item x="112"/>
        <item x="113"/>
        <item m="1" x="149"/>
        <item x="108"/>
        <item x="115"/>
        <item m="1" x="140"/>
        <item x="116"/>
        <item x="98"/>
        <item x="99"/>
        <item x="103"/>
        <item x="114"/>
        <item x="107"/>
        <item x="117"/>
        <item x="118"/>
        <item x="119"/>
        <item x="120"/>
        <item m="1" x="137"/>
        <item x="121"/>
        <item x="104"/>
        <item x="122"/>
        <item x="105"/>
        <item x="111"/>
        <item x="109"/>
        <item m="1" x="132"/>
        <item x="123"/>
        <item m="1" x="131"/>
        <item x="124"/>
        <item x="125"/>
        <item x="126"/>
        <item x="127"/>
        <item x="129"/>
        <item x="128"/>
        <item x="130"/>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m="1" x="37"/>
        <item sd="0" x="26"/>
        <item sd="0" x="27"/>
        <item sd="0" x="28"/>
        <item sd="0" x="33"/>
        <item sd="0" m="1" x="66"/>
        <item sd="0" m="1" x="77"/>
        <item sd="0" m="1" x="72"/>
        <item sd="0" m="1" x="63"/>
        <item sd="0" x="25"/>
        <item sd="0" m="1" x="64"/>
        <item sd="0" x="30"/>
        <item sd="0" x="31"/>
        <item sd="0" x="32"/>
        <item sd="0" x="24"/>
        <item sd="0" x="34"/>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33"/>
    </i>
    <i>
      <x v="52"/>
    </i>
    <i>
      <x v="66"/>
    </i>
    <i>
      <x v="22"/>
    </i>
    <i>
      <x v="13"/>
    </i>
    <i>
      <x v="45"/>
    </i>
    <i>
      <x v="4"/>
    </i>
    <i>
      <x v="9"/>
    </i>
    <i>
      <x v="76"/>
    </i>
    <i>
      <x v="78"/>
    </i>
    <i>
      <x v="77"/>
    </i>
    <i>
      <x v="14"/>
    </i>
    <i>
      <x v="20"/>
    </i>
    <i>
      <x v="11"/>
    </i>
    <i>
      <x v="10"/>
    </i>
    <i>
      <x v="7"/>
    </i>
    <i>
      <x v="23"/>
    </i>
    <i>
      <x v="63"/>
    </i>
    <i>
      <x v="19"/>
    </i>
    <i>
      <x v="74"/>
    </i>
    <i>
      <x v="6"/>
    </i>
    <i>
      <x v="59"/>
    </i>
    <i>
      <x v="5"/>
    </i>
    <i>
      <x v="64"/>
    </i>
    <i>
      <x v="65"/>
    </i>
    <i>
      <x v="12"/>
    </i>
    <i>
      <x v="71"/>
    </i>
    <i>
      <x v="18"/>
    </i>
    <i>
      <x v="75"/>
    </i>
    <i>
      <x v="53"/>
    </i>
    <i>
      <x v="8"/>
    </i>
    <i>
      <x v="54"/>
    </i>
    <i>
      <x v="30"/>
    </i>
    <i>
      <x v="44"/>
    </i>
    <i>
      <x v="60"/>
    </i>
    <i>
      <x v="7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367">
      <pivotArea collapsedLevelsAreSubtotals="1" fieldPosition="0">
        <references count="1">
          <reference field="2" count="1">
            <x v="9"/>
          </reference>
        </references>
      </pivotArea>
    </format>
    <format dxfId="366">
      <pivotArea collapsedLevelsAreSubtotals="1" fieldPosition="0">
        <references count="1">
          <reference field="2" count="1">
            <x v="4"/>
          </reference>
        </references>
      </pivotArea>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outline="0" collapsedLevelsAreSubtotals="1" fieldPosition="0">
        <references count="1">
          <reference field="4294967294" count="1" selected="0">
            <x v="0"/>
          </reference>
        </references>
      </pivotArea>
    </format>
    <format dxfId="358">
      <pivotArea dataOnly="0" labelOnly="1" outline="0" fieldPosition="0">
        <references count="1">
          <reference field="0" count="0"/>
        </references>
      </pivotArea>
    </format>
    <format dxfId="357">
      <pivotArea dataOnly="0" labelOnly="1" outline="0" fieldPosition="0">
        <references count="1">
          <reference field="4294967294" count="1">
            <x v="0"/>
          </reference>
        </references>
      </pivotArea>
    </format>
    <format dxfId="356">
      <pivotArea outline="0" collapsedLevelsAreSubtotals="1" fieldPosition="0">
        <references count="1">
          <reference field="4294967294" count="1" selected="0">
            <x v="1"/>
          </reference>
        </references>
      </pivotArea>
    </format>
    <format dxfId="355">
      <pivotArea dataOnly="0" labelOnly="1" outline="0" fieldPosition="0">
        <references count="1">
          <reference field="4294967294" count="1">
            <x v="1"/>
          </reference>
        </references>
      </pivotArea>
    </format>
    <format dxfId="354">
      <pivotArea outline="0" collapsedLevelsAreSubtotals="1" fieldPosition="0">
        <references count="1">
          <reference field="4294967294" count="1" selected="0">
            <x v="2"/>
          </reference>
        </references>
      </pivotArea>
    </format>
    <format dxfId="353">
      <pivotArea dataOnly="0" labelOnly="1" outline="0" fieldPosition="0">
        <references count="1">
          <reference field="4294967294" count="1">
            <x v="2"/>
          </reference>
        </references>
      </pivotArea>
    </format>
    <format dxfId="352">
      <pivotArea grandRow="1" outline="0" collapsedLevelsAreSubtotals="1" fieldPosition="0"/>
    </format>
    <format dxfId="351">
      <pivotArea dataOnly="0" labelOnly="1" grandRow="1" outline="0" fieldPosition="0"/>
    </format>
    <format dxfId="350">
      <pivotArea type="all" dataOnly="0" outline="0" fieldPosition="0"/>
    </format>
    <format dxfId="349">
      <pivotArea grandRow="1" outline="0" collapsedLevelsAreSubtotals="1" fieldPosition="0"/>
    </format>
    <format dxfId="348">
      <pivotArea dataOnly="0" labelOnly="1" grandRow="1" outline="0" fieldPosition="0"/>
    </format>
    <format dxfId="347">
      <pivotArea collapsedLevelsAreSubtotals="1" fieldPosition="0">
        <references count="2">
          <reference field="4294967294" count="1" selected="0">
            <x v="2"/>
          </reference>
          <reference field="1" count="1">
            <x v="22"/>
          </reference>
        </references>
      </pivotArea>
    </format>
    <format dxfId="346">
      <pivotArea collapsedLevelsAreSubtotals="1" fieldPosition="0">
        <references count="3">
          <reference field="4294967294" count="1" selected="0">
            <x v="2"/>
          </reference>
          <reference field="1" count="1">
            <x v="22"/>
          </reference>
          <reference field="2" count="1" selected="0">
            <x v="7"/>
          </reference>
        </references>
      </pivotArea>
    </format>
    <format dxfId="345">
      <pivotArea dataOnly="0" labelOnly="1" outline="0" fieldPosition="0">
        <references count="1">
          <reference field="4294967294" count="3">
            <x v="0"/>
            <x v="1"/>
            <x v="2"/>
          </reference>
        </references>
      </pivotArea>
    </format>
    <format dxfId="344">
      <pivotArea dataOnly="0" labelOnly="1" outline="0" fieldPosition="0">
        <references count="1">
          <reference field="4294967294" count="1">
            <x v="0"/>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1"/>
          </reference>
        </references>
      </pivotArea>
    </format>
    <format dxfId="341">
      <pivotArea dataOnly="0" labelOnly="1" outline="0" fieldPosition="0">
        <references count="1">
          <reference field="4294967294" count="1">
            <x v="2"/>
          </reference>
        </references>
      </pivotArea>
    </format>
    <format dxfId="340">
      <pivotArea dataOnly="0" labelOnly="1" fieldPosition="0">
        <references count="1">
          <reference field="2" count="0"/>
        </references>
      </pivotArea>
    </format>
    <format dxfId="339">
      <pivotArea collapsedLevelsAreSubtotals="1" fieldPosition="0">
        <references count="2">
          <reference field="4294967294" count="1" selected="0">
            <x v="2"/>
          </reference>
          <reference field="2" count="1">
            <x v="4"/>
          </reference>
        </references>
      </pivotArea>
    </format>
    <format dxfId="338">
      <pivotArea collapsedLevelsAreSubtotals="1" fieldPosition="0">
        <references count="2">
          <reference field="4294967294" count="1" selected="0">
            <x v="2"/>
          </reference>
          <reference field="2" count="1">
            <x v="9"/>
          </reference>
        </references>
      </pivotArea>
    </format>
    <format dxfId="337">
      <pivotArea collapsedLevelsAreSubtotals="1" fieldPosition="0">
        <references count="2">
          <reference field="4294967294" count="1" selected="0">
            <x v="2"/>
          </reference>
          <reference field="2" count="1">
            <x v="14"/>
          </reference>
        </references>
      </pivotArea>
    </format>
    <format dxfId="336">
      <pivotArea collapsedLevelsAreSubtotals="1" fieldPosition="0">
        <references count="3">
          <reference field="4294967294" count="1" selected="0">
            <x v="2"/>
          </reference>
          <reference field="1" count="3">
            <x v="3"/>
            <x v="37"/>
            <x v="41"/>
          </reference>
          <reference field="2" count="1" selected="0">
            <x v="14"/>
          </reference>
        </references>
      </pivotArea>
    </format>
    <format dxfId="335">
      <pivotArea collapsedLevelsAreSubtotals="1" fieldPosition="0">
        <references count="3">
          <reference field="4294967294" count="1" selected="0">
            <x v="2"/>
          </reference>
          <reference field="1" count="1">
            <x v="6"/>
          </reference>
          <reference field="2" count="1" selected="0">
            <x v="14"/>
          </reference>
        </references>
      </pivotArea>
    </format>
    <format dxfId="334">
      <pivotArea collapsedLevelsAreSubtotals="1" fieldPosition="0">
        <references count="3">
          <reference field="4294967294" count="1" selected="0">
            <x v="2"/>
          </reference>
          <reference field="1" count="1">
            <x v="27"/>
          </reference>
          <reference field="2" count="1" selected="0">
            <x v="14"/>
          </reference>
        </references>
      </pivotArea>
    </format>
    <format dxfId="333">
      <pivotArea collapsedLevelsAreSubtotals="1" fieldPosition="0">
        <references count="1">
          <reference field="2" count="1">
            <x v="0"/>
          </reference>
        </references>
      </pivotArea>
    </format>
    <format dxfId="332">
      <pivotArea collapsedLevelsAreSubtotals="1" fieldPosition="0">
        <references count="1">
          <reference field="2" count="1">
            <x v="14"/>
          </reference>
        </references>
      </pivotArea>
    </format>
    <format dxfId="331">
      <pivotArea collapsedLevelsAreSubtotals="1" fieldPosition="0">
        <references count="1">
          <reference field="2" count="1">
            <x v="9"/>
          </reference>
        </references>
      </pivotArea>
    </format>
    <format dxfId="330">
      <pivotArea collapsedLevelsAreSubtotals="1" fieldPosition="0">
        <references count="1">
          <reference field="2" count="1">
            <x v="5"/>
          </reference>
        </references>
      </pivotArea>
    </format>
    <format dxfId="329">
      <pivotArea collapsedLevelsAreSubtotals="1" fieldPosition="0">
        <references count="1">
          <reference field="2" count="1">
            <x v="17"/>
          </reference>
        </references>
      </pivotArea>
    </format>
    <format dxfId="328">
      <pivotArea collapsedLevelsAreSubtotals="1" fieldPosition="0">
        <references count="1">
          <reference field="2" count="1">
            <x v="2"/>
          </reference>
        </references>
      </pivotArea>
    </format>
    <format dxfId="327">
      <pivotArea collapsedLevelsAreSubtotals="1" fieldPosition="0">
        <references count="1">
          <reference field="2" count="1">
            <x v="10"/>
          </reference>
        </references>
      </pivotArea>
    </format>
    <format dxfId="326">
      <pivotArea collapsedLevelsAreSubtotals="1" fieldPosition="0">
        <references count="1">
          <reference field="2" count="1">
            <x v="1"/>
          </reference>
        </references>
      </pivotArea>
    </format>
    <format dxfId="325">
      <pivotArea collapsedLevelsAreSubtotals="1" fieldPosition="0">
        <references count="1">
          <reference field="2" count="1">
            <x v="13"/>
          </reference>
        </references>
      </pivotArea>
    </format>
    <format dxfId="324">
      <pivotArea collapsedLevelsAreSubtotals="1" fieldPosition="0">
        <references count="1">
          <reference field="2" count="1">
            <x v="4"/>
          </reference>
        </references>
      </pivotArea>
    </format>
    <format dxfId="323">
      <pivotArea collapsedLevelsAreSubtotals="1" fieldPosition="0">
        <references count="1">
          <reference field="2" count="1">
            <x v="8"/>
          </reference>
        </references>
      </pivotArea>
    </format>
    <format dxfId="322">
      <pivotArea collapsedLevelsAreSubtotals="1" fieldPosition="0">
        <references count="1">
          <reference field="2" count="1">
            <x v="3"/>
          </reference>
        </references>
      </pivotArea>
    </format>
    <format dxfId="321">
      <pivotArea collapsedLevelsAreSubtotals="1" fieldPosition="0">
        <references count="1">
          <reference field="2" count="1">
            <x v="12"/>
          </reference>
        </references>
      </pivotArea>
    </format>
    <format dxfId="320">
      <pivotArea collapsedLevelsAreSubtotals="1" fieldPosition="0">
        <references count="1">
          <reference field="2" count="1">
            <x v="6"/>
          </reference>
        </references>
      </pivotArea>
    </format>
    <format dxfId="319">
      <pivotArea collapsedLevelsAreSubtotals="1" fieldPosition="0">
        <references count="1">
          <reference field="2" count="1">
            <x v="11"/>
          </reference>
        </references>
      </pivotArea>
    </format>
    <format dxfId="318">
      <pivotArea collapsedLevelsAreSubtotals="1" fieldPosition="0">
        <references count="1">
          <reference field="2" count="1">
            <x v="20"/>
          </reference>
        </references>
      </pivotArea>
    </format>
    <format dxfId="317">
      <pivotArea collapsedLevelsAreSubtotals="1" fieldPosition="0">
        <references count="2">
          <reference field="1" count="1">
            <x v="6"/>
          </reference>
          <reference field="2" count="1" selected="0">
            <x v="20"/>
          </reference>
        </references>
      </pivotArea>
    </format>
    <format dxfId="316">
      <pivotArea collapsedLevelsAreSubtotals="1" fieldPosition="0">
        <references count="1">
          <reference field="2" count="1">
            <x v="7"/>
          </reference>
        </references>
      </pivotArea>
    </format>
    <format dxfId="315">
      <pivotArea collapsedLevelsAreSubtotals="1" fieldPosition="0">
        <references count="1">
          <reference field="2" count="1">
            <x v="16"/>
          </reference>
        </references>
      </pivotArea>
    </format>
    <format dxfId="314">
      <pivotArea collapsedLevelsAreSubtotals="1" fieldPosition="0">
        <references count="1">
          <reference field="2" count="1">
            <x v="19"/>
          </reference>
        </references>
      </pivotArea>
    </format>
    <format dxfId="313">
      <pivotArea collapsedLevelsAreSubtotals="1" fieldPosition="0">
        <references count="1">
          <reference field="2" count="1">
            <x v="18"/>
          </reference>
        </references>
      </pivotArea>
    </format>
    <format dxfId="312">
      <pivotArea collapsedLevelsAreSubtotals="1" fieldPosition="0">
        <references count="1">
          <reference field="2" count="1">
            <x v="15"/>
          </reference>
        </references>
      </pivotArea>
    </format>
    <format dxfId="311">
      <pivotArea collapsedLevelsAreSubtotals="1" fieldPosition="0">
        <references count="1">
          <reference field="2" count="1">
            <x v="21"/>
          </reference>
        </references>
      </pivotArea>
    </format>
    <format dxfId="310">
      <pivotArea collapsedLevelsAreSubtotals="1" fieldPosition="0">
        <references count="1">
          <reference field="2" count="1">
            <x v="22"/>
          </reference>
        </references>
      </pivotArea>
    </format>
    <format dxfId="309">
      <pivotArea collapsedLevelsAreSubtotals="1" fieldPosition="0">
        <references count="1">
          <reference field="2" count="1">
            <x v="23"/>
          </reference>
        </references>
      </pivotArea>
    </format>
    <format dxfId="308">
      <pivotArea collapsedLevelsAreSubtotals="1" fieldPosition="0">
        <references count="2">
          <reference field="4294967294" count="1" selected="0">
            <x v="2"/>
          </reference>
          <reference field="2" count="1">
            <x v="24"/>
          </reference>
        </references>
      </pivotArea>
    </format>
    <format dxfId="307">
      <pivotArea collapsedLevelsAreSubtotals="1" fieldPosition="0">
        <references count="2">
          <reference field="4294967294" count="1" selected="0">
            <x v="2"/>
          </reference>
          <reference field="2" count="1">
            <x v="25"/>
          </reference>
        </references>
      </pivotArea>
    </format>
    <format dxfId="306">
      <pivotArea collapsedLevelsAreSubtotals="1" fieldPosition="0">
        <references count="2">
          <reference field="4294967294" count="1" selected="0">
            <x v="2"/>
          </reference>
          <reference field="2" count="1">
            <x v="26"/>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7"/>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8"/>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29"/>
          </reference>
        </references>
      </pivotArea>
    </format>
    <format dxfId="299">
      <pivotArea collapsedLevelsAreSubtotals="1" fieldPosition="0">
        <references count="2">
          <reference field="4294967294" count="1" selected="0">
            <x v="2"/>
          </reference>
          <reference field="2" count="1">
            <x v="30"/>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1"/>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2"/>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3"/>
          </reference>
        </references>
      </pivotArea>
    </format>
    <format dxfId="292">
      <pivotArea collapsedLevelsAreSubtotals="1" fieldPosition="0">
        <references count="2">
          <reference field="4294967294" count="1" selected="0">
            <x v="2"/>
          </reference>
          <reference field="2" count="1">
            <x v="34"/>
          </reference>
        </references>
      </pivotArea>
    </format>
    <format dxfId="291">
      <pivotArea collapsedLevelsAreSubtotals="1" fieldPosition="0">
        <references count="2">
          <reference field="4294967294" count="1" selected="0">
            <x v="2"/>
          </reference>
          <reference field="2" count="1">
            <x v="35"/>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6"/>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8"/>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39"/>
          </reference>
        </references>
      </pivotArea>
    </format>
    <format dxfId="284">
      <pivotArea collapsedLevelsAreSubtotals="1" fieldPosition="0">
        <references count="2">
          <reference field="4294967294" count="1" selected="0">
            <x v="2"/>
          </reference>
          <reference field="2" count="1">
            <x v="40"/>
          </reference>
        </references>
      </pivotArea>
    </format>
    <format dxfId="283">
      <pivotArea collapsedLevelsAreSubtotals="1" fieldPosition="0">
        <references count="2">
          <reference field="4294967294" count="1" selected="0">
            <x v="2"/>
          </reference>
          <reference field="2" count="1">
            <x v="42"/>
          </reference>
        </references>
      </pivotArea>
    </format>
    <format dxfId="282">
      <pivotArea collapsedLevelsAreSubtotals="1" fieldPosition="0">
        <references count="2">
          <reference field="4294967294" count="1" selected="0">
            <x v="2"/>
          </reference>
          <reference field="2" count="1">
            <x v="41"/>
          </reference>
        </references>
      </pivotArea>
    </format>
    <format dxfId="281">
      <pivotArea collapsedLevelsAreSubtotals="1" fieldPosition="0">
        <references count="2">
          <reference field="4294967294" count="1" selected="0">
            <x v="2"/>
          </reference>
          <reference field="2" count="1">
            <x v="44"/>
          </reference>
        </references>
      </pivotArea>
    </format>
    <format dxfId="280">
      <pivotArea collapsedLevelsAreSubtotals="1" fieldPosition="0">
        <references count="2">
          <reference field="4294967294" count="1" selected="0">
            <x v="2"/>
          </reference>
          <reference field="2" count="1">
            <x v="45"/>
          </reference>
        </references>
      </pivotArea>
    </format>
    <format dxfId="279">
      <pivotArea collapsedLevelsAreSubtotals="1" fieldPosition="0">
        <references count="2">
          <reference field="4294967294" count="1" selected="0">
            <x v="2"/>
          </reference>
          <reference field="2" count="1">
            <x v="46"/>
          </reference>
        </references>
      </pivotArea>
    </format>
    <format dxfId="278">
      <pivotArea collapsedLevelsAreSubtotals="1" fieldPosition="0">
        <references count="2">
          <reference field="4294967294" count="1" selected="0">
            <x v="2"/>
          </reference>
          <reference field="2" count="1">
            <x v="47"/>
          </reference>
        </references>
      </pivotArea>
    </format>
    <format dxfId="277">
      <pivotArea collapsedLevelsAreSubtotals="1" fieldPosition="0">
        <references count="2">
          <reference field="4294967294" count="1" selected="0">
            <x v="2"/>
          </reference>
          <reference field="2" count="1">
            <x v="48"/>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49"/>
          </reference>
        </references>
      </pivotArea>
    </format>
    <format dxfId="274">
      <pivotArea collapsedLevelsAreSubtotals="1" fieldPosition="0">
        <references count="2">
          <reference field="4294967294" count="1" selected="0">
            <x v="2"/>
          </reference>
          <reference field="2" count="1">
            <x v="50"/>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3">
          <reference field="4294967294" count="1" selected="0">
            <x v="2"/>
          </reference>
          <reference field="1" count="1" selected="0">
            <x v="95"/>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1"/>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2"/>
          </reference>
        </references>
      </pivotArea>
    </format>
    <format dxfId="267">
      <pivotArea collapsedLevelsAreSubtotals="1" fieldPosition="0">
        <references count="2">
          <reference field="4294967294" count="1" selected="0">
            <x v="2"/>
          </reference>
          <reference field="2" count="1">
            <x v="53"/>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4"/>
          </reference>
        </references>
      </pivotArea>
    </format>
    <format dxfId="264">
      <pivotArea collapsedLevelsAreSubtotals="1" fieldPosition="0">
        <references count="2">
          <reference field="4294967294" count="1" selected="0">
            <x v="2"/>
          </reference>
          <reference field="2" count="1">
            <x v="55"/>
          </reference>
        </references>
      </pivotArea>
    </format>
    <format dxfId="263">
      <pivotArea collapsedLevelsAreSubtotals="1" fieldPosition="0">
        <references count="2">
          <reference field="4294967294" count="1" selected="0">
            <x v="2"/>
          </reference>
          <reference field="2" count="1">
            <x v="56"/>
          </reference>
        </references>
      </pivotArea>
    </format>
    <format dxfId="262">
      <pivotArea type="all" dataOnly="0" outline="0" fieldPosition="0"/>
    </format>
    <format dxfId="261">
      <pivotArea outline="0" collapsedLevelsAreSubtotals="1" fieldPosition="0"/>
    </format>
    <format dxfId="260">
      <pivotArea dataOnly="0" labelOnly="1" fieldPosition="0">
        <references count="1">
          <reference field="2" count="0"/>
        </references>
      </pivotArea>
    </format>
    <format dxfId="259">
      <pivotArea dataOnly="0" labelOnly="1" grandRow="1" outline="0" fieldPosition="0"/>
    </format>
    <format dxfId="258">
      <pivotArea dataOnly="0" labelOnly="1" outline="0" fieldPosition="0">
        <references count="1">
          <reference field="4294967294" count="3">
            <x v="0"/>
            <x v="1"/>
            <x v="2"/>
          </reference>
        </references>
      </pivotArea>
    </format>
    <format dxfId="257">
      <pivotArea collapsedLevelsAreSubtotals="1" fieldPosition="0">
        <references count="2">
          <reference field="4294967294" count="1" selected="0">
            <x v="2"/>
          </reference>
          <reference field="2" count="1">
            <x v="57"/>
          </reference>
        </references>
      </pivotArea>
    </format>
    <format dxfId="256">
      <pivotArea collapsedLevelsAreSubtotals="1" fieldPosition="0">
        <references count="2">
          <reference field="4294967294" count="1" selected="0">
            <x v="2"/>
          </reference>
          <reference field="2" count="1">
            <x v="53"/>
          </reference>
        </references>
      </pivotArea>
    </format>
    <format dxfId="255">
      <pivotArea collapsedLevelsAreSubtotals="1" fieldPosition="0">
        <references count="2">
          <reference field="4294967294" count="1" selected="0">
            <x v="2"/>
          </reference>
          <reference field="2" count="1">
            <x v="58"/>
          </reference>
        </references>
      </pivotArea>
    </format>
    <format dxfId="254">
      <pivotArea collapsedLevelsAreSubtotals="1" fieldPosition="0">
        <references count="2">
          <reference field="4294967294" count="1" selected="0">
            <x v="2"/>
          </reference>
          <reference field="2" count="1">
            <x v="37"/>
          </reference>
        </references>
      </pivotArea>
    </format>
    <format dxfId="253">
      <pivotArea collapsedLevelsAreSubtotals="1" fieldPosition="0">
        <references count="2">
          <reference field="4294967294" count="1" selected="0">
            <x v="2"/>
          </reference>
          <reference field="2" count="1">
            <x v="59"/>
          </reference>
        </references>
      </pivotArea>
    </format>
    <format dxfId="252">
      <pivotArea collapsedLevelsAreSubtotals="1" fieldPosition="0">
        <references count="2">
          <reference field="4294967294" count="1" selected="0">
            <x v="2"/>
          </reference>
          <reference field="2" count="1">
            <x v="64"/>
          </reference>
        </references>
      </pivotArea>
    </format>
    <format dxfId="251">
      <pivotArea collapsedLevelsAreSubtotals="1" fieldPosition="0">
        <references count="2">
          <reference field="4294967294" count="1" selected="0">
            <x v="2"/>
          </reference>
          <reference field="2" count="1">
            <x v="65"/>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63"/>
          </reference>
        </references>
      </pivotArea>
    </format>
    <format dxfId="246">
      <pivotArea collapsedLevelsAreSubtotals="1" fieldPosition="0">
        <references count="2">
          <reference field="4294967294" count="1" selected="0">
            <x v="2"/>
          </reference>
          <reference field="2" count="1">
            <x v="61"/>
          </reference>
        </references>
      </pivotArea>
    </format>
    <format dxfId="245">
      <pivotArea collapsedLevelsAreSubtotals="1" fieldPosition="0">
        <references count="2">
          <reference field="4294967294" count="1" selected="0">
            <x v="2"/>
          </reference>
          <reference field="2" count="1">
            <x v="62"/>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6"/>
          </reference>
        </references>
      </pivotArea>
    </format>
    <format dxfId="242">
      <pivotArea collapsedLevelsAreSubtotals="1" fieldPosition="0">
        <references count="2">
          <reference field="4294967294" count="1" selected="0">
            <x v="2"/>
          </reference>
          <reference field="2" count="1">
            <x v="67"/>
          </reference>
        </references>
      </pivotArea>
    </format>
    <format dxfId="241">
      <pivotArea collapsedLevelsAreSubtotals="1" fieldPosition="0">
        <references count="2">
          <reference field="4294967294" count="1" selected="0">
            <x v="2"/>
          </reference>
          <reference field="2" count="1">
            <x v="68"/>
          </reference>
        </references>
      </pivotArea>
    </format>
    <format dxfId="240">
      <pivotArea collapsedLevelsAreSubtotals="1" fieldPosition="0">
        <references count="2">
          <reference field="4294967294" count="1" selected="0">
            <x v="2"/>
          </reference>
          <reference field="2" count="1">
            <x v="71"/>
          </reference>
        </references>
      </pivotArea>
    </format>
    <format dxfId="239">
      <pivotArea collapsedLevelsAreSubtotals="1" fieldPosition="0">
        <references count="2">
          <reference field="4294967294" count="1" selected="0">
            <x v="2"/>
          </reference>
          <reference field="2" count="1">
            <x v="72"/>
          </reference>
        </references>
      </pivotArea>
    </format>
    <format dxfId="238">
      <pivotArea collapsedLevelsAreSubtotals="1" fieldPosition="0">
        <references count="2">
          <reference field="4294967294" count="1" selected="0">
            <x v="2"/>
          </reference>
          <reference field="2" count="1">
            <x v="60"/>
          </reference>
        </references>
      </pivotArea>
    </format>
    <format dxfId="237">
      <pivotArea collapsedLevelsAreSubtotals="1" fieldPosition="0">
        <references count="2">
          <reference field="4294967294" count="1" selected="0">
            <x v="2"/>
          </reference>
          <reference field="2" count="1">
            <x v="70"/>
          </reference>
        </references>
      </pivotArea>
    </format>
    <format dxfId="236">
      <pivotArea collapsedLevelsAreSubtotals="1" fieldPosition="0">
        <references count="2">
          <reference field="4294967294" count="1" selected="0">
            <x v="2"/>
          </reference>
          <reference field="2" count="1">
            <x v="73"/>
          </reference>
        </references>
      </pivotArea>
    </format>
    <format dxfId="235">
      <pivotArea collapsedLevelsAreSubtotals="1" fieldPosition="0">
        <references count="2">
          <reference field="4294967294" count="1" selected="0">
            <x v="2"/>
          </reference>
          <reference field="2" count="1">
            <x v="74"/>
          </reference>
        </references>
      </pivotArea>
    </format>
    <format dxfId="234">
      <pivotArea collapsedLevelsAreSubtotals="1" fieldPosition="0">
        <references count="2">
          <reference field="4294967294" count="1" selected="0">
            <x v="2"/>
          </reference>
          <reference field="2" count="1">
            <x v="75"/>
          </reference>
        </references>
      </pivotArea>
    </format>
    <format dxfId="233">
      <pivotArea collapsedLevelsAreSubtotals="1" fieldPosition="0">
        <references count="2">
          <reference field="4294967294" count="1" selected="0">
            <x v="2"/>
          </reference>
          <reference field="2" count="1">
            <x v="76"/>
          </reference>
        </references>
      </pivotArea>
    </format>
    <format dxfId="232">
      <pivotArea collapsedLevelsAreSubtotals="1" fieldPosition="0">
        <references count="2">
          <reference field="4294967294" count="1" selected="0">
            <x v="2"/>
          </reference>
          <reference field="2" count="1">
            <x v="77"/>
          </reference>
        </references>
      </pivotArea>
    </format>
    <format dxfId="231">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3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61">
        <item x="249"/>
        <item m="1" x="2358"/>
        <item m="1" x="2313"/>
        <item m="1" x="2312"/>
        <item m="1" x="2326"/>
        <item m="1" x="2316"/>
        <item m="1" x="2278"/>
        <item m="1" x="2297"/>
        <item m="1" x="2304"/>
        <item m="1" x="2324"/>
        <item m="1" x="2303"/>
        <item m="1" x="2332"/>
        <item m="1" x="2340"/>
        <item m="1" x="2301"/>
        <item m="1" x="2347"/>
        <item m="1" x="2294"/>
        <item m="1" x="2352"/>
        <item m="1" x="2307"/>
        <item m="1" x="2267"/>
        <item m="1" x="2356"/>
        <item m="1" x="2359"/>
        <item m="1" x="2274"/>
        <item m="1" x="2315"/>
        <item m="1" x="2269"/>
        <item m="1" x="2270"/>
        <item m="1" x="2272"/>
        <item m="1" x="2286"/>
        <item m="1" x="2287"/>
        <item m="1" x="2333"/>
        <item m="1" x="2321"/>
        <item m="1" x="2322"/>
        <item m="1" x="2327"/>
        <item m="1" x="2338"/>
        <item m="1" x="2317"/>
        <item m="1" x="2279"/>
        <item m="1" x="2284"/>
        <item m="1" x="2291"/>
        <item m="1" x="2341"/>
        <item x="0"/>
        <item m="1" x="2328"/>
        <item m="1" x="2334"/>
        <item m="1" x="2292"/>
        <item x="1"/>
        <item m="1" x="2335"/>
        <item m="1" x="2354"/>
        <item x="2"/>
        <item x="3"/>
        <item m="1" x="2298"/>
        <item m="1" x="2349"/>
        <item m="1" x="2295"/>
        <item m="1" x="2345"/>
        <item m="1" x="2353"/>
        <item m="1" x="2357"/>
        <item x="4"/>
        <item m="1" x="2268"/>
        <item x="5"/>
        <item x="6"/>
        <item m="1" x="231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20"/>
        <item x="157"/>
        <item x="158"/>
        <item x="159"/>
        <item x="160"/>
        <item x="161"/>
        <item x="162"/>
        <item x="163"/>
        <item x="164"/>
        <item x="165"/>
        <item x="166"/>
        <item x="167"/>
        <item x="168"/>
        <item x="169"/>
        <item m="1" x="230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5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0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08"/>
        <item x="276"/>
        <item x="277"/>
        <item x="278"/>
        <item x="275"/>
        <item m="1" x="2305"/>
        <item x="279"/>
        <item x="280"/>
        <item x="281"/>
        <item x="282"/>
        <item x="283"/>
        <item x="284"/>
        <item x="285"/>
        <item x="286"/>
        <item x="287"/>
        <item x="288"/>
        <item x="289"/>
        <item x="290"/>
        <item x="291"/>
        <item x="292"/>
        <item x="293"/>
        <item x="294"/>
        <item x="295"/>
        <item x="296"/>
        <item m="1" x="2309"/>
        <item x="297"/>
        <item x="298"/>
        <item x="299"/>
        <item m="1" x="2311"/>
        <item x="300"/>
        <item x="302"/>
        <item x="303"/>
        <item x="301"/>
        <item x="304"/>
        <item x="305"/>
        <item x="306"/>
        <item x="307"/>
        <item x="308"/>
        <item x="309"/>
        <item x="310"/>
        <item x="311"/>
        <item x="312"/>
        <item m="1" x="2275"/>
        <item x="313"/>
        <item m="1" x="2277"/>
        <item x="314"/>
        <item x="315"/>
        <item x="316"/>
        <item x="317"/>
        <item x="318"/>
        <item x="319"/>
        <item x="320"/>
        <item x="321"/>
        <item m="1" x="2323"/>
        <item x="323"/>
        <item x="324"/>
        <item x="325"/>
        <item x="326"/>
        <item x="322"/>
        <item x="327"/>
        <item x="328"/>
        <item x="329"/>
        <item x="330"/>
        <item x="331"/>
        <item m="1" x="2314"/>
        <item x="332"/>
        <item m="1" x="2276"/>
        <item x="333"/>
        <item x="334"/>
        <item x="335"/>
        <item x="336"/>
        <item x="337"/>
        <item x="338"/>
        <item x="344"/>
        <item m="1" x="228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73"/>
        <item x="375"/>
        <item x="376"/>
        <item x="373"/>
        <item x="377"/>
        <item x="378"/>
        <item x="379"/>
        <item x="380"/>
        <item m="1" x="2318"/>
        <item x="381"/>
        <item x="382"/>
        <item x="383"/>
        <item x="384"/>
        <item x="385"/>
        <item x="386"/>
        <item x="387"/>
        <item x="388"/>
        <item x="389"/>
        <item x="390"/>
        <item x="391"/>
        <item x="392"/>
        <item x="393"/>
        <item x="394"/>
        <item x="395"/>
        <item x="396"/>
        <item x="397"/>
        <item x="399"/>
        <item x="400"/>
        <item x="401"/>
        <item x="398"/>
        <item x="402"/>
        <item m="1" x="2319"/>
        <item x="403"/>
        <item x="404"/>
        <item x="405"/>
        <item x="406"/>
        <item x="407"/>
        <item x="408"/>
        <item x="409"/>
        <item m="1" x="2285"/>
        <item x="410"/>
        <item x="411"/>
        <item x="421"/>
        <item x="412"/>
        <item x="413"/>
        <item x="414"/>
        <item x="415"/>
        <item x="416"/>
        <item x="417"/>
        <item m="1" x="2339"/>
        <item x="418"/>
        <item x="419"/>
        <item x="420"/>
        <item x="423"/>
        <item x="443"/>
        <item x="424"/>
        <item x="422"/>
        <item x="425"/>
        <item x="426"/>
        <item x="427"/>
        <item x="428"/>
        <item x="429"/>
        <item x="430"/>
        <item x="431"/>
        <item x="432"/>
        <item m="1" x="2331"/>
        <item x="433"/>
        <item x="434"/>
        <item x="435"/>
        <item x="436"/>
        <item x="438"/>
        <item x="437"/>
        <item x="439"/>
        <item x="440"/>
        <item x="442"/>
        <item x="441"/>
        <item x="445"/>
        <item x="446"/>
        <item x="447"/>
        <item x="444"/>
        <item x="448"/>
        <item x="449"/>
        <item x="450"/>
        <item x="451"/>
        <item x="452"/>
        <item x="453"/>
        <item x="454"/>
        <item x="455"/>
        <item x="456"/>
        <item x="457"/>
        <item m="1" x="2293"/>
        <item x="458"/>
        <item x="459"/>
        <item m="1" x="2342"/>
        <item x="460"/>
        <item x="461"/>
        <item x="462"/>
        <item x="463"/>
        <item m="1" x="2351"/>
        <item x="464"/>
        <item x="465"/>
        <item x="466"/>
        <item x="467"/>
        <item x="468"/>
        <item x="469"/>
        <item x="470"/>
        <item m="1" x="2330"/>
        <item x="471"/>
        <item x="472"/>
        <item x="473"/>
        <item x="474"/>
        <item x="475"/>
        <item x="476"/>
        <item x="477"/>
        <item x="478"/>
        <item x="479"/>
        <item x="480"/>
        <item x="481"/>
        <item x="482"/>
        <item x="483"/>
        <item x="484"/>
        <item m="1" x="2306"/>
        <item x="490"/>
        <item x="485"/>
        <item x="486"/>
        <item x="487"/>
        <item x="488"/>
        <item x="489"/>
        <item x="491"/>
        <item x="492"/>
        <item m="1" x="2299"/>
        <item m="1" x="2343"/>
        <item x="503"/>
        <item m="1" x="2346"/>
        <item x="493"/>
        <item x="494"/>
        <item x="504"/>
        <item x="495"/>
        <item x="496"/>
        <item x="497"/>
        <item x="498"/>
        <item x="499"/>
        <item x="500"/>
        <item x="501"/>
        <item x="502"/>
        <item x="505"/>
        <item x="506"/>
        <item x="507"/>
        <item x="508"/>
        <item m="1" x="229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65"/>
        <item x="564"/>
        <item x="565"/>
        <item x="566"/>
        <item x="567"/>
        <item x="568"/>
        <item x="569"/>
        <item x="570"/>
        <item x="571"/>
        <item x="572"/>
        <item x="573"/>
        <item x="574"/>
        <item m="1" x="227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8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82"/>
        <item x="698"/>
        <item x="708"/>
        <item x="709"/>
        <item x="710"/>
        <item x="699"/>
        <item x="700"/>
        <item x="701"/>
        <item x="702"/>
        <item x="703"/>
        <item x="704"/>
        <item x="705"/>
        <item x="706"/>
        <item x="707"/>
        <item x="711"/>
        <item x="726"/>
        <item x="727"/>
        <item x="734"/>
        <item x="712"/>
        <item x="728"/>
        <item x="729"/>
        <item m="1" x="232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88"/>
        <item x="753"/>
        <item m="1" x="2290"/>
        <item x="740"/>
        <item x="754"/>
        <item x="741"/>
        <item x="742"/>
        <item x="743"/>
        <item x="744"/>
        <item x="745"/>
        <item x="746"/>
        <item x="747"/>
        <item x="755"/>
        <item x="748"/>
        <item x="757"/>
        <item x="758"/>
        <item x="769"/>
        <item x="759"/>
        <item m="1" x="2337"/>
        <item x="760"/>
        <item x="761"/>
        <item x="770"/>
        <item m="1" x="2344"/>
        <item x="762"/>
        <item x="771"/>
        <item x="763"/>
        <item x="764"/>
        <item x="765"/>
        <item x="766"/>
        <item x="772"/>
        <item x="773"/>
        <item x="767"/>
        <item x="768"/>
        <item x="774"/>
        <item x="775"/>
        <item x="790"/>
        <item x="776"/>
        <item x="791"/>
        <item x="777"/>
        <item x="778"/>
        <item x="792"/>
        <item x="779"/>
        <item x="780"/>
        <item x="781"/>
        <item x="782"/>
        <item x="793"/>
        <item x="783"/>
        <item x="794"/>
        <item x="795"/>
        <item x="226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5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25"/>
        <item x="944"/>
        <item m="1" x="228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3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4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66"/>
        <item x="1583"/>
        <item x="1577"/>
        <item x="1578"/>
        <item x="1576"/>
        <item x="1579"/>
        <item x="1580"/>
        <item x="1586"/>
        <item x="1587"/>
        <item x="1581"/>
        <item x="1582"/>
        <item x="1588"/>
        <item x="1589"/>
        <item x="1590"/>
        <item x="1602"/>
        <item x="1612"/>
        <item m="1" x="228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6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t="default"/>
      </items>
    </pivotField>
    <pivotField axis="axisRow" showAll="0">
      <items count="251">
        <item sd="0" x="43"/>
        <item sd="0" x="46"/>
        <item sd="0" x="45"/>
        <item sd="0" x="35"/>
        <item sd="0" m="1" x="162"/>
        <item sd="0" x="44"/>
        <item sd="0" m="1" x="176"/>
        <item sd="0" m="1" x="198"/>
        <item sd="0" x="42"/>
        <item sd="0" x="41"/>
        <item sd="0" x="40"/>
        <item sd="0" x="39"/>
        <item sd="0" x="38"/>
        <item sd="0" x="37"/>
        <item sd="0" x="20"/>
        <item sd="0" x="36"/>
        <item sd="0" m="1" x="168"/>
        <item sd="0" x="15"/>
        <item sd="0" x="18"/>
        <item n="JPMC (Main Project)" sd="0" x="11"/>
        <item sd="0" x="32"/>
        <item sd="0" x="31"/>
        <item sd="0" x="33"/>
        <item sd="0" x="34"/>
        <item sd="0" x="27"/>
        <item sd="0" x="30"/>
        <item sd="0" x="29"/>
        <item sd="0" x="26"/>
        <item sd="0" x="24"/>
        <item sd="0" x="25"/>
        <item sd="0" x="0"/>
        <item sd="0" x="19"/>
        <item sd="0" x="22"/>
        <item sd="0" x="23"/>
        <item sd="0" m="1" x="146"/>
        <item sd="0" x="21"/>
        <item sd="0" m="1" x="216"/>
        <item sd="0" m="1" x="174"/>
        <item sd="0" m="1" x="181"/>
        <item sd="0" x="8"/>
        <item sd="0" x="9"/>
        <item sd="0" m="1" x="171"/>
        <item sd="0" m="1" x="141"/>
        <item sd="0" m="1" x="192"/>
        <item sd="0" m="1" x="136"/>
        <item sd="0" m="1" x="148"/>
        <item sd="0" m="1" x="177"/>
        <item sd="0" x="13"/>
        <item sd="0" m="1" x="247"/>
        <item sd="0" m="1" x="227"/>
        <item sd="0" m="1" x="218"/>
        <item sd="0" m="1" x="156"/>
        <item sd="0" m="1" x="153"/>
        <item sd="0" m="1" x="243"/>
        <item sd="0" m="1" x="221"/>
        <item sd="0" m="1" x="230"/>
        <item sd="0" m="1" x="214"/>
        <item sd="0" m="1" x="204"/>
        <item sd="0" m="1" x="139"/>
        <item sd="0" m="1" x="167"/>
        <item sd="0" x="17"/>
        <item sd="0" m="1" x="173"/>
        <item sd="0" m="1" x="187"/>
        <item sd="0" m="1" x="140"/>
        <item sd="0" x="14"/>
        <item sd="0" m="1" x="237"/>
        <item sd="0" x="86"/>
        <item sd="0" m="1" x="182"/>
        <item sd="0" m="1" x="240"/>
        <item sd="0" m="1" x="175"/>
        <item sd="0" m="1" x="196"/>
        <item sd="0" m="1" x="194"/>
        <item sd="0" m="1" x="147"/>
        <item sd="0" m="1" x="185"/>
        <item sd="0" m="1" x="151"/>
        <item sd="0" m="1" x="191"/>
        <item sd="0" m="1" x="229"/>
        <item sd="0" m="1" x="186"/>
        <item sd="0" m="1" x="199"/>
        <item sd="0" x="10"/>
        <item sd="0" m="1" x="202"/>
        <item sd="0" x="1"/>
        <item sd="0" m="1" x="149"/>
        <item sd="0" m="1" x="203"/>
        <item sd="0" m="1" x="172"/>
        <item sd="0" m="1" x="231"/>
        <item sd="0" m="1" x="234"/>
        <item sd="0" m="1" x="206"/>
        <item sd="0" m="1" x="134"/>
        <item sd="0" m="1" x="155"/>
        <item sd="0" m="1" x="197"/>
        <item sd="0" m="1" x="190"/>
        <item sd="0" m="1" x="144"/>
        <item sd="0" m="1" x="138"/>
        <item sd="0" m="1" x="225"/>
        <item sd="0" x="3"/>
        <item sd="0" m="1" x="163"/>
        <item sd="0" x="7"/>
        <item sd="0" m="1" x="178"/>
        <item sd="0" x="2"/>
        <item sd="0" m="1" x="228"/>
        <item sd="0" m="1" x="184"/>
        <item sd="0" x="12"/>
        <item sd="0" x="5"/>
        <item sd="0" m="1" x="166"/>
        <item sd="0" x="4"/>
        <item sd="0" m="1" x="246"/>
        <item sd="0" m="1" x="152"/>
        <item sd="0" m="1" x="160"/>
        <item sd="0" m="1" x="212"/>
        <item sd="0" m="1" x="220"/>
        <item sd="0" m="1" x="224"/>
        <item sd="0" m="1" x="143"/>
        <item sd="0" m="1" x="238"/>
        <item sd="0" m="1" x="154"/>
        <item sd="0" m="1" x="159"/>
        <item sd="0" x="6"/>
        <item sd="0" m="1" x="215"/>
        <item sd="0" m="1" x="219"/>
        <item sd="0" m="1" x="235"/>
        <item sd="0" m="1" x="241"/>
        <item sd="0" m="1" x="236"/>
        <item sd="0" x="16"/>
        <item sd="0" m="1" x="133"/>
        <item sd="0" m="1" x="208"/>
        <item sd="0" m="1" x="201"/>
        <item sd="0" m="1" x="217"/>
        <item sd="0" m="1" x="179"/>
        <item m="1" x="193"/>
        <item sd="0" m="1" x="157"/>
        <item sd="0" m="1" x="222"/>
        <item sd="0" m="1" x="180"/>
        <item sd="0" m="1" x="207"/>
        <item sd="0" m="1" x="233"/>
        <item sd="0" x="28"/>
        <item sd="0" m="1" x="195"/>
        <item sd="0" m="1" x="223"/>
        <item sd="0" m="1" x="249"/>
        <item sd="0" m="1" x="170"/>
        <item m="1" x="210"/>
        <item sd="0" m="1" x="209"/>
        <item sd="0" m="1" x="244"/>
        <item sd="0" m="1" x="165"/>
        <item m="1" x="232"/>
        <item sd="0" m="1" x="142"/>
        <item m="1" x="188"/>
        <item m="1" x="226"/>
        <item m="1" x="158"/>
        <item x="47"/>
        <item x="48"/>
        <item x="49"/>
        <item m="1" x="248"/>
        <item x="51"/>
        <item x="52"/>
        <item x="50"/>
        <item x="53"/>
        <item x="54"/>
        <item x="55"/>
        <item x="56"/>
        <item x="57"/>
        <item m="1" x="239"/>
        <item x="59"/>
        <item x="58"/>
        <item x="60"/>
        <item x="63"/>
        <item x="61"/>
        <item x="62"/>
        <item x="64"/>
        <item m="1" x="119"/>
        <item m="1" x="183"/>
        <item x="65"/>
        <item x="67"/>
        <item x="66"/>
        <item x="68"/>
        <item x="69"/>
        <item x="70"/>
        <item x="71"/>
        <item m="1" x="213"/>
        <item m="1" x="145"/>
        <item x="72"/>
        <item x="75"/>
        <item x="73"/>
        <item x="76"/>
        <item m="1" x="150"/>
        <item m="1" x="135"/>
        <item x="78"/>
        <item x="74"/>
        <item m="1" x="205"/>
        <item m="1" x="123"/>
        <item x="80"/>
        <item m="1" x="137"/>
        <item m="1" x="132"/>
        <item m="1" x="200"/>
        <item x="77"/>
        <item m="1" x="242"/>
        <item x="81"/>
        <item x="82"/>
        <item x="83"/>
        <item m="1" x="245"/>
        <item m="1" x="189"/>
        <item x="84"/>
        <item m="1" x="161"/>
        <item x="79"/>
        <item x="116"/>
        <item m="1" x="164"/>
        <item x="85"/>
        <item m="1" x="211"/>
        <item x="87"/>
        <item x="88"/>
        <item x="89"/>
        <item x="90"/>
        <item x="91"/>
        <item m="1" x="169"/>
        <item m="1" x="127"/>
        <item x="92"/>
        <item x="93"/>
        <item m="1" x="130"/>
        <item m="1" x="129"/>
        <item m="1" x="128"/>
        <item x="94"/>
        <item m="1" x="131"/>
        <item m="1" x="124"/>
        <item x="97"/>
        <item m="1" x="121"/>
        <item x="96"/>
        <item m="1" x="125"/>
        <item m="1" x="126"/>
        <item x="99"/>
        <item x="100"/>
        <item m="1" x="122"/>
        <item x="101"/>
        <item m="1" x="120"/>
        <item x="102"/>
        <item x="98"/>
        <item x="95"/>
        <item x="105"/>
        <item x="103"/>
        <item x="108"/>
        <item m="1" x="117"/>
        <item x="106"/>
        <item x="107"/>
        <item x="109"/>
        <item x="110"/>
        <item x="111"/>
        <item m="1" x="118"/>
        <item x="112"/>
        <item x="113"/>
        <item x="115"/>
        <item x="114"/>
        <item x="104"/>
        <item t="default"/>
      </items>
    </pivotField>
    <pivotField axis="axisRow" showAll="0" sortType="ascending">
      <items count="1110">
        <item h="1" sd="0" x="60"/>
        <item h="1" sd="0" x="149"/>
        <item h="1" x="756"/>
        <item h="1" sd="0" m="1" x="880"/>
        <item h="1" sd="0" x="724"/>
        <item h="1" sd="0" m="1" x="952"/>
        <item h="1" sd="0" x="572"/>
        <item h="1" sd="0" m="1" x="1050"/>
        <item h="1" sd="0" m="1" x="893"/>
        <item h="1" sd="0" x="464"/>
        <item h="1" sd="0" m="1" x="914"/>
        <item h="1" x="757"/>
        <item h="1" sd="0" x="18"/>
        <item h="1" sd="0" x="288"/>
        <item h="1" sd="0" m="1" x="1091"/>
        <item h="1" sd="0" x="146"/>
        <item h="1" sd="0" x="179"/>
        <item h="1" sd="0" x="490"/>
        <item h="1" sd="0" x="673"/>
        <item h="1" sd="0" m="1" x="1088"/>
        <item h="1" sd="0" x="641"/>
        <item h="1" sd="0" x="623"/>
        <item h="1" x="809"/>
        <item h="1" sd="0" x="100"/>
        <item h="1" sd="0" x="606"/>
        <item h="1" sd="0" m="1" x="899"/>
        <item h="1" sd="0" m="1" x="1054"/>
        <item h="1" sd="0" x="137"/>
        <item h="1" sd="0" m="1" x="1036"/>
        <item h="1" sd="0" x="231"/>
        <item h="1" sd="0" m="1" x="870"/>
        <item sd="0" x="759"/>
        <item h="1" x="835"/>
        <item h="1" sd="0" m="1" x="1041"/>
        <item h="1" sd="0" m="1" x="931"/>
        <item h="1" sd="0" x="363"/>
        <item h="1" sd="0" x="510"/>
        <item sd="0" x="563"/>
        <item h="1" sd="0" x="651"/>
        <item h="1" x="736"/>
        <item h="1" sd="0" x="375"/>
        <item h="1" sd="0" x="379"/>
        <item h="1" sd="0" m="1" x="928"/>
        <item h="1" sd="0" x="718"/>
        <item h="1" sd="0" m="1" x="906"/>
        <item h="1" sd="0" m="1" x="959"/>
        <item h="1" sd="0" x="208"/>
        <item h="1" sd="0" x="593"/>
        <item h="1" x="766"/>
        <item h="1" sd="0" x="422"/>
        <item h="1" x="760"/>
        <item h="1" sd="0" x="159"/>
        <item h="1" sd="0" x="616"/>
        <item h="1" sd="0" x="508"/>
        <item h="1" sd="0" x="471"/>
        <item h="1" sd="0" x="258"/>
        <item h="1" sd="0" x="282"/>
        <item h="1" x="778"/>
        <item h="1" sd="0" x="144"/>
        <item h="1" sd="0" x="191"/>
        <item h="1" sd="0" x="217"/>
        <item h="1" sd="0" x="322"/>
        <item h="1" sd="0" x="256"/>
        <item h="1" sd="0" x="533"/>
        <item h="1" sd="0" x="189"/>
        <item h="1" sd="0" m="1" x="991"/>
        <item h="1" sd="0" x="325"/>
        <item h="1" sd="0" x="481"/>
        <item h="1" sd="0" m="1" x="1092"/>
        <item h="1" sd="0" m="1" x="989"/>
        <item h="1" sd="0" x="528"/>
        <item h="1" sd="0" x="630"/>
        <item h="1" sd="0" x="223"/>
        <item h="1" sd="0" m="1" x="882"/>
        <item h="1" sd="0" x="239"/>
        <item h="1" sd="0" x="521"/>
        <item h="1" sd="0" x="135"/>
        <item h="1" sd="0" x="140"/>
        <item h="1" sd="0" x="479"/>
        <item h="1" sd="0" m="1" x="1065"/>
        <item h="1" sd="0" m="1" x="995"/>
        <item h="1" sd="0" x="219"/>
        <item h="1" sd="0" m="1" x="1104"/>
        <item h="1" sd="0" x="562"/>
        <item h="1" x="744"/>
        <item h="1" x="761"/>
        <item h="1" sd="0" x="711"/>
        <item h="1" sd="0" x="683"/>
        <item h="1" x="803"/>
        <item h="1" sd="0" x="93"/>
        <item h="1" sd="0" m="1" x="1062"/>
        <item h="1" sd="0" x="399"/>
        <item h="1" sd="0" x="222"/>
        <item h="1" sd="0" m="1" x="895"/>
        <item h="1" sd="0" x="337"/>
        <item h="1" sd="0" x="207"/>
        <item h="1" sd="0" x="517"/>
        <item h="1" sd="0" x="489"/>
        <item h="1" sd="0" x="184"/>
        <item h="1" sd="0" x="152"/>
        <item h="1" sd="0" m="1" x="1075"/>
        <item h="1" sd="0" x="40"/>
        <item h="1" sd="0" x="281"/>
        <item h="1" sd="0" x="170"/>
        <item h="1" x="801"/>
        <item h="1" sd="0" x="317"/>
        <item h="1" sd="0" x="358"/>
        <item h="1" sd="0" x="214"/>
        <item h="1" sd="0" x="370"/>
        <item h="1" sd="0" x="378"/>
        <item h="1" sd="0" x="279"/>
        <item h="1" sd="0" m="1" x="932"/>
        <item h="1" sd="0" x="156"/>
        <item h="1" sd="0" x="700"/>
        <item h="1" sd="0" x="639"/>
        <item h="1" sd="0" x="253"/>
        <item h="1" sd="0" m="1" x="1051"/>
        <item h="1" sd="0" x="442"/>
        <item h="1" sd="0" m="1" x="861"/>
        <item h="1" sd="0" x="409"/>
        <item h="1" sd="0" x="365"/>
        <item h="1" sd="0" m="1" x="913"/>
        <item h="1" sd="0" m="1" x="878"/>
        <item sd="0" x="666"/>
        <item h="1" sd="0" x="556"/>
        <item h="1" sd="0" x="383"/>
        <item h="1" sd="0" x="259"/>
        <item h="1" sd="0" x="463"/>
        <item h="1" sd="0" x="252"/>
        <item h="1" sd="0" x="643"/>
        <item h="1" sd="0" x="537"/>
        <item h="1" sd="0" m="1" x="994"/>
        <item h="1" sd="0" x="577"/>
        <item h="1" sd="0" x="597"/>
        <item h="1" sd="0" x="12"/>
        <item h="1" sd="0" x="571"/>
        <item h="1" sd="0" m="1" x="1064"/>
        <item h="1" sd="0" x="569"/>
        <item h="1" sd="0" x="352"/>
        <item h="1" sd="0" x="218"/>
        <item h="1" x="815"/>
        <item h="1" sd="0" x="371"/>
        <item h="1" sd="0" x="224"/>
        <item h="1" sd="0" x="63"/>
        <item h="1" sd="0" x="8"/>
        <item h="1" sd="0" x="102"/>
        <item h="1" sd="0" m="1" x="900"/>
        <item h="1" sd="0" m="1" x="1094"/>
        <item h="1" sd="0" x="550"/>
        <item h="1" sd="0" x="319"/>
        <item h="1" sd="0" m="1" x="905"/>
        <item h="1" sd="0" m="1" x="1105"/>
        <item h="1" x="813"/>
        <item h="1" sd="0" x="386"/>
        <item h="1" sd="0" x="634"/>
        <item h="1" sd="0" x="31"/>
        <item h="1" sd="0" x="55"/>
        <item h="1" sd="0" x="227"/>
        <item h="1" x="833"/>
        <item h="1" sd="0" x="453"/>
        <item h="1" sd="0" x="356"/>
        <item h="1" x="799"/>
        <item h="1" sd="0" x="161"/>
        <item h="1" sd="0" x="153"/>
        <item h="1" sd="0" x="653"/>
        <item h="1" sd="0" x="553"/>
        <item h="1" sd="0" x="704"/>
        <item h="1" sd="0" m="1" x="979"/>
        <item h="1" sd="0" x="133"/>
        <item h="1" sd="0" m="1" x="886"/>
        <item h="1" sd="0" m="1" x="879"/>
        <item h="1" sd="0" m="1" x="1080"/>
        <item h="1" sd="0" x="668"/>
        <item h="1" x="763"/>
        <item h="1" x="846"/>
        <item h="1" sd="0" x="681"/>
        <item h="1" sd="0" x="685"/>
        <item h="1" x="850"/>
        <item h="1" sd="0" x="46"/>
        <item h="1" sd="0" x="374"/>
        <item h="1" sd="0" m="1" x="888"/>
        <item h="1" sd="0" x="423"/>
        <item h="1" sd="0" x="574"/>
        <item h="1" sd="0" x="367"/>
        <item h="1" sd="0" x="270"/>
        <item h="1" sd="0" m="1" x="969"/>
        <item h="1" sd="0" m="1" x="934"/>
        <item h="1" sd="0" x="427"/>
        <item h="1" sd="0" x="411"/>
        <item h="1" sd="0" x="465"/>
        <item h="1" sd="0" m="1" x="970"/>
        <item h="1" sd="0" m="1" x="950"/>
        <item h="1" sd="0" m="1" x="1061"/>
        <item h="1" sd="0" m="1" x="1004"/>
        <item h="1" sd="0" m="1" x="966"/>
        <item h="1" sd="0" x="366"/>
        <item h="1" sd="0" x="437"/>
        <item h="1" sd="0" x="506"/>
        <item h="1" sd="0" x="632"/>
        <item h="1" sd="0" m="1" x="980"/>
        <item h="1" sd="0" x="567"/>
        <item h="1" sd="0" x="665"/>
        <item h="1" x="795"/>
        <item h="1" sd="0" x="534"/>
        <item h="1" sd="0" x="456"/>
        <item h="1" sd="0" x="318"/>
        <item h="1" sd="0" m="1" x="927"/>
        <item h="1" x="798"/>
        <item h="1" sd="0" x="697"/>
        <item h="1" sd="0" x="312"/>
        <item h="1" sd="0" x="273"/>
        <item h="1" sd="0" x="428"/>
        <item h="1" sd="0" x="519"/>
        <item h="1" sd="0" m="1" x="1026"/>
        <item h="1" sd="0" x="396"/>
        <item h="1" x="752"/>
        <item h="1" sd="0" x="605"/>
        <item h="1" sd="0" x="402"/>
        <item h="1" sd="0" x="710"/>
        <item h="1" sd="0" x="201"/>
        <item h="1" sd="0" m="1" x="954"/>
        <item h="1" x="779"/>
        <item h="1" sd="0" x="160"/>
        <item h="1" sd="0" x="443"/>
        <item h="1" sd="0" m="1" x="1058"/>
        <item h="1" sd="0" m="1" x="1018"/>
        <item h="1" sd="0" m="1" x="912"/>
        <item h="1" x="747"/>
        <item h="1" x="826"/>
        <item h="1" sd="0" x="451"/>
        <item h="1" sd="0" x="538"/>
        <item h="1" sd="0" x="414"/>
        <item h="1" sd="0" x="413"/>
        <item h="1" sd="0" x="277"/>
        <item h="1" sd="0" x="467"/>
        <item h="1" sd="0" m="1" x="1012"/>
        <item h="1" sd="0" x="225"/>
        <item h="1" sd="0" m="1" x="884"/>
        <item h="1" sd="0" m="1" x="887"/>
        <item h="1" sd="0" x="522"/>
        <item h="1" x="817"/>
        <item h="1" sd="0" x="468"/>
        <item h="1" sd="0" x="539"/>
        <item h="1" x="802"/>
        <item h="1" sd="0" x="633"/>
        <item h="1" sd="0" m="1" x="898"/>
        <item h="1" sd="0" x="292"/>
        <item h="1" sd="0" x="15"/>
        <item h="1" sd="0" m="1" x="925"/>
        <item h="1" sd="0" m="1" x="940"/>
        <item h="1" sd="0" x="662"/>
        <item h="1" sd="0" x="0"/>
        <item h="1" sd="0" x="232"/>
        <item h="1" sd="0" x="679"/>
        <item h="1" sd="0" x="213"/>
        <item h="1" sd="0" m="1" x="1060"/>
        <item h="1" sd="0" x="316"/>
        <item h="1" x="750"/>
        <item h="1" sd="0" x="702"/>
        <item h="1" sd="0" x="513"/>
        <item h="1" sd="0" x="436"/>
        <item h="1" sd="0" x="449"/>
        <item h="1" sd="0" m="1" x="869"/>
        <item h="1" sd="0" x="291"/>
        <item h="1" x="739"/>
        <item h="1" sd="0" x="391"/>
        <item h="1" sd="0" x="333"/>
        <item h="1" x="791"/>
        <item h="1" x="743"/>
        <item sd="0" x="339"/>
        <item h="1" sd="0" x="275"/>
        <item h="1" sd="0" m="1" x="901"/>
        <item sd="0" x="174"/>
        <item h="1" sd="0" x="171"/>
        <item h="1" sd="0" x="233"/>
        <item h="1" sd="0" x="78"/>
        <item h="1" sd="0" m="1" x="960"/>
        <item h="1" sd="0" x="236"/>
        <item h="1" sd="0" x="58"/>
        <item h="1" sd="0" m="1" x="1029"/>
        <item h="1" sd="0" x="474"/>
        <item h="1" sd="0" x="511"/>
        <item h="1" sd="0" x="408"/>
        <item h="1" x="810"/>
        <item h="1" sd="0" x="587"/>
        <item h="1" sd="0" x="240"/>
        <item h="1" sd="0" m="1" x="894"/>
        <item h="1" sd="0" x="182"/>
        <item h="1" x="804"/>
        <item h="1" sd="0" x="307"/>
        <item h="1" sd="0" x="782"/>
        <item h="1" x="825"/>
        <item h="1" sd="0" x="648"/>
        <item h="1" x="776"/>
        <item h="1" sd="0" x="290"/>
        <item h="1" sd="0" m="1" x="986"/>
        <item h="1" sd="0" m="1" x="1047"/>
        <item h="1" sd="0" x="636"/>
        <item h="1" sd="0" x="499"/>
        <item h="1" sd="0" x="447"/>
        <item h="1" sd="0" x="132"/>
        <item h="1" sd="0" x="56"/>
        <item h="1" sd="0" x="126"/>
        <item h="1" sd="0" x="22"/>
        <item h="1" sd="0" x="187"/>
        <item h="1" sd="0" m="1" x="875"/>
        <item h="1" sd="0" m="1" x="1078"/>
        <item h="1" sd="0" m="1" x="881"/>
        <item h="1" sd="0" x="11"/>
        <item h="1" sd="0" x="670"/>
        <item h="1" sd="0" x="353"/>
        <item h="1" sd="0" x="542"/>
        <item h="1" sd="0" m="1" x="965"/>
        <item h="1" sd="0" x="124"/>
        <item h="1" sd="0" x="646"/>
        <item h="1" sd="0" m="1" x="1108"/>
        <item h="1" sd="0" x="77"/>
        <item h="1" sd="0" m="1" x="990"/>
        <item h="1" sd="0" x="435"/>
        <item h="1" sd="0" x="92"/>
        <item h="1" sd="0" x="35"/>
        <item h="1" sd="0" x="196"/>
        <item h="1" sd="0" m="1" x="1087"/>
        <item h="1" sd="0" x="1"/>
        <item h="1" sd="0" x="180"/>
        <item h="1" sd="0" x="430"/>
        <item h="1" sd="0" x="285"/>
        <item h="1" x="748"/>
        <item h="1" sd="0" x="581"/>
        <item h="1" sd="0" m="1" x="1007"/>
        <item h="1" sd="0" x="42"/>
        <item h="1" sd="0" x="469"/>
        <item h="1" sd="0" x="440"/>
        <item h="1" sd="0" m="1" x="1028"/>
        <item h="1" sd="0" m="1" x="998"/>
        <item h="1" sd="0" m="1" x="1015"/>
        <item h="1" sd="0" m="1" x="948"/>
        <item h="1" sd="0" x="84"/>
        <item h="1" sd="0" x="106"/>
        <item h="1" sd="0" x="727"/>
        <item h="1" sd="0" m="1" x="860"/>
        <item h="1" sd="0" x="526"/>
        <item h="1" sd="0" x="592"/>
        <item h="1" sd="0" x="484"/>
        <item h="1" sd="0" x="336"/>
        <item h="1" sd="0" x="659"/>
        <item h="1" sd="0" x="669"/>
        <item h="1" sd="0" m="1" x="1021"/>
        <item h="1" sd="0" x="560"/>
        <item h="1" sd="0" x="714"/>
        <item sd="0" x="709"/>
        <item h="1" x="793"/>
        <item sd="0" x="599"/>
        <item h="1" sd="0" m="1" x="862"/>
        <item h="1" sd="0" m="1" x="857"/>
        <item h="1" sd="0" m="1" x="1008"/>
        <item h="1" sd="0" m="1" x="890"/>
        <item h="1" sd="0" x="515"/>
        <item h="1" sd="0" x="715"/>
        <item h="1" sd="0" x="677"/>
        <item h="1" x="812"/>
        <item h="1" sd="0" x="698"/>
        <item h="1" sd="0" m="1" x="1038"/>
        <item h="1" x="783"/>
        <item h="1" x="800"/>
        <item h="1" sd="0" m="1" x="891"/>
        <item h="1" sd="0" x="16"/>
        <item h="1" sd="0" m="1" x="973"/>
        <item h="1" sd="0" x="407"/>
        <item h="1" sd="0" x="603"/>
        <item h="1" sd="0" m="1" x="1017"/>
        <item h="1" sd="0" m="1" x="930"/>
        <item h="1" sd="0" x="280"/>
        <item h="1" sd="0" x="104"/>
        <item h="1" sd="0" x="332"/>
        <item h="1" sd="0" m="1" x="953"/>
        <item h="1" sd="0" x="348"/>
        <item h="1" sd="0" x="23"/>
        <item sd="0" x="693"/>
        <item h="1" sd="0" m="1" x="907"/>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98"/>
        <item h="1" sd="0" m="1" x="1073"/>
        <item h="1" x="843"/>
        <item h="1" sd="0" x="87"/>
        <item h="1" sd="0" x="501"/>
        <item h="1" sd="0" x="690"/>
        <item h="1" sd="0" x="450"/>
        <item h="1" sd="0" x="33"/>
        <item h="1" x="819"/>
        <item h="1" sd="0" x="19"/>
        <item h="1" sd="0" x="389"/>
        <item h="1" x="836"/>
        <item h="1" sd="0" m="1" x="864"/>
        <item h="1" sd="0" x="403"/>
        <item h="1" sd="0" x="20"/>
        <item h="1" sd="0" m="1" x="876"/>
        <item h="1" sd="0" x="584"/>
        <item h="1" sd="0" x="96"/>
        <item h="1" sd="0" x="555"/>
        <item h="1" sd="0" x="438"/>
        <item h="1" sd="0" m="1" x="903"/>
        <item h="1" sd="0" m="1" x="1090"/>
        <item h="1" sd="0" m="1" x="1067"/>
        <item h="1" sd="0" m="1" x="941"/>
        <item h="1" sd="0" x="588"/>
        <item h="1" sd="0" x="120"/>
        <item h="1" sd="0" x="590"/>
        <item h="1" sd="0" x="131"/>
        <item h="1" sd="0" x="119"/>
        <item h="1" sd="0" m="1" x="1019"/>
        <item h="1" sd="0" m="1" x="984"/>
        <item h="1" sd="0" m="1" x="1010"/>
        <item h="1" sd="0" m="1" x="874"/>
        <item h="1" sd="0" m="1" x="996"/>
        <item h="1" sd="0" x="228"/>
        <item h="1" sd="0" x="39"/>
        <item h="1" sd="0" x="619"/>
        <item h="1" sd="0" x="108"/>
        <item h="1" sd="0" x="24"/>
        <item h="1" x="729"/>
        <item h="1" sd="0" x="139"/>
        <item h="1" sd="0" x="393"/>
        <item h="1" sd="0" m="1" x="1077"/>
        <item h="1" sd="0" x="613"/>
        <item h="1" sd="0" x="17"/>
        <item h="1" sd="0" x="461"/>
        <item h="1" x="742"/>
        <item h="1" x="797"/>
        <item h="1" x="769"/>
        <item h="1" sd="0" x="441"/>
        <item h="1" sd="0" x="248"/>
        <item h="1" sd="0" x="48"/>
        <item h="1" sd="0" m="1" x="992"/>
        <item h="1" sd="0" m="1" x="1052"/>
        <item h="1" sd="0" x="134"/>
        <item h="1" sd="0" x="596"/>
        <item h="1" sd="0" m="1" x="962"/>
        <item h="1" sd="0" x="69"/>
        <item h="1" x="527"/>
        <item h="1" x="832"/>
        <item h="1" sd="0" x="654"/>
        <item h="1" sd="0" m="1" x="1025"/>
        <item h="1" sd="0" x="34"/>
        <item h="1" sd="0" x="206"/>
        <item h="1" sd="0" m="1" x="1093"/>
        <item h="1" sd="0" m="1" x="968"/>
        <item h="1" sd="0" m="1" x="987"/>
        <item h="1" sd="0" m="1" x="929"/>
        <item h="1" x="786"/>
        <item h="1" sd="0" x="268"/>
        <item h="1" sd="0" x="376"/>
        <item h="1" sd="0" x="331"/>
        <item h="1" sd="0" m="1" x="921"/>
        <item h="1" x="822"/>
        <item h="1" sd="0" x="360"/>
        <item h="1" sd="0" m="1" x="1068"/>
        <item h="1" sd="0" x="89"/>
        <item h="1" sd="0" x="355"/>
        <item sd="0" x="642"/>
        <item h="1" sd="0" m="1" x="967"/>
        <item h="1" sd="0" x="168"/>
        <item h="1" sd="0" m="1" x="865"/>
        <item h="1" sd="0" m="1" x="858"/>
        <item h="1" sd="0" x="473"/>
        <item h="1" x="841"/>
        <item h="1" x="839"/>
        <item h="1" sd="0" x="272"/>
        <item h="1" sd="0" x="523"/>
        <item h="1" sd="0" x="51"/>
        <item h="1" sd="0" x="190"/>
        <item h="1" sd="0" x="625"/>
        <item h="1" sd="0" x="50"/>
        <item h="1" x="820"/>
        <item h="1" sd="0" x="79"/>
        <item h="1" sd="0" x="32"/>
        <item h="1" sd="0" m="1" x="1055"/>
        <item h="1" sd="0" x="667"/>
        <item h="1" sd="0" x="188"/>
        <item h="1" x="787"/>
        <item h="1" x="765"/>
        <item h="1" sd="0" x="110"/>
        <item h="1" sd="0" m="1" x="1074"/>
        <item h="1" x="775"/>
        <item h="1" sd="0" m="1" x="1071"/>
        <item h="1" sd="0" m="1" x="977"/>
        <item h="1" sd="0" m="1" x="923"/>
        <item h="1" sd="0" m="1" x="972"/>
        <item h="1" sd="0" m="1" x="944"/>
        <item h="1" sd="0" x="226"/>
        <item h="1" sd="0" x="57"/>
        <item h="1" sd="0" m="1" x="975"/>
        <item h="1" sd="0" x="530"/>
        <item h="1" sd="0" x="554"/>
        <item h="1" x="734"/>
        <item h="1" sd="0" x="340"/>
        <item h="1" sd="0" x="604"/>
        <item h="1" sd="0" x="265"/>
        <item h="1" sd="0" x="448"/>
        <item h="1" sd="0" x="628"/>
        <item h="1" m="1" x="851"/>
        <item h="1" sd="0" m="1" x="1013"/>
        <item h="1" sd="0" x="294"/>
        <item h="1" sd="0" m="1" x="1002"/>
        <item h="1" sd="0" x="585"/>
        <item h="1" sd="0" x="583"/>
        <item h="1" sd="0" x="62"/>
        <item h="1" sd="0" x="295"/>
        <item h="1" sd="0" x="3"/>
        <item h="1" sd="0" x="151"/>
        <item h="1" sd="0" x="415"/>
        <item h="1" sd="0" x="503"/>
        <item h="1" sd="0" x="210"/>
        <item h="1" sd="0" x="54"/>
        <item h="1" sd="0" m="1" x="1033"/>
        <item h="1" sd="0" m="1" x="1016"/>
        <item h="1" sd="0" x="387"/>
        <item h="1" sd="0" m="1" x="877"/>
        <item h="1" sd="0" x="323"/>
        <item h="1" sd="0" x="713"/>
        <item h="1" sd="0" x="678"/>
        <item h="1" sd="0" m="1" x="910"/>
        <item h="1" sd="0" x="75"/>
        <item h="1" sd="0" x="476"/>
        <item h="1" sd="0" m="1" x="852"/>
        <item h="1" sd="0" m="1" x="939"/>
        <item h="1" sd="0" x="186"/>
        <item h="1" sd="0" x="486"/>
        <item h="1" sd="0" x="674"/>
        <item h="1" sd="0" x="429"/>
        <item h="1" sd="0" x="361"/>
        <item h="1" sd="0" x="368"/>
        <item h="1" x="831"/>
        <item h="1" x="818"/>
        <item sd="0" x="721"/>
        <item sd="0" x="767"/>
        <item h="1" sd="0" x="327"/>
        <item h="1" sd="0" x="195"/>
        <item h="1" sd="0" x="687"/>
        <item h="1" x="774"/>
        <item h="1" sd="0" x="566"/>
        <item h="1" sd="0" m="1" x="1006"/>
        <item h="1" sd="0" m="1" x="1046"/>
        <item h="1" sd="0" x="123"/>
        <item h="1" sd="0" x="497"/>
        <item h="1" x="840"/>
        <item sd="0" x="719"/>
        <item h="1" sd="0" m="1" x="936"/>
        <item h="1" sd="0" x="194"/>
        <item h="1" sd="0" x="557"/>
        <item h="1" sd="0" x="663"/>
        <item h="1" sd="0" x="121"/>
        <item h="1" x="772"/>
        <item h="1" sd="0" x="53"/>
        <item h="1" x="847"/>
        <item h="1" sd="0" x="472"/>
        <item h="1" sd="0" x="549"/>
        <item h="1" sd="0" x="565"/>
        <item h="1" sd="0" m="1" x="1063"/>
        <item h="1" m="1" x="988"/>
        <item h="1" sd="0" x="278"/>
        <item h="1" x="751"/>
        <item h="1" x="845"/>
        <item h="1" sd="0" x="212"/>
        <item h="1" sd="0" m="1" x="945"/>
        <item h="1" sd="0" m="1" x="1048"/>
        <item h="1" sd="0" m="1" x="1039"/>
        <item h="1" sd="0" x="631"/>
        <item h="1" sd="0" m="1" x="1106"/>
        <item h="1" sd="0" m="1" x="892"/>
        <item h="1" sd="0" x="675"/>
        <item h="1" sd="0" m="1" x="1100"/>
        <item h="1" sd="0" x="691"/>
        <item h="1" sd="0" x="117"/>
        <item h="1" sd="0" x="111"/>
        <item h="1" x="794"/>
        <item h="1" sd="0" x="671"/>
        <item h="1" sd="0" x="502"/>
        <item h="1" sd="0" x="417"/>
        <item h="1" sd="0" x="81"/>
        <item h="1" sd="0" x="7"/>
        <item h="1" sd="0" x="235"/>
        <item h="1" sd="0" x="434"/>
        <item h="1" sd="0" x="287"/>
        <item h="1" sd="0" m="1" x="1037"/>
        <item h="1" sd="0" m="1" x="1084"/>
        <item h="1" sd="0" x="491"/>
        <item h="1" sd="0" x="722"/>
        <item h="1" sd="0" x="2"/>
        <item h="1" sd="0" x="637"/>
        <item h="1" sd="0" m="1" x="1099"/>
        <item h="1" sd="0" m="1" x="958"/>
        <item h="1" sd="0" x="692"/>
        <item h="1" x="828"/>
        <item h="1" sd="0" x="536"/>
        <item h="1" x="844"/>
        <item h="1" x="816"/>
        <item h="1" sd="0" x="163"/>
        <item h="1" sd="0" x="431"/>
        <item h="1" sd="0" m="1" x="1031"/>
        <item h="1" sd="0" x="650"/>
        <item h="1" sd="0" x="680"/>
        <item h="1" sd="0" x="478"/>
        <item h="1" sd="0" x="602"/>
        <item h="1" x="842"/>
        <item h="1" sd="0" m="1" x="918"/>
        <item h="1" sd="0" x="445"/>
        <item h="1" sd="0" m="1" x="904"/>
        <item h="1" sd="0" m="1" x="1107"/>
        <item h="1" sd="0" m="1" x="871"/>
        <item h="1" sd="0" m="1" x="868"/>
        <item h="1" sd="0" x="130"/>
        <item h="1" sd="0" x="88"/>
        <item h="1" sd="0" m="1" x="1102"/>
        <item h="1" sd="0" x="204"/>
        <item h="1" sd="0" x="72"/>
        <item h="1" sd="0" x="73"/>
        <item h="1" sd="0" x="28"/>
        <item h="1" sd="0" x="47"/>
        <item h="1" sd="0" x="181"/>
        <item h="1" sd="0" x="26"/>
        <item h="1" sd="0" x="86"/>
        <item h="1" sd="0" x="230"/>
        <item h="1" x="824"/>
        <item h="1" sd="0" m="1" x="974"/>
        <item h="1" sd="0" m="1" x="957"/>
        <item h="1" x="737"/>
        <item h="1" sd="0" m="1" x="993"/>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43"/>
        <item h="1" sd="0" x="178"/>
        <item h="1" sd="0" x="266"/>
        <item h="1" sd="0" x="364"/>
        <item h="1" x="777"/>
        <item h="1" sd="0" x="525"/>
        <item h="1" sd="0" x="98"/>
        <item h="1" sd="0" x="589"/>
        <item h="1" sd="0" x="165"/>
        <item h="1" sd="0" x="580"/>
        <item h="1" sd="0" x="66"/>
        <item sd="0" x="688"/>
        <item h="1" sd="0" x="5"/>
        <item h="1" sd="0" x="388"/>
        <item h="1" sd="0" x="545"/>
        <item h="1" sd="0" x="576"/>
        <item h="1" x="792"/>
        <item sd="0" x="635"/>
        <item h="1" sd="0" m="1" x="917"/>
        <item h="1" sd="0" x="359"/>
        <item h="1" sd="0" m="1" x="1097"/>
        <item h="1" sd="0" x="425"/>
        <item h="1" sd="0" x="269"/>
        <item h="1" sd="0" x="215"/>
        <item h="1" sd="0" x="349"/>
        <item h="1" x="848"/>
        <item h="1" sd="0" x="283"/>
        <item h="1" sd="0" x="185"/>
        <item h="1" sd="0" x="460"/>
        <item h="1" sd="0" x="220"/>
        <item h="1" x="805"/>
        <item h="1" sd="0" x="703"/>
        <item h="1" sd="0" x="598"/>
        <item h="1" sd="0" x="644"/>
        <item h="1" x="754"/>
        <item h="1" sd="0" x="624"/>
        <item h="1" sd="0" x="547"/>
        <item h="1" sd="0" m="1" x="1085"/>
        <item h="1" sd="0" m="1" x="863"/>
        <item h="1" sd="0" x="4"/>
        <item h="1" sd="0" x="377"/>
        <item h="1" x="806"/>
        <item h="1" sd="0" x="262"/>
        <item h="1" sd="0" x="454"/>
        <item h="1" sd="0" x="326"/>
        <item h="1" sd="0" x="173"/>
        <item h="1" sd="0" x="200"/>
        <item h="1" x="807"/>
        <item h="1" x="785"/>
        <item h="1" sd="0" m="1" x="902"/>
        <item h="1" sd="0" x="725"/>
        <item h="1" x="796"/>
        <item h="1" sd="0" x="495"/>
        <item h="1" sd="0" x="345"/>
        <item h="1" sd="0" x="717"/>
        <item h="1" sd="0" x="568"/>
        <item h="1" sd="0" x="640"/>
        <item h="1" sd="0" x="482"/>
        <item h="1" sd="0" x="726"/>
        <item h="1" sd="0" x="30"/>
        <item h="1" sd="0" m="1" x="1034"/>
        <item h="1" sd="0" x="242"/>
        <item h="1" sd="0" x="591"/>
        <item h="1" sd="0" x="645"/>
        <item h="1" sd="0" m="1" x="964"/>
        <item h="1" sd="0" m="1" x="872"/>
        <item h="1" sd="0" x="694"/>
        <item h="1" sd="0" x="470"/>
        <item h="1" x="849"/>
        <item h="1" sd="0" x="243"/>
        <item h="1" sd="0" m="1" x="1079"/>
        <item h="1" sd="0" x="622"/>
        <item h="1" sd="0" x="398"/>
        <item h="1" sd="0" m="1" x="911"/>
        <item h="1" sd="0" m="1" x="1082"/>
        <item h="1" sd="0" m="1" x="982"/>
        <item h="1" sd="0" x="551"/>
        <item h="1" sd="0" x="303"/>
        <item h="1" sd="0" x="532"/>
        <item h="1" sd="0" x="37"/>
        <item h="1" sd="0" x="357"/>
        <item h="1" x="823"/>
        <item h="1" sd="0" x="487"/>
        <item h="1" sd="0" x="658"/>
        <item h="1" sd="0" x="686"/>
        <item h="1" sd="0" x="512"/>
        <item h="1" x="780"/>
        <item h="1" sd="0" m="1" x="976"/>
        <item h="1" sd="0" m="1" x="1027"/>
        <item h="1" x="827"/>
        <item h="1" sd="0" x="115"/>
        <item h="1" sd="0" m="1" x="1076"/>
        <item h="1" sd="0" m="1" x="883"/>
        <item h="1" sd="0" x="324"/>
        <item sd="0" x="518"/>
        <item h="1" sd="0" m="1" x="946"/>
        <item h="1" sd="0" x="128"/>
        <item h="1" sd="0" x="520"/>
        <item h="1" sd="0" m="1" x="1083"/>
        <item h="1" sd="0" m="1" x="1059"/>
        <item h="1" sd="0" x="255"/>
        <item h="1" sd="0" x="199"/>
        <item h="1" sd="0" x="329"/>
        <item h="1" sd="0" x="297"/>
        <item h="1" sd="0" x="310"/>
        <item h="1" x="741"/>
        <item h="1" sd="0" x="83"/>
        <item h="1" sd="0" m="1" x="983"/>
        <item h="1" sd="0" x="600"/>
        <item h="1" sd="0" m="1" x="866"/>
        <item h="1" sd="0" x="80"/>
        <item h="1" sd="0" m="1" x="935"/>
        <item h="1" sd="0" m="1" x="1072"/>
        <item h="1" sd="0" x="97"/>
        <item h="1" sd="0" x="564"/>
        <item h="1" sd="0" x="289"/>
        <item h="1" sd="0" m="1" x="1022"/>
        <item h="1" sd="0" x="116"/>
        <item h="1" sd="0" x="209"/>
        <item h="1" sd="0" x="452"/>
        <item h="1" sd="0" x="684"/>
        <item h="1" sd="0" x="198"/>
        <item h="1" sd="0" x="401"/>
        <item h="1" sd="0" x="656"/>
        <item h="1" sd="0" x="150"/>
        <item h="1" sd="0" x="136"/>
        <item h="1" sd="0" m="1" x="963"/>
        <item h="1" sd="0" x="676"/>
        <item h="1" sd="0" m="1" x="896"/>
        <item h="1" sd="0" x="109"/>
        <item h="1" sd="0" x="397"/>
        <item sd="0" x="664"/>
        <item h="1" sd="0" x="498"/>
        <item h="1" sd="0" x="706"/>
        <item h="1" sd="0" x="649"/>
        <item h="1" sd="0" x="514"/>
        <item h="1" sd="0" x="558"/>
        <item h="1" sd="0" x="524"/>
        <item h="1" sd="0" m="1" x="942"/>
        <item h="1" x="837"/>
        <item h="1" sd="0" x="660"/>
        <item h="1" sd="0" m="1" x="1043"/>
        <item h="1" x="334"/>
        <item sd="0" x="758"/>
        <item h="1" sd="0" x="728"/>
        <item h="1" sd="0" x="284"/>
        <item h="1" sd="0" x="296"/>
        <item h="1" sd="0" x="211"/>
        <item h="1" sd="0" x="582"/>
        <item h="1" sd="0" x="45"/>
        <item h="1" sd="0" m="1" x="1023"/>
        <item h="1" sd="0" m="1" x="1014"/>
        <item h="1" sd="0" x="507"/>
        <item h="1" sd="0" x="155"/>
        <item h="1" sd="0" m="1" x="1044"/>
        <item h="1" sd="0" x="61"/>
        <item h="1" sd="0" x="129"/>
        <item h="1" sd="0" x="105"/>
        <item h="1" sd="0" x="614"/>
        <item sd="0" x="716"/>
        <item h="1" sd="0" m="1" x="889"/>
        <item h="1" sd="0" x="157"/>
        <item h="1" sd="0" x="14"/>
        <item h="1" sd="0" x="43"/>
        <item h="1" sd="0" x="250"/>
        <item h="1" sd="0" x="238"/>
        <item h="1" sd="0" x="103"/>
        <item h="1" sd="0" x="385"/>
        <item h="1" sd="0" x="70"/>
        <item h="1" sd="0" x="299"/>
        <item h="1" sd="0" x="127"/>
        <item h="1" sd="0" m="1" x="859"/>
        <item h="1" sd="0" x="193"/>
        <item h="1" x="829"/>
        <item h="1" sd="0" x="147"/>
        <item h="1" sd="0" m="1" x="978"/>
        <item h="1" sd="0" x="548"/>
        <item h="1" sd="0" m="1" x="999"/>
        <item h="1" sd="0" x="610"/>
        <item h="1" sd="0" x="405"/>
        <item sd="0" x="749"/>
        <item h="1" sd="0" m="1" x="933"/>
        <item h="1" m="1" x="915"/>
        <item h="1" x="594"/>
        <item h="1" sd="0" x="99"/>
        <item h="1" sd="0" x="344"/>
        <item h="1" sd="0" x="541"/>
        <item h="1" sd="0" x="689"/>
        <item h="1" x="781"/>
        <item h="1" sd="0" x="612"/>
        <item h="1" sd="0" x="221"/>
        <item h="1" sd="0" x="607"/>
        <item h="1" sd="0" m="1" x="1096"/>
        <item h="1" sd="0" m="1" x="1101"/>
        <item h="1" sd="0" x="271"/>
        <item h="1" sd="0" m="1" x="1009"/>
        <item h="1" sd="0" x="166"/>
        <item h="1" sd="0" x="286"/>
        <item sd="0" x="611"/>
        <item h="1" sd="0" x="531"/>
        <item h="1" sd="0" x="621"/>
        <item h="1" sd="0" x="304"/>
        <item h="1" sd="0" m="1" x="971"/>
        <item h="1" sd="0" x="458"/>
        <item h="1" sd="0" x="439"/>
        <item h="1" sd="0" x="543"/>
        <item h="1" sd="0" x="609"/>
        <item h="1" sd="0" x="138"/>
        <item h="1" sd="0" x="41"/>
        <item h="1" sd="0" x="229"/>
        <item h="1" sd="0" x="420"/>
        <item h="1" sd="0" m="1" x="1030"/>
        <item h="1" sd="0" x="617"/>
        <item h="1" sd="0" x="71"/>
        <item h="1" sd="0" x="64"/>
        <item h="1" sd="0" x="492"/>
        <item h="1" sd="0" m="1" x="955"/>
        <item h="1" sd="0" m="1" x="949"/>
        <item h="1" x="732"/>
        <item h="1" sd="0" x="432"/>
        <item h="1" x="746"/>
        <item h="1" sd="0" x="540"/>
        <item h="1" sd="0" x="455"/>
        <item h="1" sd="0" x="44"/>
        <item h="1" sd="0" x="114"/>
        <item h="1" sd="0" x="52"/>
        <item h="1" sd="0" x="142"/>
        <item h="1" sd="0" x="579"/>
        <item h="1" sd="0" x="82"/>
        <item h="1" sd="0" x="245"/>
        <item h="1" sd="0" x="457"/>
        <item h="1" sd="0" x="314"/>
        <item h="1" sd="0" m="1" x="1069"/>
        <item h="1" sd="0" x="373"/>
        <item h="1" sd="0" m="1" x="1040"/>
        <item h="1" x="768"/>
        <item h="1" sd="0" x="720"/>
        <item h="1" sd="0" x="418"/>
        <item h="1" sd="0" x="308"/>
        <item h="1" sd="0" m="1" x="1000"/>
        <item h="1" sd="0" m="1" x="1066"/>
        <item h="1" sd="0" x="122"/>
        <item h="1" sd="0" x="118"/>
        <item h="1" sd="0" x="661"/>
        <item h="1" sd="0" m="1" x="1020"/>
        <item h="1" x="788"/>
        <item h="1" sd="0" x="169"/>
        <item h="1" sd="0" x="197"/>
        <item h="1" sd="0" x="723"/>
        <item h="1" x="753"/>
        <item h="1" sd="0" x="125"/>
        <item h="1" sd="0" x="483"/>
        <item h="1" sd="0" x="203"/>
        <item h="1" sd="0" x="267"/>
        <item h="1" sd="0" x="626"/>
        <item h="1" x="808"/>
        <item h="1" sd="0" x="301"/>
        <item h="1" sd="0" x="85"/>
        <item h="1" sd="0" x="25"/>
        <item h="1" sd="0" x="244"/>
        <item h="1" sd="0" x="112"/>
        <item h="1" sd="0" x="505"/>
        <item h="1" sd="0" x="192"/>
        <item h="1" sd="0" x="595"/>
        <item h="1" sd="0" x="708"/>
        <item h="1" x="755"/>
        <item h="1" sd="0" x="302"/>
        <item h="1" sd="0" x="260"/>
        <item h="1" sd="0" x="261"/>
        <item h="1" sd="0" m="1" x="1005"/>
        <item h="1" sd="0" x="652"/>
        <item h="1" sd="0" x="647"/>
        <item h="1" sd="0" x="608"/>
        <item h="1" sd="0" x="328"/>
        <item h="1" sd="0" x="350"/>
        <item h="1" sd="0" x="254"/>
        <item h="1" sd="0" x="320"/>
        <item h="1" sd="0" x="620"/>
        <item h="1" x="821"/>
        <item h="1" sd="0" x="241"/>
        <item h="1" sd="0" x="158"/>
        <item h="1" sd="0" m="1" x="997"/>
        <item h="1" sd="0" x="475"/>
        <item h="1" x="784"/>
        <item h="1" sd="0" x="416"/>
        <item h="1" sd="0" m="1" x="961"/>
        <item h="1" sd="0" m="1" x="1053"/>
        <item h="1" sd="0" m="1" x="867"/>
        <item h="1" sd="0" x="529"/>
        <item h="1" sd="0" m="1" x="855"/>
        <item h="1" sd="0" x="657"/>
        <item h="1" x="740"/>
        <item h="1" sd="0" m="1" x="919"/>
        <item h="1" sd="0" x="143"/>
        <item h="1" sd="0" m="1" x="854"/>
        <item h="1" sd="0" m="1" x="1057"/>
        <item h="1" sd="0" x="276"/>
        <item h="1" sd="0" x="298"/>
        <item h="1" sd="0" x="424"/>
        <item h="1" sd="0" x="696"/>
        <item h="1" sd="0" x="346"/>
        <item h="1" sd="0" x="485"/>
        <item h="1" sd="0" x="306"/>
        <item h="1" sd="0" x="561"/>
        <item h="1" sd="0" m="1" x="1081"/>
        <item h="1" sd="0" x="321"/>
        <item h="1" sd="0" x="313"/>
        <item h="1" sd="0" x="49"/>
        <item h="1" sd="0" x="384"/>
        <item h="1" x="838"/>
        <item h="1" sd="0" x="315"/>
        <item h="1" sd="0" x="466"/>
        <item h="1" sd="0" x="59"/>
        <item h="1" sd="0" x="183"/>
        <item h="1" sd="0" x="707"/>
        <item h="1" sd="0" x="330"/>
        <item h="1" sd="0" x="573"/>
        <item h="1" sd="0" x="274"/>
        <item h="1" sd="0" x="730"/>
        <item h="1" sd="0" x="638"/>
        <item h="1" sd="0" x="731"/>
        <item h="1" sd="0" x="504"/>
        <item h="1" sd="0" x="311"/>
        <item h="1" sd="0" x="249"/>
        <item h="1" sd="0" m="1" x="897"/>
        <item h="1" sd="0" m="1" x="1001"/>
        <item h="1" sd="0" x="578"/>
        <item h="1" sd="0" m="1" x="1103"/>
        <item h="1" sd="0" x="552"/>
        <item h="1" sd="0" m="1" x="956"/>
        <item h="1" sd="0" m="1" x="938"/>
        <item h="1" sd="0" m="1" x="937"/>
        <item h="1" sd="0" x="382"/>
        <item h="1" sd="0" x="90"/>
        <item h="1" sd="0" x="390"/>
        <item h="1" sd="0" x="202"/>
        <item h="1" sd="0" x="67"/>
        <item h="1" sd="0" m="1" x="1032"/>
        <item h="1" sd="0" x="701"/>
        <item h="1" sd="0" x="65"/>
        <item h="1" sd="0" x="247"/>
        <item h="1" sd="0" m="1" x="908"/>
        <item h="1" sd="0" x="712"/>
        <item h="1" sd="0" x="216"/>
        <item h="1" sd="0" m="1" x="920"/>
        <item h="1" sd="0" x="141"/>
        <item h="1" sd="0" x="177"/>
        <item h="1" sd="0" x="305"/>
        <item h="1" sd="0" m="1" x="916"/>
        <item h="1" sd="0" x="426"/>
        <item h="1" sd="0" x="404"/>
        <item sd="0" x="655"/>
        <item h="1" x="738"/>
        <item h="1" sd="0" x="400"/>
        <item h="1" sd="0" x="347"/>
        <item h="1" sd="0" m="1" x="1095"/>
        <item h="1" sd="0" m="1" x="981"/>
        <item h="1" sd="0" x="293"/>
        <item h="1" sd="0" x="148"/>
        <item h="1" sd="0" x="354"/>
        <item h="1" x="789"/>
        <item h="1" sd="0" m="1" x="1035"/>
        <item h="1" sd="0" x="27"/>
        <item h="1" sd="0" m="1" x="1045"/>
        <item h="1" sd="0" x="705"/>
        <item h="1" sd="0" x="68"/>
        <item h="1" sd="0" x="6"/>
        <item h="1" sd="0" x="263"/>
        <item h="1" sd="0" x="154"/>
        <item h="1" x="830"/>
        <item h="1" x="764"/>
        <item h="1" x="814"/>
        <item h="1" sd="0" x="493"/>
        <item h="1" sd="0" x="494"/>
        <item sd="0" x="745"/>
        <item h="1" sd="0" x="164"/>
        <item h="1" sd="0" x="172"/>
        <item h="1" x="790"/>
        <item h="1" sd="0" x="601"/>
        <item h="1" sd="0" x="205"/>
        <item h="1" sd="0" x="351"/>
        <item h="1" sd="0" x="480"/>
        <item h="1" sd="0" m="1" x="922"/>
        <item h="1" sd="0" x="586"/>
        <item h="1" sd="0" x="412"/>
        <item h="1" sd="0" x="516"/>
        <item h="1" x="834"/>
        <item h="1" sd="0" x="29"/>
        <item h="1" sd="0" m="1" x="1089"/>
        <item h="1" sd="0" x="9"/>
        <item h="1" x="762"/>
        <item h="1" sd="0" x="335"/>
        <item h="1" sd="0" m="1" x="985"/>
        <item h="1" sd="0" m="1" x="1011"/>
        <item h="1" sd="0" m="1" x="951"/>
        <item h="1" sd="0" x="234"/>
        <item h="1" sd="0" x="162"/>
        <item h="1" sd="0" x="410"/>
        <item h="1" sd="0" m="1" x="924"/>
        <item h="1" sd="0" x="629"/>
        <item h="1" sd="0" m="1" x="1056"/>
        <item h="1" sd="0" m="1" x="1086"/>
        <item h="1" sd="0" x="477"/>
        <item h="1" sd="0" x="544"/>
        <item h="1" sd="0" x="546"/>
        <item h="1" sd="0" m="1" x="909"/>
        <item h="1" sd="0" x="615"/>
        <item h="1" sd="0" x="682"/>
        <item h="1" sd="0" m="1" x="1070"/>
        <item h="1" sd="0" x="300"/>
        <item h="1" sd="0" x="167"/>
        <item h="1" sd="0" x="76"/>
        <item h="1" sd="0" x="444"/>
        <item h="1" sd="0" m="1" x="1049"/>
        <item h="1" sd="0" x="342"/>
        <item sd="0" x="735"/>
        <item h="1" m="1" x="856"/>
        <item h="1" sd="0" x="341"/>
        <item h="1" x="770"/>
        <item h="1" sd="0" m="1" x="885"/>
        <item h="1" sd="0" m="1" x="947"/>
        <item h="1" sd="0" x="618"/>
        <item h="1" sd="0" m="1" x="1024"/>
        <item h="1" sd="0" m="1" x="1003"/>
        <item h="1" sd="0" x="380"/>
        <item h="1" m="1" x="853"/>
        <item h="1" sd="0" x="433"/>
        <item h="1" sd="0" m="1" x="1042"/>
        <item h="1" sd="0" x="113"/>
        <item h="1" x="771"/>
        <item h="1" sd="0" x="559"/>
        <item h="1" sd="0" x="251"/>
        <item h="1" sd="0" x="176"/>
        <item h="1" sd="0" x="446"/>
        <item h="1" sd="0" x="372"/>
        <item h="1" sd="0" x="246"/>
        <item h="1" x="733"/>
        <item h="1" sd="0" m="1" x="873"/>
        <item h="1" sd="0" x="257"/>
        <item h="1" sd="0" x="95"/>
        <item h="1" x="811"/>
        <item h="1" x="773"/>
        <item sd="0" x="338"/>
        <item h="1" sd="0" x="36"/>
        <item h="1" sd="0" m="1" x="926"/>
        <item h="1" sd="0" x="381"/>
        <item h="1" sd="0" x="21"/>
        <item t="default" sd="0"/>
      </items>
    </pivotField>
    <pivotField axis="axisPage" showAll="0">
      <items count="1022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20"/>
        <item x="10158"/>
        <item x="10159"/>
        <item x="10160"/>
        <item x="10161"/>
        <item x="10175"/>
        <item x="10176"/>
        <item x="10177"/>
        <item x="10162"/>
        <item x="10179"/>
        <item x="10180"/>
        <item x="10181"/>
        <item x="10182"/>
        <item x="10215"/>
        <item x="10216"/>
        <item x="10221"/>
        <item x="10218"/>
        <item x="10222"/>
        <item x="10223"/>
        <item x="10183"/>
        <item x="10184"/>
        <item x="10214"/>
        <item x="10217"/>
        <item x="10148"/>
        <item x="10178"/>
        <item x="10186"/>
        <item x="10187"/>
        <item x="10188"/>
        <item x="10189"/>
        <item x="10190"/>
        <item x="10219"/>
        <item x="10224"/>
        <item x="10192"/>
        <item x="10193"/>
        <item x="10165"/>
        <item x="10185"/>
        <item x="10194"/>
        <item x="10195"/>
        <item x="10196"/>
        <item x="10197"/>
        <item x="10198"/>
        <item x="10199"/>
        <item x="10200"/>
        <item x="10201"/>
        <item x="10202"/>
        <item x="9849"/>
        <item x="10173"/>
        <item x="10191"/>
        <item x="10203"/>
        <item x="10204"/>
        <item x="10205"/>
        <item x="10206"/>
        <item x="10207"/>
        <item x="10208"/>
        <item x="10209"/>
        <item x="10210"/>
        <item x="10211"/>
        <item x="10163"/>
        <item x="10212"/>
        <item x="10213"/>
        <item t="default"/>
      </items>
    </pivotField>
    <pivotField dataField="1" showAll="0"/>
    <pivotField dataField="1" showAll="0"/>
    <pivotField dataField="1" showAll="0"/>
    <pivotField axis="axisPage"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2"/>
    <field x="1"/>
  </rowFields>
  <rowItems count="25">
    <i>
      <x v="31"/>
    </i>
    <i>
      <x v="37"/>
    </i>
    <i>
      <x v="123"/>
    </i>
    <i>
      <x v="269"/>
    </i>
    <i>
      <x v="272"/>
    </i>
    <i>
      <x v="350"/>
    </i>
    <i>
      <x v="352"/>
    </i>
    <i>
      <x v="378"/>
    </i>
    <i>
      <x v="474"/>
    </i>
    <i>
      <x v="549"/>
    </i>
    <i>
      <x v="550"/>
    </i>
    <i>
      <x v="561"/>
    </i>
    <i>
      <x v="673"/>
    </i>
    <i>
      <x v="679"/>
    </i>
    <i>
      <x v="756"/>
    </i>
    <i>
      <x v="793"/>
    </i>
    <i>
      <x v="805"/>
    </i>
    <i>
      <x v="821"/>
    </i>
    <i>
      <x v="842"/>
    </i>
    <i>
      <x v="860"/>
    </i>
    <i>
      <x v="1013"/>
    </i>
    <i>
      <x v="1036"/>
    </i>
    <i>
      <x v="1077"/>
    </i>
    <i>
      <x v="1104"/>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56"/>
          </reference>
        </references>
      </pivotArea>
    </format>
    <format dxfId="70">
      <pivotArea dataOnly="0" labelOnly="1" fieldPosition="0">
        <references count="2">
          <reference field="1" count="2">
            <x v="39"/>
            <x v="103"/>
          </reference>
          <reference field="2" count="1" selected="0">
            <x v="756"/>
          </reference>
        </references>
      </pivotArea>
    </format>
    <format dxfId="69">
      <pivotArea dataOnly="0" labelOnly="1" fieldPosition="0">
        <references count="2">
          <reference field="1" count="9">
            <x v="0"/>
            <x v="1"/>
            <x v="2"/>
            <x v="3"/>
            <x v="17"/>
            <x v="25"/>
            <x v="33"/>
            <x v="39"/>
            <x v="103"/>
          </reference>
          <reference field="2" count="1" selected="0">
            <x v="756"/>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30"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5" firstHeaderRow="0" firstDataRow="1" firstDataCol="1" rowPageCount="1" colPageCount="1"/>
  <pivotFields count="8">
    <pivotField axis="axisPage" showAll="0">
      <items count="1387">
        <item x="0"/>
        <item x="1"/>
        <item x="2"/>
        <item x="4"/>
        <item x="5"/>
        <item x="7"/>
        <item x="8"/>
        <item x="9"/>
        <item m="1" x="1238"/>
        <item x="10"/>
        <item x="11"/>
        <item m="1" x="1242"/>
        <item x="12"/>
        <item x="13"/>
        <item x="14"/>
        <item x="16"/>
        <item x="18"/>
        <item x="3"/>
        <item x="6"/>
        <item x="17"/>
        <item x="15"/>
        <item m="1" x="1244"/>
        <item m="1" x="1243"/>
        <item x="21"/>
        <item x="19"/>
        <item x="23"/>
        <item m="1" x="1245"/>
        <item x="24"/>
        <item x="20"/>
        <item x="28"/>
        <item m="1" x="1246"/>
        <item x="22"/>
        <item x="39"/>
        <item x="25"/>
        <item x="29"/>
        <item x="35"/>
        <item x="26"/>
        <item x="27"/>
        <item x="38"/>
        <item x="30"/>
        <item x="31"/>
        <item x="32"/>
        <item m="1" x="1247"/>
        <item x="37"/>
        <item m="1" x="1248"/>
        <item m="1" x="1249"/>
        <item x="44"/>
        <item x="34"/>
        <item x="40"/>
        <item x="33"/>
        <item x="36"/>
        <item x="60"/>
        <item x="42"/>
        <item m="1" x="1251"/>
        <item x="41"/>
        <item x="47"/>
        <item x="43"/>
        <item m="1" x="1250"/>
        <item x="50"/>
        <item x="45"/>
        <item x="46"/>
        <item x="52"/>
        <item m="1" x="1252"/>
        <item x="53"/>
        <item x="56"/>
        <item x="49"/>
        <item x="48"/>
        <item m="1" x="1253"/>
        <item x="51"/>
        <item m="1" x="1254"/>
        <item x="54"/>
        <item x="55"/>
        <item x="62"/>
        <item x="57"/>
        <item x="58"/>
        <item x="59"/>
        <item x="61"/>
        <item x="63"/>
        <item x="64"/>
        <item x="65"/>
        <item x="66"/>
        <item x="67"/>
        <item x="68"/>
        <item m="1" x="1255"/>
        <item m="1" x="1256"/>
        <item x="69"/>
        <item x="70"/>
        <item x="76"/>
        <item m="1" x="1257"/>
        <item m="1" x="1258"/>
        <item m="1" x="1259"/>
        <item x="71"/>
        <item x="72"/>
        <item x="73"/>
        <item x="74"/>
        <item x="75"/>
        <item x="77"/>
        <item x="78"/>
        <item x="79"/>
        <item m="1" x="1260"/>
        <item x="87"/>
        <item x="80"/>
        <item m="1" x="1261"/>
        <item x="81"/>
        <item x="82"/>
        <item x="83"/>
        <item x="84"/>
        <item x="85"/>
        <item x="86"/>
        <item x="88"/>
        <item x="89"/>
        <item x="90"/>
        <item x="91"/>
        <item m="1" x="1262"/>
        <item x="92"/>
        <item x="93"/>
        <item x="94"/>
        <item x="95"/>
        <item m="1" x="1263"/>
        <item x="96"/>
        <item m="1" x="1264"/>
        <item x="97"/>
        <item x="104"/>
        <item x="98"/>
        <item x="109"/>
        <item x="99"/>
        <item x="100"/>
        <item x="101"/>
        <item x="102"/>
        <item x="103"/>
        <item x="105"/>
        <item x="106"/>
        <item x="107"/>
        <item x="108"/>
        <item x="110"/>
        <item x="111"/>
        <item m="1" x="1265"/>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66"/>
        <item m="1" x="1267"/>
        <item x="140"/>
        <item x="166"/>
        <item x="145"/>
        <item x="142"/>
        <item x="190"/>
        <item x="143"/>
        <item m="1" x="1268"/>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69"/>
        <item x="178"/>
        <item x="179"/>
        <item x="180"/>
        <item x="181"/>
        <item x="141"/>
        <item x="154"/>
        <item x="168"/>
        <item x="182"/>
        <item x="184"/>
        <item x="216"/>
        <item m="1" x="1270"/>
        <item x="186"/>
        <item x="185"/>
        <item x="187"/>
        <item x="188"/>
        <item x="191"/>
        <item x="192"/>
        <item x="193"/>
        <item x="194"/>
        <item x="195"/>
        <item x="196"/>
        <item x="197"/>
        <item x="199"/>
        <item x="200"/>
        <item x="201"/>
        <item m="1" x="1350"/>
        <item m="1" x="1351"/>
        <item m="1" x="1375"/>
        <item m="1" x="1304"/>
        <item x="204"/>
        <item x="202"/>
        <item x="203"/>
        <item x="205"/>
        <item x="206"/>
        <item x="183"/>
        <item x="207"/>
        <item x="208"/>
        <item x="209"/>
        <item x="210"/>
        <item x="211"/>
        <item m="1" x="1305"/>
        <item m="1" x="1306"/>
        <item m="1" x="1307"/>
        <item m="1" x="1308"/>
        <item x="222"/>
        <item x="212"/>
        <item x="213"/>
        <item x="214"/>
        <item x="215"/>
        <item x="217"/>
        <item m="1" x="1376"/>
        <item x="218"/>
        <item x="219"/>
        <item x="220"/>
        <item m="1" x="1271"/>
        <item m="1" x="1272"/>
        <item x="221"/>
        <item x="223"/>
        <item x="224"/>
        <item x="228"/>
        <item x="229"/>
        <item x="230"/>
        <item x="231"/>
        <item x="232"/>
        <item x="233"/>
        <item x="234"/>
        <item x="235"/>
        <item x="241"/>
        <item x="236"/>
        <item x="237"/>
        <item x="238"/>
        <item x="239"/>
        <item x="240"/>
        <item x="242"/>
        <item x="243"/>
        <item m="1" x="1273"/>
        <item x="244"/>
        <item x="245"/>
        <item m="1" x="1361"/>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09"/>
        <item x="373"/>
        <item x="114"/>
        <item x="279"/>
        <item x="280"/>
        <item x="226"/>
        <item m="1" x="1274"/>
        <item x="281"/>
        <item x="282"/>
        <item m="1" x="1364"/>
        <item x="283"/>
        <item x="284"/>
        <item x="285"/>
        <item x="286"/>
        <item x="287"/>
        <item x="288"/>
        <item x="135"/>
        <item x="289"/>
        <item x="290"/>
        <item x="291"/>
        <item x="292"/>
        <item x="293"/>
        <item x="294"/>
        <item x="295"/>
        <item x="296"/>
        <item x="370"/>
        <item x="297"/>
        <item x="298"/>
        <item x="299"/>
        <item x="300"/>
        <item x="301"/>
        <item m="1" x="1369"/>
        <item x="303"/>
        <item x="302"/>
        <item x="304"/>
        <item m="1" x="1360"/>
        <item x="312"/>
        <item x="309"/>
        <item x="308"/>
        <item m="1" x="1382"/>
        <item x="305"/>
        <item x="311"/>
        <item x="306"/>
        <item x="307"/>
        <item x="227"/>
        <item x="310"/>
        <item x="313"/>
        <item x="314"/>
        <item x="315"/>
        <item x="316"/>
        <item x="321"/>
        <item x="317"/>
        <item x="318"/>
        <item x="320"/>
        <item x="319"/>
        <item x="322"/>
        <item x="323"/>
        <item x="324"/>
        <item x="325"/>
        <item x="326"/>
        <item x="327"/>
        <item x="328"/>
        <item m="1" x="1310"/>
        <item x="329"/>
        <item x="330"/>
        <item x="331"/>
        <item x="332"/>
        <item x="333"/>
        <item x="334"/>
        <item m="1" x="1300"/>
        <item m="1" x="1301"/>
        <item m="1" x="1302"/>
        <item m="1" x="1303"/>
        <item m="1" x="1363"/>
        <item x="336"/>
        <item x="335"/>
        <item x="337"/>
        <item x="338"/>
        <item x="339"/>
        <item x="351"/>
        <item x="340"/>
        <item x="341"/>
        <item x="342"/>
        <item m="1" x="1275"/>
        <item x="343"/>
        <item x="344"/>
        <item x="345"/>
        <item x="346"/>
        <item x="361"/>
        <item x="347"/>
        <item x="348"/>
        <item x="349"/>
        <item x="350"/>
        <item x="355"/>
        <item x="352"/>
        <item x="354"/>
        <item x="353"/>
        <item x="371"/>
        <item x="362"/>
        <item x="356"/>
        <item x="357"/>
        <item x="358"/>
        <item x="359"/>
        <item x="360"/>
        <item m="1" x="1276"/>
        <item x="363"/>
        <item x="364"/>
        <item x="365"/>
        <item x="366"/>
        <item x="367"/>
        <item x="368"/>
        <item x="369"/>
        <item m="1" x="1277"/>
        <item m="1" x="1370"/>
        <item m="1" x="1371"/>
        <item x="372"/>
        <item x="374"/>
        <item m="1" x="1278"/>
        <item x="378"/>
        <item x="381"/>
        <item x="375"/>
        <item x="376"/>
        <item x="377"/>
        <item m="1" x="1279"/>
        <item x="379"/>
        <item x="380"/>
        <item x="382"/>
        <item x="383"/>
        <item x="384"/>
        <item x="385"/>
        <item m="1" x="1377"/>
        <item m="1" x="1372"/>
        <item x="386"/>
        <item x="387"/>
        <item x="388"/>
        <item m="1" x="1280"/>
        <item m="1" x="1281"/>
        <item x="389"/>
        <item x="390"/>
        <item x="393"/>
        <item x="391"/>
        <item x="392"/>
        <item x="394"/>
        <item x="395"/>
        <item x="396"/>
        <item x="397"/>
        <item x="398"/>
        <item x="399"/>
        <item m="1" x="1282"/>
        <item x="400"/>
        <item x="401"/>
        <item x="402"/>
        <item x="403"/>
        <item x="404"/>
        <item x="405"/>
        <item m="1" x="1283"/>
        <item x="406"/>
        <item x="407"/>
        <item x="409"/>
        <item x="410"/>
        <item x="411"/>
        <item x="412"/>
        <item m="1" x="1311"/>
        <item x="413"/>
        <item x="414"/>
        <item x="415"/>
        <item x="408"/>
        <item x="416"/>
        <item m="1" x="1384"/>
        <item x="421"/>
        <item m="1" x="1355"/>
        <item x="417"/>
        <item x="418"/>
        <item x="420"/>
        <item m="1" x="1378"/>
        <item x="419"/>
        <item m="1" x="1312"/>
        <item x="422"/>
        <item x="423"/>
        <item x="424"/>
        <item x="425"/>
        <item x="426"/>
        <item x="427"/>
        <item x="428"/>
        <item x="429"/>
        <item x="430"/>
        <item x="431"/>
        <item x="432"/>
        <item x="433"/>
        <item x="434"/>
        <item x="435"/>
        <item x="436"/>
        <item x="437"/>
        <item x="438"/>
        <item x="439"/>
        <item x="440"/>
        <item x="441"/>
        <item x="442"/>
        <item x="443"/>
        <item m="1" x="1366"/>
        <item x="444"/>
        <item x="445"/>
        <item x="446"/>
        <item m="1" x="1365"/>
        <item x="447"/>
        <item m="1" x="1368"/>
        <item x="448"/>
        <item m="1" x="1380"/>
        <item x="449"/>
        <item x="450"/>
        <item m="1" x="1284"/>
        <item x="451"/>
        <item x="452"/>
        <item x="453"/>
        <item x="454"/>
        <item x="455"/>
        <item m="1" x="1313"/>
        <item x="456"/>
        <item x="457"/>
        <item x="458"/>
        <item x="459"/>
        <item x="460"/>
        <item x="461"/>
        <item x="462"/>
        <item m="1" x="1285"/>
        <item x="463"/>
        <item x="464"/>
        <item x="465"/>
        <item x="466"/>
        <item x="467"/>
        <item x="468"/>
        <item x="469"/>
        <item x="470"/>
        <item x="471"/>
        <item x="472"/>
        <item m="1" x="1334"/>
        <item x="473"/>
        <item x="474"/>
        <item x="475"/>
        <item x="476"/>
        <item x="477"/>
        <item m="1" x="1335"/>
        <item x="478"/>
        <item x="479"/>
        <item x="480"/>
        <item x="481"/>
        <item m="1" x="1314"/>
        <item x="482"/>
        <item x="483"/>
        <item x="484"/>
        <item x="485"/>
        <item x="486"/>
        <item x="487"/>
        <item x="488"/>
        <item x="489"/>
        <item x="490"/>
        <item x="491"/>
        <item x="492"/>
        <item x="493"/>
        <item x="494"/>
        <item x="495"/>
        <item x="496"/>
        <item m="1" x="1295"/>
        <item x="498"/>
        <item x="497"/>
        <item x="499"/>
        <item x="500"/>
        <item x="501"/>
        <item x="502"/>
        <item x="503"/>
        <item m="1" x="1296"/>
        <item x="505"/>
        <item x="506"/>
        <item x="507"/>
        <item x="508"/>
        <item x="509"/>
        <item x="510"/>
        <item x="511"/>
        <item m="1" x="1315"/>
        <item m="1" x="1316"/>
        <item m="1" x="1317"/>
        <item m="1" x="1318"/>
        <item m="1" x="1319"/>
        <item x="512"/>
        <item x="513"/>
        <item x="514"/>
        <item x="515"/>
        <item x="516"/>
        <item x="517"/>
        <item x="518"/>
        <item x="519"/>
        <item x="520"/>
        <item x="521"/>
        <item x="522"/>
        <item x="523"/>
        <item x="524"/>
        <item x="525"/>
        <item x="526"/>
        <item x="527"/>
        <item x="528"/>
        <item x="529"/>
        <item x="530"/>
        <item x="531"/>
        <item x="532"/>
        <item m="1" x="1320"/>
        <item x="538"/>
        <item x="533"/>
        <item x="534"/>
        <item x="535"/>
        <item x="536"/>
        <item x="537"/>
        <item x="542"/>
        <item x="539"/>
        <item x="540"/>
        <item x="541"/>
        <item x="543"/>
        <item x="544"/>
        <item x="545"/>
        <item x="546"/>
        <item x="547"/>
        <item x="549"/>
        <item x="550"/>
        <item x="551"/>
        <item x="552"/>
        <item x="553"/>
        <item x="554"/>
        <item x="555"/>
        <item m="1" x="1336"/>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37"/>
        <item x="607"/>
        <item x="611"/>
        <item x="612"/>
        <item x="613"/>
        <item x="614"/>
        <item x="608"/>
        <item x="609"/>
        <item x="610"/>
        <item x="615"/>
        <item x="616"/>
        <item m="1" x="1338"/>
        <item x="617"/>
        <item x="618"/>
        <item m="1" x="1339"/>
        <item x="619"/>
        <item x="620"/>
        <item x="621"/>
        <item m="1" x="1340"/>
        <item x="622"/>
        <item m="1" x="1341"/>
        <item x="624"/>
        <item x="623"/>
        <item x="625"/>
        <item x="627"/>
        <item x="629"/>
        <item x="630"/>
        <item x="631"/>
        <item x="632"/>
        <item x="633"/>
        <item x="634"/>
        <item m="1" x="1321"/>
        <item x="648"/>
        <item x="635"/>
        <item m="1" x="1297"/>
        <item m="1" x="1322"/>
        <item x="636"/>
        <item x="637"/>
        <item x="626"/>
        <item x="641"/>
        <item x="642"/>
        <item x="643"/>
        <item m="1" x="1323"/>
        <item x="628"/>
        <item x="644"/>
        <item x="645"/>
        <item x="646"/>
        <item m="1" x="1286"/>
        <item x="647"/>
        <item x="649"/>
        <item x="650"/>
        <item x="640"/>
        <item x="651"/>
        <item x="652"/>
        <item m="1" x="1374"/>
        <item x="653"/>
        <item m="1" x="1342"/>
        <item m="1" x="1343"/>
        <item m="1" x="1324"/>
        <item x="654"/>
        <item m="1" x="1325"/>
        <item x="655"/>
        <item x="656"/>
        <item x="657"/>
        <item x="658"/>
        <item x="659"/>
        <item x="639"/>
        <item x="660"/>
        <item x="662"/>
        <item x="665"/>
        <item x="663"/>
        <item x="664"/>
        <item x="638"/>
        <item x="661"/>
        <item x="666"/>
        <item x="667"/>
        <item x="668"/>
        <item x="669"/>
        <item x="670"/>
        <item x="671"/>
        <item x="672"/>
        <item x="673"/>
        <item x="674"/>
        <item m="1" x="1287"/>
        <item x="675"/>
        <item m="1" x="1288"/>
        <item x="679"/>
        <item x="676"/>
        <item x="677"/>
        <item x="678"/>
        <item x="680"/>
        <item m="1" x="1357"/>
        <item x="682"/>
        <item x="681"/>
        <item x="683"/>
        <item x="684"/>
        <item x="685"/>
        <item x="686"/>
        <item x="687"/>
        <item x="688"/>
        <item x="697"/>
        <item x="689"/>
        <item x="690"/>
        <item x="691"/>
        <item x="705"/>
        <item x="700"/>
        <item x="692"/>
        <item x="693"/>
        <item x="694"/>
        <item m="1" x="1359"/>
        <item x="695"/>
        <item x="696"/>
        <item x="698"/>
        <item x="699"/>
        <item x="701"/>
        <item m="1" x="1291"/>
        <item x="702"/>
        <item x="706"/>
        <item x="703"/>
        <item x="704"/>
        <item x="707"/>
        <item x="717"/>
        <item x="709"/>
        <item x="710"/>
        <item x="711"/>
        <item x="712"/>
        <item x="713"/>
        <item x="714"/>
        <item x="715"/>
        <item x="716"/>
        <item m="1" x="1326"/>
        <item x="718"/>
        <item x="719"/>
        <item x="720"/>
        <item m="1" x="1289"/>
        <item m="1" x="1290"/>
        <item m="1" x="1292"/>
        <item x="726"/>
        <item x="721"/>
        <item x="722"/>
        <item x="723"/>
        <item x="724"/>
        <item x="725"/>
        <item x="727"/>
        <item x="758"/>
        <item x="728"/>
        <item x="729"/>
        <item x="730"/>
        <item m="1" x="1373"/>
        <item m="1" x="1353"/>
        <item x="731"/>
        <item x="732"/>
        <item x="733"/>
        <item m="1" x="1362"/>
        <item x="734"/>
        <item x="735"/>
        <item x="736"/>
        <item x="737"/>
        <item x="738"/>
        <item x="739"/>
        <item x="740"/>
        <item x="741"/>
        <item x="742"/>
        <item x="765"/>
        <item x="743"/>
        <item x="744"/>
        <item x="745"/>
        <item x="746"/>
        <item x="753"/>
        <item x="747"/>
        <item m="1" x="1293"/>
        <item x="748"/>
        <item x="749"/>
        <item x="750"/>
        <item x="751"/>
        <item x="767"/>
        <item x="752"/>
        <item x="754"/>
        <item x="755"/>
        <item x="756"/>
        <item x="757"/>
        <item m="1" x="1327"/>
        <item x="759"/>
        <item m="1" x="1344"/>
        <item x="760"/>
        <item m="1" x="1328"/>
        <item x="761"/>
        <item x="762"/>
        <item m="1" x="1354"/>
        <item x="763"/>
        <item m="1" x="1352"/>
        <item x="764"/>
        <item x="766"/>
        <item x="768"/>
        <item m="1" x="1349"/>
        <item x="769"/>
        <item x="770"/>
        <item x="771"/>
        <item x="772"/>
        <item x="773"/>
        <item x="774"/>
        <item x="775"/>
        <item x="776"/>
        <item x="777"/>
        <item x="778"/>
        <item x="779"/>
        <item x="780"/>
        <item x="781"/>
        <item x="782"/>
        <item x="783"/>
        <item x="784"/>
        <item x="785"/>
        <item x="786"/>
        <item x="787"/>
        <item x="788"/>
        <item x="789"/>
        <item x="790"/>
        <item x="791"/>
        <item m="1" x="1329"/>
        <item x="792"/>
        <item m="1" x="1330"/>
        <item x="793"/>
        <item x="799"/>
        <item x="794"/>
        <item x="795"/>
        <item x="796"/>
        <item x="797"/>
        <item x="798"/>
        <item x="800"/>
        <item x="802"/>
        <item x="801"/>
        <item m="1" x="1331"/>
        <item x="803"/>
        <item x="804"/>
        <item x="805"/>
        <item x="809"/>
        <item x="811"/>
        <item x="810"/>
        <item m="1" x="1358"/>
        <item x="813"/>
        <item x="808"/>
        <item m="1" x="1356"/>
        <item x="820"/>
        <item m="1" x="1381"/>
        <item x="812"/>
        <item x="814"/>
        <item x="816"/>
        <item x="817"/>
        <item x="806"/>
        <item x="815"/>
        <item x="818"/>
        <item m="1" x="1298"/>
        <item x="822"/>
        <item x="823"/>
        <item m="1" x="1345"/>
        <item x="825"/>
        <item x="830"/>
        <item x="828"/>
        <item x="824"/>
        <item x="829"/>
        <item x="834"/>
        <item x="832"/>
        <item x="833"/>
        <item x="831"/>
        <item x="708"/>
        <item x="838"/>
        <item x="839"/>
        <item x="836"/>
        <item x="841"/>
        <item x="842"/>
        <item x="843"/>
        <item m="1" x="1379"/>
        <item x="835"/>
        <item m="1" x="1367"/>
        <item m="1" x="1299"/>
        <item x="821"/>
        <item x="837"/>
        <item x="840"/>
        <item x="847"/>
        <item x="846"/>
        <item x="848"/>
        <item x="845"/>
        <item m="1" x="1346"/>
        <item x="850"/>
        <item x="849"/>
        <item x="844"/>
        <item m="1" x="1383"/>
        <item x="851"/>
        <item x="853"/>
        <item x="854"/>
        <item x="855"/>
        <item x="857"/>
        <item x="858"/>
        <item x="852"/>
        <item x="859"/>
        <item x="860"/>
        <item x="807"/>
        <item x="819"/>
        <item x="856"/>
        <item x="827"/>
        <item x="861"/>
        <item x="863"/>
        <item x="862"/>
        <item x="864"/>
        <item x="865"/>
        <item x="866"/>
        <item x="869"/>
        <item x="867"/>
        <item x="868"/>
        <item x="871"/>
        <item x="872"/>
        <item x="873"/>
        <item x="875"/>
        <item m="1" x="1347"/>
        <item x="874"/>
        <item x="878"/>
        <item x="880"/>
        <item x="879"/>
        <item x="877"/>
        <item x="881"/>
        <item x="882"/>
        <item x="884"/>
        <item m="1" x="1348"/>
        <item x="876"/>
        <item x="883"/>
        <item x="885"/>
        <item x="887"/>
        <item x="888"/>
        <item x="886"/>
        <item x="826"/>
        <item x="889"/>
        <item x="890"/>
        <item x="891"/>
        <item x="892"/>
        <item m="1" x="1294"/>
        <item x="893"/>
        <item x="894"/>
        <item x="895"/>
        <item x="899"/>
        <item x="897"/>
        <item x="901"/>
        <item x="896"/>
        <item x="898"/>
        <item x="903"/>
        <item x="904"/>
        <item x="905"/>
        <item x="906"/>
        <item x="902"/>
        <item x="900"/>
        <item x="907"/>
        <item x="870"/>
        <item m="1" x="1332"/>
        <item x="909"/>
        <item x="908"/>
        <item x="910"/>
        <item m="1" x="1333"/>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85"/>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32"/>
        <item x="1154"/>
        <item x="1152"/>
        <item x="1157"/>
        <item x="1156"/>
        <item x="1160"/>
        <item m="1" x="1239"/>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40"/>
        <item m="1" x="1237"/>
        <item m="1" x="1241"/>
        <item m="1" x="1233"/>
        <item m="1" x="1234"/>
        <item x="1209"/>
        <item x="1212"/>
        <item x="1204"/>
        <item x="1208"/>
        <item x="1210"/>
        <item x="1207"/>
        <item x="1203"/>
        <item x="1205"/>
        <item x="1213"/>
        <item x="1214"/>
        <item x="1206"/>
        <item x="1211"/>
        <item m="1" x="1235"/>
        <item x="1216"/>
        <item x="1220"/>
        <item x="1221"/>
        <item x="1223"/>
        <item m="1" x="1236"/>
        <item x="1218"/>
        <item x="1219"/>
        <item x="1222"/>
        <item x="1217"/>
        <item x="1226"/>
        <item x="1225"/>
        <item x="1228"/>
        <item x="1224"/>
        <item x="1227"/>
        <item x="1215"/>
        <item x="1230"/>
        <item x="1229"/>
        <item x="1231"/>
        <item t="default"/>
      </items>
    </pivotField>
    <pivotField axis="axisRow" showAll="0" sortType="descending">
      <items count="152">
        <item sd="0" x="48"/>
        <item sd="0" x="50"/>
        <item sd="0" x="39"/>
        <item sd="0" x="37"/>
        <item sd="0" x="40"/>
        <item sd="0" x="0"/>
        <item sd="0" x="24"/>
        <item sd="0" x="34"/>
        <item sd="0" x="31"/>
        <item sd="0" x="20"/>
        <item sd="0" x="25"/>
        <item sd="0" x="29"/>
        <item sd="0" x="16"/>
        <item sd="0" m="1" x="133"/>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45"/>
        <item sd="0" x="45"/>
        <item sd="0" x="42"/>
        <item sd="0" m="1" x="135"/>
        <item sd="0" x="44"/>
        <item sd="0" x="47"/>
        <item sd="0" x="49"/>
        <item sd="0" m="1" x="136"/>
        <item sd="0" x="27"/>
        <item sd="0" x="52"/>
        <item sd="0" x="51"/>
        <item sd="0" x="53"/>
        <item sd="0" x="54"/>
        <item sd="0" x="55"/>
        <item sd="0" x="56"/>
        <item sd="0" x="57"/>
        <item sd="0" x="58"/>
        <item sd="0" x="59"/>
        <item sd="0" x="60"/>
        <item sd="0" x="61"/>
        <item sd="0" x="62"/>
        <item sd="0" x="63"/>
        <item sd="0" x="64"/>
        <item sd="0" x="65"/>
        <item sd="0" x="66"/>
        <item sd="0" x="70"/>
        <item sd="0" m="1" x="139"/>
        <item sd="0" x="67"/>
        <item sd="0" x="69"/>
        <item sd="0" m="1" x="134"/>
        <item sd="0" x="71"/>
        <item sd="0" x="72"/>
        <item sd="0" x="73"/>
        <item sd="0" m="1" x="142"/>
        <item sd="0" m="1" x="150"/>
        <item sd="0" m="1" x="144"/>
        <item sd="0" x="77"/>
        <item sd="0" x="76"/>
        <item sd="0" x="82"/>
        <item sd="0" x="74"/>
        <item sd="0" x="75"/>
        <item sd="0" x="68"/>
        <item sd="0" x="78"/>
        <item sd="0" x="79"/>
        <item sd="0" m="1" x="141"/>
        <item sd="0" x="80"/>
        <item sd="0" x="81"/>
        <item sd="0" m="1" x="143"/>
        <item sd="0" x="83"/>
        <item sd="0" x="86"/>
        <item sd="0" x="84"/>
        <item sd="0" x="85"/>
        <item sd="0" x="87"/>
        <item sd="0" x="89"/>
        <item sd="0" x="90"/>
        <item sd="0" x="91"/>
        <item sd="0" x="92"/>
        <item sd="0" x="93"/>
        <item sd="0" x="94"/>
        <item sd="0" x="95"/>
        <item sd="0" x="96"/>
        <item sd="0" m="1" x="147"/>
        <item sd="0" m="1" x="148"/>
        <item sd="0" m="1" x="138"/>
        <item sd="0" x="97"/>
        <item sd="0" x="100"/>
        <item sd="0" m="1" x="146"/>
        <item sd="0" x="101"/>
        <item sd="0" x="110"/>
        <item sd="0" x="106"/>
        <item sd="0" x="88"/>
        <item sd="0" x="102"/>
        <item sd="0" x="112"/>
        <item sd="0" x="113"/>
        <item sd="0" m="1" x="149"/>
        <item sd="0" x="108"/>
        <item sd="0" x="115"/>
        <item sd="0" m="1" x="140"/>
        <item sd="0" x="116"/>
        <item sd="0" x="98"/>
        <item sd="0" x="99"/>
        <item sd="0" x="103"/>
        <item sd="0" x="114"/>
        <item sd="0" x="107"/>
        <item sd="0" x="117"/>
        <item sd="0" x="118"/>
        <item sd="0" x="119"/>
        <item sd="0" x="120"/>
        <item m="1" x="137"/>
        <item sd="0" x="121"/>
        <item sd="0" x="104"/>
        <item sd="0" x="122"/>
        <item sd="0" x="105"/>
        <item sd="0" x="111"/>
        <item sd="0" x="109"/>
        <item sd="0" m="1" x="132"/>
        <item sd="0" x="123"/>
        <item m="1" x="131"/>
        <item x="124"/>
        <item sd="0" x="125"/>
        <item sd="0" x="126"/>
        <item x="127"/>
        <item sd="0" x="129"/>
        <item x="128"/>
        <item x="130"/>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m="1" x="37"/>
        <item x="26"/>
        <item x="27"/>
        <item x="28"/>
        <item x="33"/>
        <item m="1" x="66"/>
        <item m="1" x="77"/>
        <item m="1" x="72"/>
        <item m="1" x="63"/>
        <item x="25"/>
        <item m="1" x="64"/>
        <item x="30"/>
        <item x="31"/>
        <item x="32"/>
        <item x="24"/>
        <item x="34"/>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0">
    <i>
      <x v="138"/>
    </i>
    <i>
      <x v="129"/>
    </i>
    <i>
      <x v="142"/>
    </i>
    <i>
      <x v="117"/>
    </i>
    <i>
      <x v="121"/>
    </i>
    <i>
      <x v="101"/>
    </i>
    <i>
      <x v="132"/>
    </i>
    <i>
      <x v="125"/>
    </i>
    <i>
      <x v="137"/>
    </i>
    <i>
      <x v="148"/>
    </i>
    <i>
      <x v="145"/>
    </i>
    <i>
      <x v="122"/>
    </i>
    <i>
      <x v="127"/>
    </i>
    <i>
      <x v="146"/>
    </i>
    <i>
      <x v="118"/>
    </i>
    <i>
      <x v="147"/>
    </i>
    <i r="1">
      <x v="66"/>
    </i>
    <i r="1">
      <x v="4"/>
    </i>
    <i>
      <x v="144"/>
    </i>
    <i r="1">
      <x v="33"/>
    </i>
    <i>
      <x v="149"/>
    </i>
    <i r="1">
      <x v="13"/>
    </i>
    <i r="1">
      <x v="9"/>
    </i>
    <i>
      <x v="140"/>
    </i>
    <i>
      <x v="104"/>
    </i>
    <i>
      <x v="22"/>
    </i>
    <i>
      <x v="100"/>
    </i>
    <i>
      <x v="105"/>
    </i>
    <i>
      <x v="115"/>
    </i>
    <i>
      <x v="119"/>
    </i>
    <i>
      <x v="26"/>
    </i>
    <i>
      <x v="88"/>
    </i>
    <i>
      <x v="15"/>
    </i>
    <i>
      <x v="28"/>
    </i>
    <i>
      <x v="98"/>
    </i>
    <i>
      <x v="29"/>
    </i>
    <i>
      <x v="133"/>
    </i>
    <i>
      <x v="30"/>
    </i>
    <i>
      <x v="84"/>
    </i>
    <i>
      <x v="31"/>
    </i>
    <i>
      <x v="94"/>
    </i>
    <i>
      <x v="32"/>
    </i>
    <i>
      <x v="102"/>
    </i>
    <i>
      <x v="25"/>
    </i>
    <i>
      <x v="7"/>
    </i>
    <i>
      <x v="33"/>
    </i>
    <i>
      <x v="9"/>
    </i>
    <i>
      <x v="34"/>
    </i>
    <i>
      <x v="12"/>
    </i>
    <i>
      <x v="35"/>
    </i>
    <i>
      <x v="19"/>
    </i>
    <i>
      <x v="36"/>
    </i>
    <i>
      <x v="86"/>
    </i>
    <i>
      <x v="37"/>
    </i>
    <i>
      <x v="91"/>
    </i>
    <i>
      <x v="38"/>
    </i>
    <i>
      <x v="96"/>
    </i>
    <i>
      <x v="39"/>
    </i>
    <i>
      <x v="23"/>
    </i>
    <i>
      <x v="40"/>
    </i>
    <i>
      <x v="113"/>
    </i>
    <i>
      <x v="41"/>
    </i>
    <i>
      <x v="3"/>
    </i>
    <i>
      <x v="42"/>
    </i>
    <i>
      <x v="6"/>
    </i>
    <i>
      <x v="43"/>
    </i>
    <i>
      <x v="8"/>
    </i>
    <i>
      <x v="44"/>
    </i>
    <i>
      <x v="131"/>
    </i>
    <i>
      <x v="45"/>
    </i>
    <i>
      <x v="136"/>
    </i>
    <i>
      <x v="47"/>
    </i>
    <i>
      <x v="20"/>
    </i>
    <i>
      <x v="48"/>
    </i>
    <i>
      <x v="17"/>
    </i>
    <i>
      <x v="50"/>
    </i>
    <i>
      <x v="83"/>
    </i>
    <i>
      <x v="51"/>
    </i>
    <i>
      <x v="85"/>
    </i>
    <i>
      <x v="52"/>
    </i>
    <i>
      <x v="87"/>
    </i>
    <i>
      <x v="54"/>
    </i>
    <i>
      <x v="89"/>
    </i>
    <i>
      <x v="55"/>
    </i>
    <i>
      <x v="92"/>
    </i>
    <i>
      <x v="56"/>
    </i>
    <i>
      <x v="95"/>
    </i>
    <i>
      <x v="57"/>
    </i>
    <i>
      <x v="97"/>
    </i>
    <i>
      <x v="58"/>
    </i>
    <i>
      <x v="99"/>
    </i>
    <i>
      <x v="103"/>
    </i>
    <i>
      <x v="2"/>
    </i>
    <i>
      <x v="21"/>
    </i>
    <i>
      <x v="24"/>
    </i>
    <i>
      <x v="110"/>
    </i>
    <i>
      <x v="59"/>
    </i>
    <i>
      <x v="106"/>
    </i>
    <i>
      <x v="60"/>
    </i>
    <i>
      <x v="111"/>
    </i>
    <i>
      <x v="61"/>
    </i>
    <i>
      <x v="114"/>
    </i>
    <i>
      <x v="62"/>
    </i>
    <i>
      <x v="116"/>
    </i>
    <i>
      <x v="63"/>
    </i>
    <i>
      <x v="4"/>
    </i>
    <i>
      <x v="64"/>
    </i>
    <i>
      <x v="5"/>
    </i>
    <i>
      <x v="65"/>
    </i>
    <i>
      <x v="124"/>
    </i>
    <i>
      <x v="66"/>
    </i>
    <i>
      <x v="126"/>
    </i>
    <i>
      <x v="67"/>
    </i>
    <i>
      <x v="128"/>
    </i>
    <i>
      <x v="1"/>
    </i>
    <i>
      <x v="130"/>
    </i>
    <i>
      <x/>
    </i>
    <i>
      <x v="10"/>
    </i>
    <i>
      <x v="70"/>
    </i>
    <i>
      <x v="135"/>
    </i>
    <i>
      <x v="71"/>
    </i>
    <i>
      <x v="11"/>
    </i>
    <i>
      <x v="73"/>
    </i>
    <i>
      <x v="139"/>
    </i>
    <i>
      <x v="74"/>
    </i>
    <i>
      <x v="14"/>
    </i>
    <i>
      <x v="76"/>
    </i>
    <i>
      <x v="16"/>
    </i>
    <i>
      <x v="77"/>
    </i>
    <i>
      <x v="18"/>
    </i>
    <i>
      <x v="78"/>
    </i>
    <i>
      <x v="82"/>
    </i>
    <i>
      <x v="68"/>
    </i>
    <i>
      <x v="69"/>
    </i>
    <i>
      <x v="27"/>
    </i>
    <i>
      <x v="150"/>
    </i>
    <i r="1">
      <x v="78"/>
    </i>
    <i r="1">
      <x v="60"/>
    </i>
    <i r="1">
      <x v="73"/>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5">
        <f ca="1">TODAY()</f>
        <v>45463</v>
      </c>
    </row>
    <row r="10" spans="20:20" x14ac:dyDescent="0.25">
      <c r="T10" s="10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804"/>
  <sheetViews>
    <sheetView tabSelected="1" zoomScale="140" zoomScaleNormal="140" workbookViewId="0">
      <pane ySplit="1" topLeftCell="A19803" activePane="bottomLeft" state="frozen"/>
      <selection pane="bottomLeft" activeCell="D19829" sqref="D19829"/>
    </sheetView>
  </sheetViews>
  <sheetFormatPr defaultColWidth="9.140625" defaultRowHeight="12.75" x14ac:dyDescent="0.2"/>
  <cols>
    <col min="1" max="1" width="10.140625" style="107" customWidth="1"/>
    <col min="2" max="2" width="23" style="40" customWidth="1"/>
    <col min="3" max="3" width="19" style="40" customWidth="1"/>
    <col min="4" max="4" width="50"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2" t="s">
        <v>839</v>
      </c>
      <c r="I1" s="1013" t="s">
        <v>10858</v>
      </c>
    </row>
    <row r="2" spans="1:16" x14ac:dyDescent="0.2">
      <c r="A2" s="16">
        <v>42158</v>
      </c>
      <c r="B2" s="42" t="s">
        <v>40</v>
      </c>
      <c r="C2" s="40" t="s">
        <v>107</v>
      </c>
      <c r="D2" s="786"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6" t="s">
        <v>126</v>
      </c>
      <c r="E6" s="43"/>
      <c r="F6" s="43">
        <v>1484946</v>
      </c>
      <c r="G6" s="41">
        <f t="shared" si="0"/>
        <v>1484946</v>
      </c>
      <c r="H6" s="48" t="s">
        <v>829</v>
      </c>
    </row>
    <row r="7" spans="1:16" x14ac:dyDescent="0.2">
      <c r="A7" s="591">
        <v>42264</v>
      </c>
      <c r="B7" s="42" t="s">
        <v>40</v>
      </c>
      <c r="C7" s="42" t="s">
        <v>40</v>
      </c>
      <c r="D7" s="786" t="s">
        <v>125</v>
      </c>
      <c r="E7" s="43"/>
      <c r="F7" s="43">
        <v>744000</v>
      </c>
      <c r="G7" s="41">
        <f t="shared" si="0"/>
        <v>744000</v>
      </c>
      <c r="H7" s="48" t="s">
        <v>831</v>
      </c>
    </row>
    <row r="8" spans="1:16" x14ac:dyDescent="0.2">
      <c r="A8" s="591">
        <v>42327</v>
      </c>
      <c r="B8" s="42" t="s">
        <v>40</v>
      </c>
      <c r="C8" s="42" t="s">
        <v>40</v>
      </c>
      <c r="D8" s="786" t="s">
        <v>124</v>
      </c>
      <c r="E8" s="43"/>
      <c r="F8" s="43">
        <v>5000000</v>
      </c>
      <c r="G8" s="41">
        <f t="shared" si="0"/>
        <v>5000000</v>
      </c>
      <c r="H8" s="48" t="s">
        <v>832</v>
      </c>
    </row>
    <row r="9" spans="1:16" x14ac:dyDescent="0.2">
      <c r="A9" s="591">
        <v>42340</v>
      </c>
      <c r="B9" s="42" t="s">
        <v>40</v>
      </c>
      <c r="C9" s="42" t="s">
        <v>40</v>
      </c>
      <c r="D9" s="786"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7"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8" t="s">
        <v>90</v>
      </c>
      <c r="E42" s="41">
        <v>10000</v>
      </c>
      <c r="G42" s="41">
        <f t="shared" si="0"/>
        <v>-10000</v>
      </c>
      <c r="H42" s="48" t="s">
        <v>834</v>
      </c>
    </row>
    <row r="43" spans="1:8" x14ac:dyDescent="0.2">
      <c r="A43" s="591">
        <v>42387</v>
      </c>
      <c r="B43" s="40" t="s">
        <v>40</v>
      </c>
      <c r="C43" s="40" t="s">
        <v>1166</v>
      </c>
      <c r="D43" s="788"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8"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8" t="s">
        <v>100</v>
      </c>
      <c r="E57" s="41">
        <v>12000</v>
      </c>
      <c r="G57" s="41">
        <f t="shared" si="0"/>
        <v>-12000</v>
      </c>
      <c r="H57" s="48" t="s">
        <v>834</v>
      </c>
    </row>
    <row r="58" spans="1:8" ht="12.75" customHeight="1" x14ac:dyDescent="0.2">
      <c r="A58" s="591">
        <v>42390</v>
      </c>
      <c r="B58" s="40" t="s">
        <v>40</v>
      </c>
      <c r="C58" s="40" t="s">
        <v>1166</v>
      </c>
      <c r="D58" s="787" t="s">
        <v>79</v>
      </c>
      <c r="E58" s="41">
        <v>10000</v>
      </c>
      <c r="G58" s="41">
        <f t="shared" si="0"/>
        <v>-10000</v>
      </c>
      <c r="H58" s="48" t="s">
        <v>834</v>
      </c>
    </row>
    <row r="59" spans="1:8" x14ac:dyDescent="0.2">
      <c r="A59" s="591">
        <v>42390</v>
      </c>
      <c r="B59" s="40" t="s">
        <v>40</v>
      </c>
      <c r="C59" s="40" t="s">
        <v>1166</v>
      </c>
      <c r="D59" s="787"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x14ac:dyDescent="0.2">
      <c r="A62" s="591">
        <v>42390</v>
      </c>
      <c r="B62" s="40" t="s">
        <v>11</v>
      </c>
      <c r="C62" s="40" t="s">
        <v>1166</v>
      </c>
      <c r="D62" s="788" t="s">
        <v>102</v>
      </c>
      <c r="E62" s="41">
        <v>3000</v>
      </c>
      <c r="G62" s="41">
        <f t="shared" si="0"/>
        <v>-3000</v>
      </c>
      <c r="H62" s="48" t="s">
        <v>834</v>
      </c>
    </row>
    <row r="63" spans="1:8"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x14ac:dyDescent="0.2">
      <c r="A68" s="591">
        <v>42392</v>
      </c>
      <c r="B68" s="40" t="s">
        <v>16</v>
      </c>
      <c r="C68" s="40" t="s">
        <v>1166</v>
      </c>
      <c r="D68" s="788"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8"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8" t="s">
        <v>134</v>
      </c>
      <c r="E82" s="41">
        <v>4000</v>
      </c>
      <c r="G82" s="41">
        <f t="shared" si="1"/>
        <v>-4000</v>
      </c>
      <c r="H82" s="48" t="s">
        <v>834</v>
      </c>
    </row>
    <row r="83" spans="1:8" x14ac:dyDescent="0.2">
      <c r="A83" s="591">
        <v>42395</v>
      </c>
      <c r="B83" s="40" t="s">
        <v>16</v>
      </c>
      <c r="C83" s="40" t="s">
        <v>1166</v>
      </c>
      <c r="D83" s="788"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8"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8"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8" t="s">
        <v>150</v>
      </c>
      <c r="E102" s="41">
        <v>5000</v>
      </c>
      <c r="G102" s="41">
        <f t="shared" si="1"/>
        <v>-5000</v>
      </c>
      <c r="H102" s="48" t="s">
        <v>834</v>
      </c>
    </row>
    <row r="103" spans="1:8" x14ac:dyDescent="0.2">
      <c r="A103" s="591">
        <v>42398</v>
      </c>
      <c r="B103" s="40" t="s">
        <v>16</v>
      </c>
      <c r="C103" s="40" t="s">
        <v>1166</v>
      </c>
      <c r="D103" s="788" t="s">
        <v>151</v>
      </c>
      <c r="E103" s="41">
        <v>2000</v>
      </c>
      <c r="G103" s="41">
        <f t="shared" si="1"/>
        <v>-2000</v>
      </c>
      <c r="H103" s="48" t="s">
        <v>834</v>
      </c>
    </row>
    <row r="104" spans="1:8" x14ac:dyDescent="0.2">
      <c r="A104" s="591">
        <v>42398</v>
      </c>
      <c r="B104" s="40" t="s">
        <v>16</v>
      </c>
      <c r="C104" s="40" t="s">
        <v>1166</v>
      </c>
      <c r="D104" s="788"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x14ac:dyDescent="0.2">
      <c r="A123" s="16">
        <v>42404</v>
      </c>
      <c r="B123" s="40" t="s">
        <v>40</v>
      </c>
      <c r="C123" s="40" t="s">
        <v>253</v>
      </c>
      <c r="D123" s="107" t="s">
        <v>254</v>
      </c>
      <c r="E123" s="41">
        <v>1201239</v>
      </c>
      <c r="G123" s="41">
        <f t="shared" si="1"/>
        <v>-1201239</v>
      </c>
      <c r="H123" s="48" t="s">
        <v>835</v>
      </c>
    </row>
    <row r="124" spans="1:8"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x14ac:dyDescent="0.2">
      <c r="A127" s="16">
        <v>42405</v>
      </c>
      <c r="B127" s="40" t="s">
        <v>37</v>
      </c>
      <c r="C127" s="40" t="s">
        <v>1229</v>
      </c>
      <c r="D127" s="107" t="s">
        <v>193</v>
      </c>
      <c r="E127" s="41">
        <v>12454</v>
      </c>
      <c r="G127" s="41">
        <f t="shared" si="1"/>
        <v>-12454</v>
      </c>
      <c r="H127" s="48" t="s">
        <v>835</v>
      </c>
    </row>
    <row r="128" spans="1:8"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x14ac:dyDescent="0.2">
      <c r="A148" s="16">
        <v>42405</v>
      </c>
      <c r="B148" s="40" t="s">
        <v>40</v>
      </c>
      <c r="C148" s="40" t="s">
        <v>1229</v>
      </c>
      <c r="D148" s="107" t="s">
        <v>210</v>
      </c>
      <c r="E148" s="41">
        <v>14032</v>
      </c>
      <c r="G148" s="41">
        <f t="shared" si="2"/>
        <v>-14032</v>
      </c>
      <c r="H148" s="48" t="s">
        <v>835</v>
      </c>
    </row>
    <row r="149" spans="1:8" x14ac:dyDescent="0.2">
      <c r="A149" s="16">
        <v>42405</v>
      </c>
      <c r="B149" s="40" t="s">
        <v>40</v>
      </c>
      <c r="C149" s="40" t="s">
        <v>1229</v>
      </c>
      <c r="D149" s="107" t="s">
        <v>211</v>
      </c>
      <c r="E149" s="41">
        <v>4750</v>
      </c>
      <c r="G149" s="41">
        <f t="shared" si="2"/>
        <v>-4750</v>
      </c>
      <c r="H149" s="48" t="s">
        <v>835</v>
      </c>
    </row>
    <row r="150" spans="1:8"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7" t="s">
        <v>230</v>
      </c>
      <c r="E161" s="41">
        <v>4000</v>
      </c>
      <c r="G161" s="41">
        <f t="shared" si="2"/>
        <v>-4000</v>
      </c>
      <c r="H161" s="48" t="s">
        <v>835</v>
      </c>
    </row>
    <row r="162" spans="1:8" x14ac:dyDescent="0.2">
      <c r="A162" s="16">
        <v>42405</v>
      </c>
      <c r="B162" s="40" t="s">
        <v>40</v>
      </c>
      <c r="C162" s="40" t="s">
        <v>1166</v>
      </c>
      <c r="D162" s="787" t="s">
        <v>231</v>
      </c>
      <c r="E162" s="41">
        <v>1000</v>
      </c>
      <c r="G162" s="41">
        <f t="shared" si="2"/>
        <v>-1000</v>
      </c>
      <c r="H162" s="48" t="s">
        <v>835</v>
      </c>
    </row>
    <row r="163" spans="1:8" x14ac:dyDescent="0.2">
      <c r="A163" s="16">
        <v>42405</v>
      </c>
      <c r="B163" s="40" t="s">
        <v>40</v>
      </c>
      <c r="C163" s="40" t="s">
        <v>1166</v>
      </c>
      <c r="D163" s="787" t="s">
        <v>232</v>
      </c>
      <c r="E163" s="41">
        <v>3000</v>
      </c>
      <c r="G163" s="41">
        <f t="shared" si="2"/>
        <v>-3000</v>
      </c>
      <c r="H163" s="48" t="s">
        <v>835</v>
      </c>
    </row>
    <row r="164" spans="1:8" x14ac:dyDescent="0.2">
      <c r="A164" s="16">
        <v>42405</v>
      </c>
      <c r="B164" s="40" t="s">
        <v>40</v>
      </c>
      <c r="C164" s="40" t="s">
        <v>1166</v>
      </c>
      <c r="D164" s="787"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7"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x14ac:dyDescent="0.2">
      <c r="A189" s="16">
        <v>42411</v>
      </c>
      <c r="B189" s="40" t="s">
        <v>82</v>
      </c>
      <c r="C189" s="40" t="s">
        <v>219</v>
      </c>
      <c r="D189" s="107" t="s">
        <v>269</v>
      </c>
      <c r="E189" s="41">
        <v>800</v>
      </c>
      <c r="G189" s="41">
        <f t="shared" si="2"/>
        <v>-800</v>
      </c>
      <c r="H189" s="48" t="s">
        <v>835</v>
      </c>
    </row>
    <row r="190" spans="1:8" x14ac:dyDescent="0.2">
      <c r="A190" s="16">
        <v>42411</v>
      </c>
      <c r="B190" s="40" t="s">
        <v>40</v>
      </c>
      <c r="C190" s="40" t="s">
        <v>283</v>
      </c>
      <c r="D190" s="107" t="s">
        <v>283</v>
      </c>
      <c r="E190" s="41">
        <v>391000</v>
      </c>
      <c r="G190" s="41">
        <f t="shared" si="2"/>
        <v>-391000</v>
      </c>
      <c r="H190" s="48" t="s">
        <v>835</v>
      </c>
    </row>
    <row r="191" spans="1:8" x14ac:dyDescent="0.2">
      <c r="A191" s="16">
        <v>42411</v>
      </c>
      <c r="B191" s="40" t="s">
        <v>154</v>
      </c>
      <c r="C191" s="40" t="s">
        <v>219</v>
      </c>
      <c r="D191" s="107" t="s">
        <v>284</v>
      </c>
      <c r="E191" s="41">
        <v>500</v>
      </c>
      <c r="G191" s="41">
        <f t="shared" si="2"/>
        <v>-500</v>
      </c>
      <c r="H191" s="48" t="s">
        <v>835</v>
      </c>
    </row>
    <row r="192" spans="1:8"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7"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7"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7" t="s">
        <v>236</v>
      </c>
      <c r="E225" s="41">
        <v>1000</v>
      </c>
      <c r="G225" s="41">
        <f t="shared" si="3"/>
        <v>-1000</v>
      </c>
      <c r="H225" s="48" t="s">
        <v>835</v>
      </c>
    </row>
    <row r="226" spans="1:8" x14ac:dyDescent="0.2">
      <c r="A226" s="16">
        <v>42418</v>
      </c>
      <c r="B226" s="40" t="s">
        <v>40</v>
      </c>
      <c r="C226" s="40" t="s">
        <v>1166</v>
      </c>
      <c r="D226" s="787" t="s">
        <v>229</v>
      </c>
      <c r="E226" s="41">
        <v>10000</v>
      </c>
      <c r="G226" s="41">
        <f t="shared" si="3"/>
        <v>-10000</v>
      </c>
      <c r="H226" s="48" t="s">
        <v>835</v>
      </c>
    </row>
    <row r="227" spans="1:8" x14ac:dyDescent="0.2">
      <c r="A227" s="16">
        <v>42418</v>
      </c>
      <c r="B227" s="40" t="s">
        <v>16</v>
      </c>
      <c r="C227" s="40" t="s">
        <v>1166</v>
      </c>
      <c r="D227" s="787" t="s">
        <v>237</v>
      </c>
      <c r="E227" s="41">
        <v>1000</v>
      </c>
      <c r="G227" s="41">
        <f t="shared" si="3"/>
        <v>-1000</v>
      </c>
      <c r="H227" s="48" t="s">
        <v>835</v>
      </c>
    </row>
    <row r="228" spans="1:8" x14ac:dyDescent="0.2">
      <c r="A228" s="16">
        <v>42418</v>
      </c>
      <c r="B228" s="40" t="s">
        <v>37</v>
      </c>
      <c r="C228" s="40" t="s">
        <v>1166</v>
      </c>
      <c r="D228" s="787"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7" t="s">
        <v>234</v>
      </c>
      <c r="E232" s="41">
        <v>6000</v>
      </c>
      <c r="G232" s="41">
        <f t="shared" si="3"/>
        <v>-6000</v>
      </c>
      <c r="H232" s="48" t="s">
        <v>835</v>
      </c>
    </row>
    <row r="233" spans="1:8" x14ac:dyDescent="0.2">
      <c r="A233" s="16">
        <v>42419</v>
      </c>
      <c r="B233" s="40" t="s">
        <v>40</v>
      </c>
      <c r="C233" s="40" t="s">
        <v>1166</v>
      </c>
      <c r="D233" s="787"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7" t="s">
        <v>226</v>
      </c>
      <c r="E245" s="41">
        <v>2000</v>
      </c>
      <c r="G245" s="41">
        <f t="shared" si="3"/>
        <v>-2000</v>
      </c>
      <c r="H245" s="48" t="s">
        <v>835</v>
      </c>
    </row>
    <row r="246" spans="1:8" x14ac:dyDescent="0.2">
      <c r="A246" s="16">
        <v>42422</v>
      </c>
      <c r="B246" s="40" t="s">
        <v>16</v>
      </c>
      <c r="C246" s="40" t="s">
        <v>1166</v>
      </c>
      <c r="D246" s="787" t="s">
        <v>227</v>
      </c>
      <c r="E246" s="41">
        <v>1000</v>
      </c>
      <c r="G246" s="41">
        <f t="shared" si="3"/>
        <v>-1000</v>
      </c>
      <c r="H246" s="48" t="s">
        <v>835</v>
      </c>
    </row>
    <row r="247" spans="1:8" x14ac:dyDescent="0.2">
      <c r="A247" s="16">
        <v>42422</v>
      </c>
      <c r="B247" s="40" t="s">
        <v>40</v>
      </c>
      <c r="C247" s="40" t="s">
        <v>1166</v>
      </c>
      <c r="D247" s="787"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7" t="s">
        <v>361</v>
      </c>
      <c r="E291" s="41">
        <v>2000</v>
      </c>
      <c r="G291" s="41">
        <f t="shared" si="5"/>
        <v>-2000</v>
      </c>
      <c r="H291" s="48" t="s">
        <v>835</v>
      </c>
    </row>
    <row r="292" spans="1:8" ht="12.75" customHeight="1" x14ac:dyDescent="0.2">
      <c r="A292" s="16">
        <v>42426</v>
      </c>
      <c r="B292" s="40" t="s">
        <v>40</v>
      </c>
      <c r="C292" s="40" t="s">
        <v>1166</v>
      </c>
      <c r="D292" s="787"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7"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7"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9"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7"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7" t="s">
        <v>494</v>
      </c>
      <c r="E341" s="41">
        <v>5000</v>
      </c>
      <c r="G341" s="41">
        <f t="shared" si="6"/>
        <v>-5000</v>
      </c>
      <c r="H341" s="48" t="s">
        <v>836</v>
      </c>
    </row>
    <row r="342" spans="1:8" x14ac:dyDescent="0.2">
      <c r="A342" s="16">
        <v>42431</v>
      </c>
      <c r="B342" s="40" t="s">
        <v>154</v>
      </c>
      <c r="C342" s="40" t="s">
        <v>1166</v>
      </c>
      <c r="D342" s="787"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x14ac:dyDescent="0.2">
      <c r="A360" s="16">
        <v>42434</v>
      </c>
      <c r="B360" s="40" t="s">
        <v>40</v>
      </c>
      <c r="C360" s="40" t="s">
        <v>550</v>
      </c>
      <c r="D360" s="107" t="s">
        <v>285</v>
      </c>
      <c r="E360" s="41">
        <v>1000</v>
      </c>
      <c r="G360" s="41">
        <f t="shared" si="6"/>
        <v>-1000</v>
      </c>
      <c r="H360" s="48" t="s">
        <v>836</v>
      </c>
    </row>
    <row r="361" spans="1:8" x14ac:dyDescent="0.2">
      <c r="A361" s="16">
        <v>42434</v>
      </c>
      <c r="B361" s="40" t="s">
        <v>25</v>
      </c>
      <c r="C361" s="40" t="s">
        <v>1893</v>
      </c>
      <c r="D361" s="107" t="s">
        <v>285</v>
      </c>
      <c r="E361" s="41">
        <v>1500</v>
      </c>
      <c r="G361" s="41">
        <f t="shared" si="6"/>
        <v>-1500</v>
      </c>
      <c r="H361" s="48" t="s">
        <v>836</v>
      </c>
    </row>
    <row r="362" spans="1:8" x14ac:dyDescent="0.2">
      <c r="A362" s="16">
        <v>42434</v>
      </c>
      <c r="B362" s="40" t="s">
        <v>25</v>
      </c>
      <c r="C362" s="40" t="s">
        <v>1893</v>
      </c>
      <c r="D362" s="107" t="s">
        <v>410</v>
      </c>
      <c r="E362" s="41">
        <v>1500</v>
      </c>
      <c r="G362" s="41">
        <f t="shared" si="6"/>
        <v>-1500</v>
      </c>
      <c r="H362" s="48" t="s">
        <v>836</v>
      </c>
    </row>
    <row r="363" spans="1:8" x14ac:dyDescent="0.2">
      <c r="A363" s="16">
        <v>42434</v>
      </c>
      <c r="B363" s="40" t="s">
        <v>16</v>
      </c>
      <c r="C363" s="40" t="s">
        <v>103</v>
      </c>
      <c r="D363" s="107" t="s">
        <v>411</v>
      </c>
      <c r="E363" s="41">
        <v>1145</v>
      </c>
      <c r="G363" s="41">
        <f t="shared" si="6"/>
        <v>-1145</v>
      </c>
      <c r="H363" s="48" t="s">
        <v>836</v>
      </c>
    </row>
    <row r="364" spans="1:8" x14ac:dyDescent="0.2">
      <c r="A364" s="16">
        <v>42434</v>
      </c>
      <c r="B364" s="40" t="s">
        <v>16</v>
      </c>
      <c r="C364" s="40" t="s">
        <v>103</v>
      </c>
      <c r="D364" s="107" t="s">
        <v>412</v>
      </c>
      <c r="E364" s="41">
        <v>300</v>
      </c>
      <c r="G364" s="41">
        <f t="shared" si="6"/>
        <v>-300</v>
      </c>
      <c r="H364" s="48" t="s">
        <v>836</v>
      </c>
    </row>
    <row r="365" spans="1:8"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x14ac:dyDescent="0.2">
      <c r="A379" s="16">
        <v>42434</v>
      </c>
      <c r="B379" s="40" t="s">
        <v>37</v>
      </c>
      <c r="C379" s="40" t="s">
        <v>1229</v>
      </c>
      <c r="D379" s="107" t="s">
        <v>197</v>
      </c>
      <c r="E379" s="41">
        <v>9830</v>
      </c>
      <c r="G379" s="41">
        <f t="shared" si="6"/>
        <v>-9830</v>
      </c>
      <c r="H379" s="48" t="s">
        <v>836</v>
      </c>
    </row>
    <row r="380" spans="1:8" x14ac:dyDescent="0.2">
      <c r="A380" s="16">
        <v>42434</v>
      </c>
      <c r="B380" s="40" t="s">
        <v>18</v>
      </c>
      <c r="C380" s="40" t="s">
        <v>1229</v>
      </c>
      <c r="D380" s="107" t="s">
        <v>452</v>
      </c>
      <c r="E380" s="41">
        <v>2400</v>
      </c>
      <c r="G380" s="41">
        <f t="shared" si="6"/>
        <v>-2400</v>
      </c>
      <c r="H380" s="48" t="s">
        <v>836</v>
      </c>
    </row>
    <row r="381" spans="1:8" x14ac:dyDescent="0.2">
      <c r="A381" s="16">
        <v>42434</v>
      </c>
      <c r="B381" s="40" t="s">
        <v>154</v>
      </c>
      <c r="C381" s="40" t="s">
        <v>1229</v>
      </c>
      <c r="D381" s="107" t="s">
        <v>453</v>
      </c>
      <c r="E381" s="41">
        <v>5101</v>
      </c>
      <c r="G381" s="41">
        <f t="shared" si="6"/>
        <v>-5101</v>
      </c>
      <c r="H381" s="48" t="s">
        <v>836</v>
      </c>
    </row>
    <row r="382" spans="1:8"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x14ac:dyDescent="0.2">
      <c r="A384" s="16">
        <v>42434</v>
      </c>
      <c r="B384" s="40" t="s">
        <v>16</v>
      </c>
      <c r="C384" s="40" t="s">
        <v>1229</v>
      </c>
      <c r="D384" s="107" t="s">
        <v>220</v>
      </c>
      <c r="E384" s="41">
        <v>14000</v>
      </c>
      <c r="G384" s="41">
        <f t="shared" si="6"/>
        <v>-14000</v>
      </c>
      <c r="H384" s="48" t="s">
        <v>836</v>
      </c>
    </row>
    <row r="385" spans="1:8"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7" t="s">
        <v>496</v>
      </c>
      <c r="E412" s="41">
        <v>4000</v>
      </c>
      <c r="G412" s="41">
        <f t="shared" si="7"/>
        <v>-4000</v>
      </c>
      <c r="H412" s="48" t="s">
        <v>836</v>
      </c>
    </row>
    <row r="413" spans="1:8" x14ac:dyDescent="0.2">
      <c r="A413" s="16">
        <v>42436</v>
      </c>
      <c r="B413" s="40" t="s">
        <v>40</v>
      </c>
      <c r="C413" s="40" t="s">
        <v>1166</v>
      </c>
      <c r="D413" s="787"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7" t="s">
        <v>498</v>
      </c>
      <c r="E423" s="41">
        <v>1000</v>
      </c>
      <c r="G423" s="41">
        <f t="shared" si="7"/>
        <v>-1000</v>
      </c>
      <c r="H423" s="48" t="s">
        <v>836</v>
      </c>
    </row>
    <row r="424" spans="1:8" x14ac:dyDescent="0.2">
      <c r="A424" s="16">
        <v>42437</v>
      </c>
      <c r="B424" s="40" t="s">
        <v>40</v>
      </c>
      <c r="C424" s="40" t="s">
        <v>1166</v>
      </c>
      <c r="D424" s="787" t="s">
        <v>499</v>
      </c>
      <c r="E424" s="41">
        <v>2000</v>
      </c>
      <c r="G424" s="41">
        <f t="shared" si="7"/>
        <v>-2000</v>
      </c>
      <c r="H424" s="48" t="s">
        <v>836</v>
      </c>
    </row>
    <row r="425" spans="1:8" x14ac:dyDescent="0.2">
      <c r="A425" s="16">
        <v>42437</v>
      </c>
      <c r="B425" s="40" t="s">
        <v>16</v>
      </c>
      <c r="C425" s="40" t="s">
        <v>1166</v>
      </c>
      <c r="D425" s="787"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7"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x14ac:dyDescent="0.2">
      <c r="A456" s="16">
        <v>42443</v>
      </c>
      <c r="B456" s="40" t="s">
        <v>22</v>
      </c>
      <c r="C456" s="40" t="s">
        <v>193</v>
      </c>
      <c r="D456" s="107" t="s">
        <v>471</v>
      </c>
      <c r="E456" s="41">
        <v>250</v>
      </c>
      <c r="G456" s="41">
        <f t="shared" ref="G456:G519" si="8">F456-E456</f>
        <v>-250</v>
      </c>
      <c r="H456" s="48" t="s">
        <v>836</v>
      </c>
    </row>
    <row r="457" spans="1:8"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7" t="s">
        <v>502</v>
      </c>
      <c r="E468" s="41">
        <v>2000</v>
      </c>
      <c r="G468" s="41">
        <f t="shared" si="8"/>
        <v>-2000</v>
      </c>
      <c r="H468" s="48" t="s">
        <v>836</v>
      </c>
    </row>
    <row r="469" spans="1:8" x14ac:dyDescent="0.2">
      <c r="A469" s="16">
        <v>42444</v>
      </c>
      <c r="B469" s="40" t="s">
        <v>18</v>
      </c>
      <c r="C469" s="40" t="s">
        <v>1166</v>
      </c>
      <c r="D469" s="787"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7" t="s">
        <v>504</v>
      </c>
      <c r="E477" s="41">
        <v>5000</v>
      </c>
      <c r="G477" s="41">
        <f t="shared" si="8"/>
        <v>-5000</v>
      </c>
      <c r="H477" s="48" t="s">
        <v>836</v>
      </c>
    </row>
    <row r="478" spans="1:8" x14ac:dyDescent="0.2">
      <c r="A478" s="16">
        <v>42445</v>
      </c>
      <c r="B478" s="40" t="s">
        <v>40</v>
      </c>
      <c r="C478" s="40" t="s">
        <v>1166</v>
      </c>
      <c r="D478" s="787"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7" t="s">
        <v>499</v>
      </c>
      <c r="E482" s="41">
        <v>1000</v>
      </c>
      <c r="G482" s="41">
        <f t="shared" si="8"/>
        <v>-1000</v>
      </c>
      <c r="H482" s="48" t="s">
        <v>836</v>
      </c>
    </row>
    <row r="483" spans="1:8" x14ac:dyDescent="0.2">
      <c r="A483" s="16">
        <v>42446</v>
      </c>
      <c r="B483" s="40" t="s">
        <v>16</v>
      </c>
      <c r="C483" s="40" t="s">
        <v>1166</v>
      </c>
      <c r="D483" s="787" t="s">
        <v>506</v>
      </c>
      <c r="E483" s="41">
        <v>3000</v>
      </c>
      <c r="G483" s="41">
        <f t="shared" si="8"/>
        <v>-3000</v>
      </c>
      <c r="H483" s="48" t="s">
        <v>836</v>
      </c>
    </row>
    <row r="484" spans="1:8" x14ac:dyDescent="0.2">
      <c r="A484" s="16">
        <v>42446</v>
      </c>
      <c r="B484" s="40" t="s">
        <v>16</v>
      </c>
      <c r="C484" s="40" t="s">
        <v>1166</v>
      </c>
      <c r="D484" s="787"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7" t="s">
        <v>508</v>
      </c>
      <c r="E497" s="41">
        <v>2000</v>
      </c>
      <c r="G497" s="41">
        <f t="shared" si="8"/>
        <v>-2000</v>
      </c>
      <c r="H497" s="48" t="s">
        <v>836</v>
      </c>
    </row>
    <row r="498" spans="1:8" x14ac:dyDescent="0.2">
      <c r="A498" s="16">
        <v>42448</v>
      </c>
      <c r="B498" s="40" t="s">
        <v>18</v>
      </c>
      <c r="C498" s="40" t="s">
        <v>1166</v>
      </c>
      <c r="D498" s="787"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7"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7" t="s">
        <v>538</v>
      </c>
      <c r="E534" s="41">
        <v>3000</v>
      </c>
      <c r="G534" s="41">
        <f t="shared" si="9"/>
        <v>-3000</v>
      </c>
      <c r="H534" s="48" t="s">
        <v>836</v>
      </c>
    </row>
    <row r="535" spans="1:8" ht="12.75" customHeight="1" x14ac:dyDescent="0.2">
      <c r="A535" s="16">
        <v>42455</v>
      </c>
      <c r="B535" s="40" t="s">
        <v>40</v>
      </c>
      <c r="C535" s="40" t="s">
        <v>1166</v>
      </c>
      <c r="D535" s="787" t="s">
        <v>540</v>
      </c>
      <c r="E535" s="41">
        <v>1000</v>
      </c>
      <c r="G535" s="41">
        <f t="shared" si="9"/>
        <v>-1000</v>
      </c>
      <c r="H535" s="48" t="s">
        <v>836</v>
      </c>
    </row>
    <row r="536" spans="1:8" ht="12.75" customHeight="1" x14ac:dyDescent="0.2">
      <c r="A536" s="16">
        <v>42455</v>
      </c>
      <c r="B536" s="40" t="s">
        <v>40</v>
      </c>
      <c r="C536" s="40" t="s">
        <v>1166</v>
      </c>
      <c r="D536" s="787" t="s">
        <v>560</v>
      </c>
      <c r="E536" s="41">
        <v>5000</v>
      </c>
      <c r="G536" s="41">
        <f t="shared" si="9"/>
        <v>-5000</v>
      </c>
      <c r="H536" s="48" t="s">
        <v>836</v>
      </c>
    </row>
    <row r="537" spans="1:8" x14ac:dyDescent="0.2">
      <c r="A537" s="16">
        <v>42455</v>
      </c>
      <c r="B537" s="40" t="s">
        <v>40</v>
      </c>
      <c r="C537" s="40" t="s">
        <v>1166</v>
      </c>
      <c r="D537" s="787" t="s">
        <v>561</v>
      </c>
      <c r="E537" s="41">
        <v>1000</v>
      </c>
      <c r="G537" s="41">
        <f t="shared" si="9"/>
        <v>-1000</v>
      </c>
      <c r="H537" s="48" t="s">
        <v>836</v>
      </c>
    </row>
    <row r="538" spans="1:8" x14ac:dyDescent="0.2">
      <c r="A538" s="16">
        <v>42457</v>
      </c>
      <c r="B538" s="40" t="s">
        <v>40</v>
      </c>
      <c r="C538" s="40" t="s">
        <v>40</v>
      </c>
      <c r="D538" s="107" t="s">
        <v>9083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7"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7"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7" t="s">
        <v>562</v>
      </c>
      <c r="E560" s="41">
        <v>1000</v>
      </c>
      <c r="G560" s="41">
        <f t="shared" si="9"/>
        <v>-1000</v>
      </c>
      <c r="H560" s="48" t="s">
        <v>836</v>
      </c>
    </row>
    <row r="561" spans="1:8" x14ac:dyDescent="0.2">
      <c r="A561" s="16">
        <v>42459</v>
      </c>
      <c r="B561" s="40" t="s">
        <v>40</v>
      </c>
      <c r="C561" s="40" t="s">
        <v>1166</v>
      </c>
      <c r="D561" s="787"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90" t="s">
        <v>570</v>
      </c>
      <c r="E563" s="41">
        <v>63500</v>
      </c>
      <c r="G563" s="41">
        <f t="shared" si="9"/>
        <v>-63500</v>
      </c>
      <c r="H563" s="48" t="s">
        <v>836</v>
      </c>
    </row>
    <row r="564" spans="1:8" x14ac:dyDescent="0.2">
      <c r="A564" s="16">
        <v>42459</v>
      </c>
      <c r="B564" s="40" t="s">
        <v>40</v>
      </c>
      <c r="C564" s="40" t="s">
        <v>405</v>
      </c>
      <c r="D564" s="790" t="s">
        <v>570</v>
      </c>
      <c r="E564" s="41">
        <v>63500</v>
      </c>
      <c r="G564" s="41">
        <f t="shared" si="9"/>
        <v>-63500</v>
      </c>
      <c r="H564" s="48" t="s">
        <v>836</v>
      </c>
    </row>
    <row r="565" spans="1:8" x14ac:dyDescent="0.2">
      <c r="A565" s="16">
        <v>42459</v>
      </c>
      <c r="B565" s="40" t="s">
        <v>40</v>
      </c>
      <c r="C565" s="40" t="s">
        <v>371</v>
      </c>
      <c r="D565" s="107" t="s">
        <v>372</v>
      </c>
      <c r="E565" s="41">
        <v>20900</v>
      </c>
      <c r="G565" s="41">
        <f t="shared" si="9"/>
        <v>-20900</v>
      </c>
      <c r="H565" s="48" t="s">
        <v>836</v>
      </c>
    </row>
    <row r="566" spans="1:8" x14ac:dyDescent="0.2">
      <c r="A566" s="16">
        <v>42459</v>
      </c>
      <c r="B566" s="40" t="s">
        <v>16</v>
      </c>
      <c r="C566" s="40" t="s">
        <v>103</v>
      </c>
      <c r="D566" s="107" t="s">
        <v>571</v>
      </c>
      <c r="E566" s="41">
        <v>280</v>
      </c>
      <c r="G566" s="41">
        <f t="shared" si="9"/>
        <v>-280</v>
      </c>
      <c r="H566" s="48" t="s">
        <v>836</v>
      </c>
    </row>
    <row r="567" spans="1:8"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x14ac:dyDescent="0.2">
      <c r="A569" s="16">
        <v>42459</v>
      </c>
      <c r="B569" s="40" t="s">
        <v>40</v>
      </c>
      <c r="C569" s="40" t="s">
        <v>219</v>
      </c>
      <c r="D569" s="107" t="s">
        <v>575</v>
      </c>
      <c r="E569" s="41">
        <v>6200</v>
      </c>
      <c r="G569" s="41">
        <f t="shared" si="9"/>
        <v>-6200</v>
      </c>
      <c r="H569" s="48" t="s">
        <v>836</v>
      </c>
    </row>
    <row r="570" spans="1:8"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7"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8"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x14ac:dyDescent="0.2">
      <c r="A602" s="16">
        <v>42464</v>
      </c>
      <c r="B602" s="40" t="s">
        <v>40</v>
      </c>
      <c r="C602" s="40" t="s">
        <v>1166</v>
      </c>
      <c r="D602" s="788"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x14ac:dyDescent="0.2">
      <c r="A638" s="16">
        <v>42465</v>
      </c>
      <c r="B638" s="40" t="s">
        <v>40</v>
      </c>
      <c r="C638" s="40" t="s">
        <v>1229</v>
      </c>
      <c r="D638" s="107" t="s">
        <v>203</v>
      </c>
      <c r="E638" s="41">
        <v>28250</v>
      </c>
      <c r="G638" s="41">
        <f t="shared" si="11"/>
        <v>-28250</v>
      </c>
      <c r="H638" s="48" t="s">
        <v>837</v>
      </c>
    </row>
    <row r="639" spans="1:8" x14ac:dyDescent="0.2">
      <c r="A639" s="16">
        <v>42465</v>
      </c>
      <c r="B639" s="40" t="s">
        <v>16</v>
      </c>
      <c r="C639" s="40" t="s">
        <v>1229</v>
      </c>
      <c r="D639" s="107" t="s">
        <v>198</v>
      </c>
      <c r="E639" s="41">
        <v>20000</v>
      </c>
      <c r="G639" s="41">
        <f t="shared" si="11"/>
        <v>-20000</v>
      </c>
      <c r="H639" s="48" t="s">
        <v>837</v>
      </c>
    </row>
    <row r="640" spans="1:8"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x14ac:dyDescent="0.2">
      <c r="A642" s="16">
        <v>42465</v>
      </c>
      <c r="B642" s="40" t="s">
        <v>16</v>
      </c>
      <c r="C642" s="40" t="s">
        <v>1229</v>
      </c>
      <c r="D642" s="107" t="s">
        <v>146</v>
      </c>
      <c r="E642" s="41">
        <v>19847</v>
      </c>
      <c r="G642" s="41">
        <f t="shared" si="11"/>
        <v>-19847</v>
      </c>
      <c r="H642" s="48" t="s">
        <v>837</v>
      </c>
    </row>
    <row r="643" spans="1:8"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8"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8"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8"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8"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8"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8"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8" t="s">
        <v>675</v>
      </c>
      <c r="E718" s="41">
        <v>2000</v>
      </c>
      <c r="G718" s="41">
        <f t="shared" ref="G718:G781" si="13">F718-E718</f>
        <v>-2000</v>
      </c>
      <c r="H718" s="48" t="s">
        <v>837</v>
      </c>
    </row>
    <row r="719" spans="1:8" x14ac:dyDescent="0.2">
      <c r="A719" s="16">
        <v>42476</v>
      </c>
      <c r="B719" s="40" t="s">
        <v>40</v>
      </c>
      <c r="C719" s="40" t="s">
        <v>1166</v>
      </c>
      <c r="D719" s="788" t="s">
        <v>676</v>
      </c>
      <c r="E719" s="41">
        <v>2000</v>
      </c>
      <c r="G719" s="41">
        <f t="shared" si="13"/>
        <v>-2000</v>
      </c>
      <c r="H719" s="48" t="s">
        <v>837</v>
      </c>
    </row>
    <row r="720" spans="1:8"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8" t="s">
        <v>685</v>
      </c>
      <c r="E737" s="41">
        <v>4000</v>
      </c>
      <c r="G737" s="41">
        <f t="shared" si="13"/>
        <v>-4000</v>
      </c>
      <c r="H737" s="48" t="s">
        <v>837</v>
      </c>
    </row>
    <row r="738" spans="1:8" x14ac:dyDescent="0.2">
      <c r="A738" s="16">
        <v>42479</v>
      </c>
      <c r="B738" s="40" t="s">
        <v>18</v>
      </c>
      <c r="C738" s="40" t="s">
        <v>1166</v>
      </c>
      <c r="D738" s="788"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8" t="s">
        <v>692</v>
      </c>
      <c r="E747" s="41">
        <v>1000</v>
      </c>
      <c r="G747" s="41">
        <f t="shared" si="13"/>
        <v>-1000</v>
      </c>
      <c r="H747" s="48" t="s">
        <v>837</v>
      </c>
    </row>
    <row r="748" spans="1:8" x14ac:dyDescent="0.2">
      <c r="A748" s="16">
        <v>42480</v>
      </c>
      <c r="B748" s="40" t="s">
        <v>16</v>
      </c>
      <c r="C748" s="40" t="s">
        <v>1166</v>
      </c>
      <c r="D748" s="788"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8" t="s">
        <v>696</v>
      </c>
      <c r="E750" s="41">
        <v>6000</v>
      </c>
      <c r="G750" s="41">
        <f t="shared" si="13"/>
        <v>-6000</v>
      </c>
      <c r="H750" s="48" t="s">
        <v>837</v>
      </c>
    </row>
    <row r="751" spans="1:8" x14ac:dyDescent="0.2">
      <c r="A751" s="16">
        <v>42480</v>
      </c>
      <c r="B751" s="40" t="s">
        <v>40</v>
      </c>
      <c r="C751" s="40" t="s">
        <v>1166</v>
      </c>
      <c r="D751" s="788" t="s">
        <v>697</v>
      </c>
      <c r="E751" s="41">
        <v>2000</v>
      </c>
      <c r="G751" s="41">
        <f t="shared" si="13"/>
        <v>-2000</v>
      </c>
      <c r="H751" s="48" t="s">
        <v>837</v>
      </c>
    </row>
    <row r="752" spans="1:8" x14ac:dyDescent="0.2">
      <c r="A752" s="16">
        <v>42480</v>
      </c>
      <c r="B752" s="40" t="s">
        <v>40</v>
      </c>
      <c r="C752" s="40" t="s">
        <v>1166</v>
      </c>
      <c r="D752" s="788"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8"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8"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8"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8"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8"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x14ac:dyDescent="0.2">
      <c r="A836" s="592">
        <v>42492</v>
      </c>
      <c r="B836" s="40" t="s">
        <v>18</v>
      </c>
      <c r="C836" s="40" t="s">
        <v>271</v>
      </c>
      <c r="D836" s="107" t="s">
        <v>775</v>
      </c>
      <c r="E836" s="41">
        <v>8000</v>
      </c>
      <c r="G836" s="41">
        <f t="shared" si="16"/>
        <v>-8000</v>
      </c>
      <c r="H836" s="48" t="s">
        <v>838</v>
      </c>
    </row>
    <row r="837" spans="1:8" x14ac:dyDescent="0.2">
      <c r="A837" s="592">
        <v>42492</v>
      </c>
      <c r="B837" s="40" t="s">
        <v>40</v>
      </c>
      <c r="C837" s="40" t="s">
        <v>80</v>
      </c>
      <c r="D837" s="107" t="s">
        <v>776</v>
      </c>
      <c r="E837" s="41">
        <v>500</v>
      </c>
      <c r="G837" s="41">
        <f t="shared" si="16"/>
        <v>-500</v>
      </c>
      <c r="H837" s="48" t="s">
        <v>838</v>
      </c>
    </row>
    <row r="838" spans="1:8" x14ac:dyDescent="0.2">
      <c r="A838" s="16">
        <v>42493</v>
      </c>
      <c r="B838" s="40" t="s">
        <v>40</v>
      </c>
      <c r="C838" s="40" t="s">
        <v>715</v>
      </c>
      <c r="D838" s="107" t="s">
        <v>743</v>
      </c>
      <c r="E838" s="41">
        <v>400000</v>
      </c>
      <c r="G838" s="41">
        <f t="shared" si="16"/>
        <v>-400000</v>
      </c>
      <c r="H838" s="48" t="s">
        <v>838</v>
      </c>
    </row>
    <row r="839" spans="1:8" x14ac:dyDescent="0.2">
      <c r="A839" s="592">
        <v>42493</v>
      </c>
      <c r="B839" s="40" t="s">
        <v>18</v>
      </c>
      <c r="C839" s="40" t="s">
        <v>67</v>
      </c>
      <c r="D839" s="107" t="s">
        <v>391</v>
      </c>
      <c r="E839" s="41">
        <v>1050</v>
      </c>
      <c r="G839" s="41">
        <f t="shared" si="16"/>
        <v>-1050</v>
      </c>
      <c r="H839" s="48" t="s">
        <v>838</v>
      </c>
    </row>
    <row r="840" spans="1:8" x14ac:dyDescent="0.2">
      <c r="A840" s="592">
        <v>42493</v>
      </c>
      <c r="B840" s="40" t="s">
        <v>154</v>
      </c>
      <c r="C840" s="40" t="s">
        <v>67</v>
      </c>
      <c r="D840" s="107" t="s">
        <v>391</v>
      </c>
      <c r="E840" s="41">
        <v>1130</v>
      </c>
      <c r="G840" s="41">
        <f t="shared" si="16"/>
        <v>-1130</v>
      </c>
      <c r="H840" s="48" t="s">
        <v>838</v>
      </c>
    </row>
    <row r="841" spans="1:8" x14ac:dyDescent="0.2">
      <c r="A841" s="592">
        <v>42493</v>
      </c>
      <c r="B841" s="40" t="s">
        <v>40</v>
      </c>
      <c r="C841" s="40" t="s">
        <v>522</v>
      </c>
      <c r="D841" s="107" t="s">
        <v>369</v>
      </c>
      <c r="E841" s="41">
        <v>2000</v>
      </c>
      <c r="G841" s="41">
        <f t="shared" si="16"/>
        <v>-2000</v>
      </c>
      <c r="H841" s="48" t="s">
        <v>838</v>
      </c>
    </row>
    <row r="842" spans="1:8" x14ac:dyDescent="0.2">
      <c r="A842" s="592">
        <v>42493</v>
      </c>
      <c r="B842" s="40" t="s">
        <v>16</v>
      </c>
      <c r="C842" s="40" t="s">
        <v>103</v>
      </c>
      <c r="D842" s="107" t="s">
        <v>778</v>
      </c>
      <c r="E842" s="41">
        <v>2410</v>
      </c>
      <c r="G842" s="41">
        <f t="shared" si="16"/>
        <v>-2410</v>
      </c>
      <c r="H842" s="48" t="s">
        <v>838</v>
      </c>
    </row>
    <row r="843" spans="1:8" x14ac:dyDescent="0.2">
      <c r="A843" s="592">
        <v>42493</v>
      </c>
      <c r="B843" s="40" t="s">
        <v>40</v>
      </c>
      <c r="C843" s="40" t="s">
        <v>220</v>
      </c>
      <c r="D843" s="107" t="s">
        <v>285</v>
      </c>
      <c r="E843" s="41">
        <v>50</v>
      </c>
      <c r="G843" s="41">
        <f t="shared" si="16"/>
        <v>-50</v>
      </c>
      <c r="H843" s="48" t="s">
        <v>838</v>
      </c>
    </row>
    <row r="844" spans="1:8" x14ac:dyDescent="0.2">
      <c r="A844" s="592">
        <v>42493</v>
      </c>
      <c r="B844" s="40" t="s">
        <v>40</v>
      </c>
      <c r="C844" s="40" t="s">
        <v>779</v>
      </c>
      <c r="D844" s="107" t="s">
        <v>780</v>
      </c>
      <c r="E844" s="41">
        <v>1250</v>
      </c>
      <c r="G844" s="41">
        <f t="shared" si="16"/>
        <v>-1250</v>
      </c>
      <c r="H844" s="48" t="s">
        <v>838</v>
      </c>
    </row>
    <row r="845" spans="1:8"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1"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x14ac:dyDescent="0.2">
      <c r="A990" s="593">
        <v>42514</v>
      </c>
      <c r="B990" s="40" t="s">
        <v>16</v>
      </c>
      <c r="C990" s="40" t="s">
        <v>103</v>
      </c>
      <c r="D990" s="107" t="s">
        <v>906</v>
      </c>
      <c r="E990" s="41">
        <v>500</v>
      </c>
      <c r="G990" s="41">
        <f t="shared" si="18"/>
        <v>-500</v>
      </c>
      <c r="H990" s="48" t="s">
        <v>838</v>
      </c>
    </row>
    <row r="991" spans="1:8" x14ac:dyDescent="0.2">
      <c r="A991" s="593">
        <v>42514</v>
      </c>
      <c r="B991" s="40" t="s">
        <v>16</v>
      </c>
      <c r="C991" s="40" t="s">
        <v>103</v>
      </c>
      <c r="D991" s="107" t="s">
        <v>285</v>
      </c>
      <c r="E991" s="41">
        <v>400</v>
      </c>
      <c r="G991" s="41">
        <f t="shared" si="18"/>
        <v>-400</v>
      </c>
      <c r="H991" s="48" t="s">
        <v>838</v>
      </c>
    </row>
    <row r="992" spans="1:8" x14ac:dyDescent="0.2">
      <c r="A992" s="593">
        <v>42514</v>
      </c>
      <c r="B992" s="40" t="s">
        <v>16</v>
      </c>
      <c r="C992" s="40" t="s">
        <v>103</v>
      </c>
      <c r="D992" s="107" t="s">
        <v>907</v>
      </c>
      <c r="E992" s="41">
        <v>300</v>
      </c>
      <c r="G992" s="41">
        <f t="shared" si="18"/>
        <v>-300</v>
      </c>
      <c r="H992" s="48" t="s">
        <v>838</v>
      </c>
    </row>
    <row r="993" spans="1:8" x14ac:dyDescent="0.2">
      <c r="A993" s="593">
        <v>42515</v>
      </c>
      <c r="B993" s="40" t="s">
        <v>16</v>
      </c>
      <c r="C993" s="40" t="s">
        <v>103</v>
      </c>
      <c r="D993" s="107" t="s">
        <v>908</v>
      </c>
      <c r="E993" s="41">
        <v>800</v>
      </c>
      <c r="G993" s="41">
        <f t="shared" si="18"/>
        <v>-800</v>
      </c>
      <c r="H993" s="48" t="s">
        <v>838</v>
      </c>
    </row>
    <row r="994" spans="1:8"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x14ac:dyDescent="0.2">
      <c r="A996" s="593">
        <v>42516</v>
      </c>
      <c r="B996" s="40" t="s">
        <v>16</v>
      </c>
      <c r="C996" s="40" t="s">
        <v>103</v>
      </c>
      <c r="D996" s="107" t="s">
        <v>907</v>
      </c>
      <c r="E996" s="41">
        <v>350</v>
      </c>
      <c r="G996" s="41">
        <f t="shared" si="18"/>
        <v>-350</v>
      </c>
      <c r="H996" s="48" t="s">
        <v>838</v>
      </c>
    </row>
    <row r="997" spans="1:8" x14ac:dyDescent="0.2">
      <c r="A997" s="593">
        <v>42516</v>
      </c>
      <c r="B997" s="40" t="s">
        <v>40</v>
      </c>
      <c r="C997" s="40" t="s">
        <v>14</v>
      </c>
      <c r="D997" s="107" t="s">
        <v>369</v>
      </c>
      <c r="E997" s="41">
        <v>30000</v>
      </c>
      <c r="G997" s="41">
        <f t="shared" si="18"/>
        <v>-30000</v>
      </c>
      <c r="H997" s="48" t="s">
        <v>838</v>
      </c>
    </row>
    <row r="998" spans="1:8" x14ac:dyDescent="0.2">
      <c r="A998" s="593">
        <v>42516</v>
      </c>
      <c r="B998" s="40" t="s">
        <v>16</v>
      </c>
      <c r="C998" s="40" t="s">
        <v>103</v>
      </c>
      <c r="D998" s="107" t="s">
        <v>853</v>
      </c>
      <c r="E998" s="41">
        <v>370</v>
      </c>
      <c r="G998" s="41">
        <f t="shared" si="18"/>
        <v>-370</v>
      </c>
      <c r="H998" s="48" t="s">
        <v>838</v>
      </c>
    </row>
    <row r="999" spans="1:8" x14ac:dyDescent="0.2">
      <c r="A999" s="593">
        <v>42516</v>
      </c>
      <c r="B999" s="40" t="s">
        <v>154</v>
      </c>
      <c r="C999" s="40" t="s">
        <v>667</v>
      </c>
      <c r="D999" s="107" t="s">
        <v>909</v>
      </c>
      <c r="E999" s="41">
        <v>9210</v>
      </c>
      <c r="G999" s="41">
        <f t="shared" si="18"/>
        <v>-9210</v>
      </c>
      <c r="H999" s="48" t="s">
        <v>838</v>
      </c>
    </row>
    <row r="1000" spans="1:8" x14ac:dyDescent="0.2">
      <c r="A1000" s="593">
        <v>42516</v>
      </c>
      <c r="B1000" s="40" t="s">
        <v>154</v>
      </c>
      <c r="C1000" s="40" t="s">
        <v>106</v>
      </c>
      <c r="D1000" s="107" t="s">
        <v>910</v>
      </c>
      <c r="E1000" s="41">
        <v>2880</v>
      </c>
      <c r="G1000" s="41">
        <f t="shared" si="18"/>
        <v>-2880</v>
      </c>
      <c r="H1000" s="48" t="s">
        <v>838</v>
      </c>
    </row>
    <row r="1001" spans="1:8" x14ac:dyDescent="0.2">
      <c r="A1001" s="593">
        <v>42516</v>
      </c>
      <c r="B1001" s="40" t="s">
        <v>16</v>
      </c>
      <c r="C1001" s="40" t="s">
        <v>220</v>
      </c>
      <c r="D1001" s="107" t="s">
        <v>285</v>
      </c>
      <c r="E1001" s="41">
        <v>60</v>
      </c>
      <c r="G1001" s="41">
        <f t="shared" si="18"/>
        <v>-60</v>
      </c>
      <c r="H1001" s="48" t="s">
        <v>838</v>
      </c>
    </row>
    <row r="1002" spans="1:8" x14ac:dyDescent="0.2">
      <c r="A1002" s="593">
        <v>42516</v>
      </c>
      <c r="B1002" s="40" t="s">
        <v>40</v>
      </c>
      <c r="C1002" s="40" t="s">
        <v>1166</v>
      </c>
      <c r="D1002" s="107" t="s">
        <v>946</v>
      </c>
      <c r="E1002" s="41">
        <v>5000</v>
      </c>
      <c r="G1002" s="41">
        <f t="shared" si="18"/>
        <v>-5000</v>
      </c>
      <c r="H1002" s="48" t="s">
        <v>838</v>
      </c>
    </row>
    <row r="1003" spans="1:8" x14ac:dyDescent="0.2">
      <c r="A1003" s="593">
        <v>42516</v>
      </c>
      <c r="B1003" s="40" t="s">
        <v>40</v>
      </c>
      <c r="C1003" s="40" t="s">
        <v>1166</v>
      </c>
      <c r="D1003" s="107" t="s">
        <v>947</v>
      </c>
      <c r="E1003" s="41">
        <v>35000</v>
      </c>
      <c r="G1003" s="41">
        <f t="shared" si="18"/>
        <v>-35000</v>
      </c>
      <c r="H1003" s="48" t="s">
        <v>838</v>
      </c>
    </row>
    <row r="1004" spans="1:8" x14ac:dyDescent="0.2">
      <c r="A1004" s="593">
        <v>42516</v>
      </c>
      <c r="B1004" s="40" t="s">
        <v>37</v>
      </c>
      <c r="C1004" s="40" t="s">
        <v>911</v>
      </c>
      <c r="D1004" s="107" t="s">
        <v>369</v>
      </c>
      <c r="E1004" s="41">
        <v>5000</v>
      </c>
      <c r="G1004" s="41">
        <f t="shared" si="18"/>
        <v>-5000</v>
      </c>
      <c r="H1004" s="48" t="s">
        <v>838</v>
      </c>
    </row>
    <row r="1005" spans="1:8" x14ac:dyDescent="0.2">
      <c r="A1005" s="593">
        <v>42516</v>
      </c>
      <c r="B1005" s="40" t="s">
        <v>154</v>
      </c>
      <c r="C1005" s="40" t="s">
        <v>371</v>
      </c>
      <c r="D1005" s="107" t="s">
        <v>912</v>
      </c>
      <c r="E1005" s="41">
        <v>2000</v>
      </c>
      <c r="G1005" s="41">
        <f t="shared" si="18"/>
        <v>-2000</v>
      </c>
      <c r="H1005" s="48" t="s">
        <v>838</v>
      </c>
    </row>
    <row r="1006" spans="1:8" x14ac:dyDescent="0.2">
      <c r="A1006" s="593">
        <v>42516</v>
      </c>
      <c r="B1006" s="40" t="s">
        <v>40</v>
      </c>
      <c r="C1006" s="40" t="s">
        <v>371</v>
      </c>
      <c r="D1006" s="107" t="s">
        <v>912</v>
      </c>
      <c r="E1006" s="41">
        <v>12800</v>
      </c>
      <c r="G1006" s="41">
        <f t="shared" si="18"/>
        <v>-12800</v>
      </c>
      <c r="H1006" s="48" t="s">
        <v>838</v>
      </c>
    </row>
    <row r="1007" spans="1:8"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x14ac:dyDescent="0.2">
      <c r="A1012" s="593">
        <v>42517</v>
      </c>
      <c r="B1012" s="40" t="s">
        <v>16</v>
      </c>
      <c r="C1012" s="40" t="s">
        <v>1166</v>
      </c>
      <c r="D1012" s="107" t="s">
        <v>940</v>
      </c>
      <c r="E1012" s="41">
        <v>1000</v>
      </c>
      <c r="G1012" s="41">
        <f t="shared" si="18"/>
        <v>-1000</v>
      </c>
      <c r="H1012" s="48" t="s">
        <v>838</v>
      </c>
    </row>
    <row r="1013" spans="1:8"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x14ac:dyDescent="0.2">
      <c r="A1095" s="594">
        <v>42526</v>
      </c>
      <c r="B1095" s="40" t="s">
        <v>40</v>
      </c>
      <c r="C1095" s="40" t="s">
        <v>1229</v>
      </c>
      <c r="D1095" s="107" t="s">
        <v>273</v>
      </c>
      <c r="E1095" s="41">
        <v>18710</v>
      </c>
      <c r="G1095" s="41">
        <f t="shared" si="20"/>
        <v>-18710</v>
      </c>
      <c r="H1095" s="48" t="s">
        <v>957</v>
      </c>
    </row>
    <row r="1096" spans="1:8"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x14ac:dyDescent="0.2">
      <c r="A1103" s="594">
        <v>42526</v>
      </c>
      <c r="B1103" s="40" t="s">
        <v>40</v>
      </c>
      <c r="C1103" s="40" t="s">
        <v>1229</v>
      </c>
      <c r="D1103" s="107" t="s">
        <v>1077</v>
      </c>
      <c r="E1103" s="41">
        <v>19573</v>
      </c>
      <c r="G1103" s="41">
        <f t="shared" si="21"/>
        <v>-19573</v>
      </c>
      <c r="H1103" s="48" t="s">
        <v>957</v>
      </c>
    </row>
    <row r="1104" spans="1:8"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1"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1" t="s">
        <v>969</v>
      </c>
      <c r="E1154" s="65">
        <v>163900</v>
      </c>
      <c r="G1154" s="41">
        <f t="shared" si="21"/>
        <v>-163900</v>
      </c>
      <c r="H1154" s="48" t="s">
        <v>957</v>
      </c>
    </row>
    <row r="1155" spans="1:8" x14ac:dyDescent="0.2">
      <c r="A1155" s="594">
        <v>42535</v>
      </c>
      <c r="B1155" s="66" t="s">
        <v>40</v>
      </c>
      <c r="C1155" s="66" t="s">
        <v>894</v>
      </c>
      <c r="D1155" s="791"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2"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x14ac:dyDescent="0.2">
      <c r="A1224" s="593">
        <v>42551</v>
      </c>
      <c r="B1224" s="40" t="s">
        <v>40</v>
      </c>
      <c r="C1224" s="40" t="s">
        <v>64</v>
      </c>
      <c r="D1224" s="107" t="s">
        <v>979</v>
      </c>
      <c r="E1224" s="41">
        <v>500</v>
      </c>
      <c r="G1224" s="41">
        <f t="shared" si="22"/>
        <v>-500</v>
      </c>
      <c r="H1224" s="48" t="s">
        <v>957</v>
      </c>
    </row>
    <row r="1225" spans="1:8" x14ac:dyDescent="0.2">
      <c r="A1225" s="593">
        <v>42551</v>
      </c>
      <c r="B1225" s="40" t="s">
        <v>40</v>
      </c>
      <c r="C1225" s="68" t="s">
        <v>80</v>
      </c>
      <c r="D1225" s="107" t="s">
        <v>980</v>
      </c>
      <c r="E1225" s="41">
        <v>800</v>
      </c>
      <c r="G1225" s="41">
        <f t="shared" ref="G1225:G1288" si="23">F1225-E1225</f>
        <v>-800</v>
      </c>
      <c r="H1225" s="48" t="s">
        <v>957</v>
      </c>
    </row>
    <row r="1226" spans="1:8" x14ac:dyDescent="0.2">
      <c r="A1226" s="593">
        <v>42551</v>
      </c>
      <c r="B1226" s="40" t="s">
        <v>40</v>
      </c>
      <c r="C1226" s="40" t="s">
        <v>1896</v>
      </c>
      <c r="D1226" s="107" t="s">
        <v>979</v>
      </c>
      <c r="E1226" s="41">
        <v>1170</v>
      </c>
      <c r="G1226" s="41">
        <f t="shared" si="23"/>
        <v>-1170</v>
      </c>
      <c r="H1226" s="48" t="s">
        <v>957</v>
      </c>
    </row>
    <row r="1227" spans="1:8"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x14ac:dyDescent="0.2">
      <c r="A1235" s="594">
        <v>42551</v>
      </c>
      <c r="B1235" s="40" t="s">
        <v>40</v>
      </c>
      <c r="C1235" s="40" t="s">
        <v>814</v>
      </c>
      <c r="D1235" s="107" t="s">
        <v>1082</v>
      </c>
      <c r="E1235" s="41">
        <v>225000</v>
      </c>
      <c r="G1235" s="41">
        <f t="shared" si="23"/>
        <v>-225000</v>
      </c>
      <c r="H1235" s="48" t="s">
        <v>957</v>
      </c>
    </row>
    <row r="1236" spans="1:8" x14ac:dyDescent="0.2">
      <c r="A1236" s="593">
        <v>42551</v>
      </c>
      <c r="B1236" s="40" t="s">
        <v>16</v>
      </c>
      <c r="C1236" s="40" t="s">
        <v>64</v>
      </c>
      <c r="D1236" s="107" t="s">
        <v>1001</v>
      </c>
      <c r="E1236" s="41">
        <v>100</v>
      </c>
      <c r="G1236" s="41">
        <f t="shared" si="23"/>
        <v>-100</v>
      </c>
      <c r="H1236" s="48" t="s">
        <v>957</v>
      </c>
    </row>
    <row r="1237" spans="1:8" x14ac:dyDescent="0.2">
      <c r="A1237" s="594">
        <v>42553</v>
      </c>
      <c r="B1237" s="40" t="s">
        <v>40</v>
      </c>
      <c r="C1237" s="40" t="s">
        <v>250</v>
      </c>
      <c r="D1237" s="107" t="s">
        <v>369</v>
      </c>
      <c r="E1237" s="41">
        <v>50000</v>
      </c>
      <c r="G1237" s="41">
        <f t="shared" si="23"/>
        <v>-50000</v>
      </c>
      <c r="H1237" s="48" t="s">
        <v>1087</v>
      </c>
    </row>
    <row r="1238" spans="1:8"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3"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x14ac:dyDescent="0.2">
      <c r="A1250" s="594">
        <v>42555</v>
      </c>
      <c r="B1250" s="40" t="s">
        <v>37</v>
      </c>
      <c r="C1250" s="40" t="s">
        <v>1101</v>
      </c>
      <c r="D1250" s="107" t="s">
        <v>369</v>
      </c>
      <c r="E1250" s="41">
        <v>34000</v>
      </c>
      <c r="G1250" s="41">
        <f t="shared" si="23"/>
        <v>-34000</v>
      </c>
      <c r="H1250" s="48" t="s">
        <v>1087</v>
      </c>
    </row>
    <row r="1251" spans="1:8"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x14ac:dyDescent="0.2">
      <c r="A1261" s="594">
        <v>42556</v>
      </c>
      <c r="B1261" s="40" t="s">
        <v>40</v>
      </c>
      <c r="C1261" s="40" t="s">
        <v>1229</v>
      </c>
      <c r="D1261" s="107" t="s">
        <v>1080</v>
      </c>
      <c r="E1261" s="41">
        <v>15412</v>
      </c>
      <c r="G1261" s="41">
        <f t="shared" si="23"/>
        <v>-15412</v>
      </c>
      <c r="H1261" s="48" t="s">
        <v>1087</v>
      </c>
    </row>
    <row r="1262" spans="1:8" x14ac:dyDescent="0.2">
      <c r="A1262" s="594">
        <v>42556</v>
      </c>
      <c r="B1262" s="40" t="s">
        <v>16</v>
      </c>
      <c r="C1262" s="40" t="s">
        <v>1229</v>
      </c>
      <c r="D1262" s="107" t="s">
        <v>628</v>
      </c>
      <c r="E1262" s="41">
        <v>15000</v>
      </c>
      <c r="G1262" s="41">
        <f t="shared" si="23"/>
        <v>-15000</v>
      </c>
      <c r="H1262" s="48" t="s">
        <v>1087</v>
      </c>
    </row>
    <row r="1263" spans="1:8"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1"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4"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x14ac:dyDescent="0.2">
      <c r="A1442" s="594">
        <v>42592</v>
      </c>
      <c r="B1442" s="40" t="s">
        <v>40</v>
      </c>
      <c r="C1442" s="40" t="s">
        <v>64</v>
      </c>
      <c r="D1442" s="107" t="s">
        <v>1256</v>
      </c>
      <c r="E1442" s="41">
        <v>500</v>
      </c>
      <c r="G1442" s="41">
        <f t="shared" si="26"/>
        <v>-500</v>
      </c>
      <c r="H1442" s="48" t="s">
        <v>1088</v>
      </c>
    </row>
    <row r="1443" spans="1:8" x14ac:dyDescent="0.2">
      <c r="A1443" s="594">
        <v>42592</v>
      </c>
      <c r="B1443" s="40" t="s">
        <v>16</v>
      </c>
      <c r="C1443" s="40" t="s">
        <v>146</v>
      </c>
      <c r="D1443" s="107" t="s">
        <v>1257</v>
      </c>
      <c r="E1443" s="41">
        <v>50</v>
      </c>
      <c r="G1443" s="41">
        <f t="shared" si="26"/>
        <v>-50</v>
      </c>
      <c r="H1443" s="48" t="s">
        <v>1088</v>
      </c>
    </row>
    <row r="1444" spans="1:8" ht="36" x14ac:dyDescent="0.2">
      <c r="A1444" s="594">
        <v>42592</v>
      </c>
      <c r="B1444" s="40" t="s">
        <v>16</v>
      </c>
      <c r="C1444" s="40" t="s">
        <v>371</v>
      </c>
      <c r="D1444" s="128" t="s">
        <v>1258</v>
      </c>
      <c r="E1444" s="74">
        <v>1000</v>
      </c>
      <c r="G1444" s="41">
        <f t="shared" si="26"/>
        <v>-1000</v>
      </c>
      <c r="H1444" s="48" t="s">
        <v>1088</v>
      </c>
    </row>
    <row r="1445" spans="1:8" x14ac:dyDescent="0.2">
      <c r="A1445" s="594">
        <v>42592</v>
      </c>
      <c r="B1445" s="40" t="s">
        <v>11</v>
      </c>
      <c r="C1445" s="40" t="s">
        <v>1229</v>
      </c>
      <c r="D1445" s="107" t="s">
        <v>1259</v>
      </c>
      <c r="E1445" s="41">
        <v>5000</v>
      </c>
      <c r="G1445" s="41">
        <f t="shared" si="26"/>
        <v>-5000</v>
      </c>
      <c r="H1445" s="48" t="s">
        <v>1088</v>
      </c>
    </row>
    <row r="1446" spans="1:8" x14ac:dyDescent="0.2">
      <c r="A1446" s="594">
        <v>42592</v>
      </c>
      <c r="B1446" s="40" t="s">
        <v>154</v>
      </c>
      <c r="C1446" s="40" t="s">
        <v>219</v>
      </c>
      <c r="D1446" s="107" t="s">
        <v>1260</v>
      </c>
      <c r="E1446" s="41">
        <v>570</v>
      </c>
      <c r="G1446" s="41">
        <f t="shared" si="26"/>
        <v>-570</v>
      </c>
      <c r="H1446" s="48" t="s">
        <v>1088</v>
      </c>
    </row>
    <row r="1447" spans="1:8" x14ac:dyDescent="0.2">
      <c r="A1447" s="594">
        <v>42592</v>
      </c>
      <c r="B1447" s="40" t="s">
        <v>16</v>
      </c>
      <c r="C1447" s="40" t="s">
        <v>772</v>
      </c>
      <c r="D1447" s="107" t="s">
        <v>1261</v>
      </c>
      <c r="E1447" s="41">
        <v>100</v>
      </c>
      <c r="G1447" s="41">
        <f t="shared" si="26"/>
        <v>-100</v>
      </c>
      <c r="H1447" s="48" t="s">
        <v>1088</v>
      </c>
    </row>
    <row r="1448" spans="1:8" x14ac:dyDescent="0.2">
      <c r="A1448" s="594">
        <v>42593</v>
      </c>
      <c r="B1448" s="40" t="s">
        <v>16</v>
      </c>
      <c r="C1448" s="40" t="s">
        <v>772</v>
      </c>
      <c r="D1448" s="107" t="s">
        <v>1262</v>
      </c>
      <c r="E1448" s="41">
        <v>350</v>
      </c>
      <c r="G1448" s="41">
        <f t="shared" si="26"/>
        <v>-350</v>
      </c>
      <c r="H1448" s="48" t="s">
        <v>1088</v>
      </c>
    </row>
    <row r="1449" spans="1:8"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x14ac:dyDescent="0.2">
      <c r="A1457" s="594">
        <v>42594</v>
      </c>
      <c r="B1457" s="40" t="s">
        <v>40</v>
      </c>
      <c r="C1457" s="40" t="s">
        <v>358</v>
      </c>
      <c r="D1457" s="793"/>
      <c r="E1457" s="41">
        <v>750</v>
      </c>
      <c r="G1457" s="41">
        <f t="shared" si="26"/>
        <v>-750</v>
      </c>
      <c r="H1457" s="48" t="s">
        <v>1088</v>
      </c>
    </row>
    <row r="1458" spans="1:8" x14ac:dyDescent="0.2">
      <c r="A1458" s="594">
        <v>42594</v>
      </c>
      <c r="B1458" s="40" t="s">
        <v>16</v>
      </c>
      <c r="C1458" s="40" t="s">
        <v>772</v>
      </c>
      <c r="D1458" s="107" t="s">
        <v>1265</v>
      </c>
      <c r="E1458" s="41">
        <v>100</v>
      </c>
      <c r="G1458" s="41">
        <f t="shared" si="26"/>
        <v>-100</v>
      </c>
      <c r="H1458" s="48" t="s">
        <v>1088</v>
      </c>
    </row>
    <row r="1459" spans="1:8" x14ac:dyDescent="0.2">
      <c r="A1459" s="594">
        <v>42594</v>
      </c>
      <c r="B1459" s="40" t="s">
        <v>18</v>
      </c>
      <c r="C1459" s="40" t="s">
        <v>371</v>
      </c>
      <c r="D1459" s="107" t="s">
        <v>391</v>
      </c>
      <c r="E1459" s="41">
        <v>1000</v>
      </c>
      <c r="G1459" s="41">
        <f t="shared" si="26"/>
        <v>-1000</v>
      </c>
      <c r="H1459" s="48" t="s">
        <v>1088</v>
      </c>
    </row>
    <row r="1460" spans="1:8" x14ac:dyDescent="0.2">
      <c r="A1460" s="594">
        <v>42594</v>
      </c>
      <c r="B1460" s="40" t="s">
        <v>40</v>
      </c>
      <c r="C1460" s="40" t="s">
        <v>1391</v>
      </c>
      <c r="D1460" s="107" t="s">
        <v>1392</v>
      </c>
      <c r="E1460" s="41">
        <v>1022522</v>
      </c>
      <c r="G1460" s="41">
        <f t="shared" si="26"/>
        <v>-1022522</v>
      </c>
      <c r="H1460" s="48" t="s">
        <v>1088</v>
      </c>
    </row>
    <row r="1461" spans="1:8" x14ac:dyDescent="0.2">
      <c r="A1461" s="594">
        <v>42595</v>
      </c>
      <c r="B1461" s="40" t="s">
        <v>40</v>
      </c>
      <c r="C1461" s="40" t="s">
        <v>111</v>
      </c>
      <c r="D1461" s="107" t="s">
        <v>659</v>
      </c>
      <c r="E1461" s="41">
        <v>10568</v>
      </c>
      <c r="G1461" s="41">
        <f t="shared" si="26"/>
        <v>-10568</v>
      </c>
      <c r="H1461" s="48" t="s">
        <v>1088</v>
      </c>
    </row>
    <row r="1462" spans="1:8"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5" t="s">
        <v>1339</v>
      </c>
      <c r="E1549" s="41">
        <v>60000</v>
      </c>
      <c r="G1549" s="41">
        <f t="shared" si="28"/>
        <v>-60000</v>
      </c>
      <c r="H1549" s="48" t="s">
        <v>1088</v>
      </c>
    </row>
    <row r="1550" spans="1:8" x14ac:dyDescent="0.2">
      <c r="A1550" s="595">
        <v>42608</v>
      </c>
      <c r="B1550" s="40" t="s">
        <v>40</v>
      </c>
      <c r="C1550" s="40" t="s">
        <v>1338</v>
      </c>
      <c r="D1550" s="795" t="s">
        <v>1340</v>
      </c>
      <c r="E1550" s="41">
        <v>30000</v>
      </c>
      <c r="G1550" s="41">
        <f t="shared" si="28"/>
        <v>-30000</v>
      </c>
      <c r="H1550" s="48" t="s">
        <v>1088</v>
      </c>
    </row>
    <row r="1551" spans="1:8" x14ac:dyDescent="0.2">
      <c r="A1551" s="595">
        <v>42608</v>
      </c>
      <c r="B1551" s="40" t="s">
        <v>16</v>
      </c>
      <c r="C1551" s="40" t="s">
        <v>772</v>
      </c>
      <c r="D1551" s="795" t="s">
        <v>1341</v>
      </c>
      <c r="E1551" s="41">
        <v>50</v>
      </c>
      <c r="G1551" s="41">
        <f t="shared" si="28"/>
        <v>-50</v>
      </c>
      <c r="H1551" s="48" t="s">
        <v>1088</v>
      </c>
    </row>
    <row r="1552" spans="1:8" x14ac:dyDescent="0.2">
      <c r="A1552" s="595">
        <v>42608</v>
      </c>
      <c r="B1552" s="40" t="s">
        <v>16</v>
      </c>
      <c r="C1552" s="40" t="s">
        <v>772</v>
      </c>
      <c r="D1552" s="795" t="s">
        <v>1342</v>
      </c>
      <c r="E1552" s="41">
        <v>150</v>
      </c>
      <c r="G1552" s="41">
        <f t="shared" si="28"/>
        <v>-150</v>
      </c>
      <c r="H1552" s="48" t="s">
        <v>1088</v>
      </c>
    </row>
    <row r="1553" spans="1:8" x14ac:dyDescent="0.2">
      <c r="A1553" s="595">
        <v>42608</v>
      </c>
      <c r="B1553" s="40" t="s">
        <v>16</v>
      </c>
      <c r="C1553" s="40" t="s">
        <v>772</v>
      </c>
      <c r="D1553" s="795" t="s">
        <v>1343</v>
      </c>
      <c r="E1553" s="41">
        <v>100</v>
      </c>
      <c r="G1553" s="41">
        <f t="shared" si="28"/>
        <v>-100</v>
      </c>
      <c r="H1553" s="48" t="s">
        <v>1088</v>
      </c>
    </row>
    <row r="1554" spans="1:8" x14ac:dyDescent="0.2">
      <c r="A1554" s="595">
        <v>42608</v>
      </c>
      <c r="B1554" s="40" t="s">
        <v>16</v>
      </c>
      <c r="C1554" s="40" t="s">
        <v>772</v>
      </c>
      <c r="D1554" s="795"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ht="24"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6" t="s">
        <v>1355</v>
      </c>
      <c r="E1569" s="41">
        <v>600</v>
      </c>
      <c r="G1569" s="41">
        <f t="shared" si="28"/>
        <v>-600</v>
      </c>
      <c r="H1569" s="48" t="s">
        <v>1088</v>
      </c>
    </row>
    <row r="1570" spans="1:8" x14ac:dyDescent="0.2">
      <c r="A1570" s="595">
        <v>42612</v>
      </c>
      <c r="B1570" s="40" t="s">
        <v>40</v>
      </c>
      <c r="C1570" s="40" t="s">
        <v>64</v>
      </c>
      <c r="D1570" s="796"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6"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1"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ht="24"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x14ac:dyDescent="0.2">
      <c r="A1932" s="593">
        <v>42674</v>
      </c>
      <c r="B1932" s="40" t="s">
        <v>16</v>
      </c>
      <c r="C1932" s="40" t="s">
        <v>103</v>
      </c>
      <c r="D1932" s="107" t="s">
        <v>1664</v>
      </c>
      <c r="E1932" s="57">
        <v>350</v>
      </c>
      <c r="F1932" s="57"/>
      <c r="G1932" s="57">
        <f t="shared" si="34"/>
        <v>-350</v>
      </c>
      <c r="H1932" s="48" t="s">
        <v>1403</v>
      </c>
    </row>
    <row r="1933" spans="1:8" x14ac:dyDescent="0.2">
      <c r="A1933" s="593">
        <v>42674</v>
      </c>
      <c r="B1933" s="40" t="s">
        <v>16</v>
      </c>
      <c r="C1933" s="40" t="s">
        <v>103</v>
      </c>
      <c r="D1933" s="107" t="s">
        <v>1658</v>
      </c>
      <c r="E1933" s="57">
        <v>895</v>
      </c>
      <c r="F1933" s="57"/>
      <c r="G1933" s="57">
        <f t="shared" si="34"/>
        <v>-895</v>
      </c>
      <c r="H1933" s="48" t="s">
        <v>1403</v>
      </c>
    </row>
    <row r="1934" spans="1:8" x14ac:dyDescent="0.2">
      <c r="A1934" s="597">
        <v>42648</v>
      </c>
      <c r="B1934" s="58" t="s">
        <v>40</v>
      </c>
      <c r="C1934" s="58" t="s">
        <v>751</v>
      </c>
      <c r="D1934" s="102" t="s">
        <v>1402</v>
      </c>
      <c r="E1934" s="59">
        <v>30000</v>
      </c>
      <c r="F1934" s="59"/>
      <c r="G1934" s="59">
        <f t="shared" si="34"/>
        <v>-30000</v>
      </c>
      <c r="H1934" s="89" t="s">
        <v>1403</v>
      </c>
    </row>
    <row r="1935" spans="1:8" ht="36" x14ac:dyDescent="0.2">
      <c r="A1935" s="597">
        <v>42648</v>
      </c>
      <c r="B1935" s="58" t="s">
        <v>40</v>
      </c>
      <c r="C1935" s="58" t="s">
        <v>554</v>
      </c>
      <c r="D1935" s="103" t="s">
        <v>1404</v>
      </c>
      <c r="E1935" s="59">
        <v>1000000</v>
      </c>
      <c r="F1935" s="59"/>
      <c r="G1935" s="59">
        <f t="shared" si="34"/>
        <v>-1000000</v>
      </c>
      <c r="H1935" s="76" t="s">
        <v>1403</v>
      </c>
    </row>
    <row r="1936" spans="1:8"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x14ac:dyDescent="0.2">
      <c r="A1944" s="597">
        <v>42665</v>
      </c>
      <c r="B1944" s="58" t="s">
        <v>40</v>
      </c>
      <c r="C1944" s="58" t="s">
        <v>262</v>
      </c>
      <c r="D1944" s="102" t="s">
        <v>1536</v>
      </c>
      <c r="E1944" s="59">
        <v>100000</v>
      </c>
      <c r="F1944" s="59"/>
      <c r="G1944" s="59">
        <f t="shared" si="34"/>
        <v>-100000</v>
      </c>
      <c r="H1944" s="76" t="s">
        <v>1403</v>
      </c>
    </row>
    <row r="1945" spans="1:8" x14ac:dyDescent="0.2">
      <c r="A1945" s="597">
        <v>42665</v>
      </c>
      <c r="B1945" s="58" t="s">
        <v>154</v>
      </c>
      <c r="C1945" s="58" t="s">
        <v>262</v>
      </c>
      <c r="D1945" s="102" t="s">
        <v>1536</v>
      </c>
      <c r="E1945" s="59">
        <v>75000</v>
      </c>
      <c r="F1945" s="59"/>
      <c r="G1945" s="59">
        <f t="shared" si="34"/>
        <v>-75000</v>
      </c>
      <c r="H1945" s="76" t="s">
        <v>1403</v>
      </c>
    </row>
    <row r="1946" spans="1:8" x14ac:dyDescent="0.2">
      <c r="A1946" s="597">
        <v>42665</v>
      </c>
      <c r="B1946" s="58" t="s">
        <v>154</v>
      </c>
      <c r="C1946" s="58" t="s">
        <v>1518</v>
      </c>
      <c r="D1946" s="102" t="s">
        <v>1519</v>
      </c>
      <c r="E1946" s="59">
        <v>150000</v>
      </c>
      <c r="F1946" s="59"/>
      <c r="G1946" s="59">
        <f t="shared" si="34"/>
        <v>-150000</v>
      </c>
      <c r="H1946" s="76" t="s">
        <v>1403</v>
      </c>
    </row>
    <row r="1947" spans="1:8" x14ac:dyDescent="0.2">
      <c r="A1947" s="597">
        <v>42669</v>
      </c>
      <c r="B1947" s="58" t="s">
        <v>40</v>
      </c>
      <c r="C1947" s="58" t="s">
        <v>704</v>
      </c>
      <c r="D1947" s="102" t="s">
        <v>1522</v>
      </c>
      <c r="E1947" s="59">
        <v>27261</v>
      </c>
      <c r="F1947" s="59"/>
      <c r="G1947" s="59">
        <f t="shared" si="34"/>
        <v>-27261</v>
      </c>
      <c r="H1947" s="76" t="s">
        <v>1403</v>
      </c>
    </row>
    <row r="1948" spans="1:8" x14ac:dyDescent="0.2">
      <c r="A1948" s="597">
        <v>42670</v>
      </c>
      <c r="B1948" s="58" t="s">
        <v>40</v>
      </c>
      <c r="C1948" s="58" t="s">
        <v>1387</v>
      </c>
      <c r="D1948" s="102" t="s">
        <v>1524</v>
      </c>
      <c r="E1948" s="59">
        <v>30445</v>
      </c>
      <c r="F1948" s="59"/>
      <c r="G1948" s="59">
        <f t="shared" si="34"/>
        <v>-30445</v>
      </c>
      <c r="H1948" s="76" t="s">
        <v>1403</v>
      </c>
    </row>
    <row r="1949" spans="1:8" x14ac:dyDescent="0.2">
      <c r="A1949" s="597">
        <v>42671</v>
      </c>
      <c r="B1949" s="58" t="s">
        <v>1492</v>
      </c>
      <c r="C1949" s="58" t="s">
        <v>1525</v>
      </c>
      <c r="D1949" s="102" t="s">
        <v>1526</v>
      </c>
      <c r="E1949" s="59">
        <v>245000</v>
      </c>
      <c r="F1949" s="59"/>
      <c r="G1949" s="59">
        <f t="shared" si="34"/>
        <v>-245000</v>
      </c>
      <c r="H1949" s="76" t="s">
        <v>1403</v>
      </c>
    </row>
    <row r="1950" spans="1:8" x14ac:dyDescent="0.2">
      <c r="A1950" s="597">
        <v>42672</v>
      </c>
      <c r="B1950" s="58" t="s">
        <v>40</v>
      </c>
      <c r="C1950" s="58" t="s">
        <v>1528</v>
      </c>
      <c r="D1950" s="102" t="s">
        <v>1532</v>
      </c>
      <c r="E1950" s="59">
        <v>100000</v>
      </c>
      <c r="F1950" s="59"/>
      <c r="G1950" s="59">
        <f t="shared" si="34"/>
        <v>-100000</v>
      </c>
      <c r="H1950" s="76" t="s">
        <v>1403</v>
      </c>
    </row>
    <row r="1951" spans="1:8" x14ac:dyDescent="0.2">
      <c r="A1951" s="597">
        <v>42674</v>
      </c>
      <c r="B1951" s="58" t="s">
        <v>16</v>
      </c>
      <c r="C1951" s="58" t="s">
        <v>1688</v>
      </c>
      <c r="D1951" s="102" t="s">
        <v>1533</v>
      </c>
      <c r="E1951" s="59">
        <v>28712</v>
      </c>
      <c r="F1951" s="59"/>
      <c r="G1951" s="59">
        <f t="shared" si="34"/>
        <v>-28712</v>
      </c>
      <c r="H1951" s="76" t="s">
        <v>1403</v>
      </c>
    </row>
    <row r="1952" spans="1:8" x14ac:dyDescent="0.2">
      <c r="A1952" s="597">
        <v>42674</v>
      </c>
      <c r="B1952" s="58" t="s">
        <v>25</v>
      </c>
      <c r="C1952" s="58" t="s">
        <v>1688</v>
      </c>
      <c r="D1952" s="102" t="s">
        <v>1533</v>
      </c>
      <c r="E1952" s="59">
        <v>28317</v>
      </c>
      <c r="F1952" s="59"/>
      <c r="G1952" s="59">
        <f t="shared" si="34"/>
        <v>-28317</v>
      </c>
      <c r="H1952" s="76" t="s">
        <v>1403</v>
      </c>
    </row>
    <row r="1953" spans="1:8" x14ac:dyDescent="0.2">
      <c r="A1953" s="598">
        <v>42661</v>
      </c>
      <c r="B1953" s="90" t="s">
        <v>37</v>
      </c>
      <c r="C1953" s="40" t="s">
        <v>37</v>
      </c>
      <c r="D1953" s="797" t="s">
        <v>1509</v>
      </c>
      <c r="E1953" s="91"/>
      <c r="F1953" s="91">
        <v>314280</v>
      </c>
      <c r="G1953" s="91">
        <f t="shared" si="34"/>
        <v>314280</v>
      </c>
      <c r="H1953" s="92" t="s">
        <v>1403</v>
      </c>
    </row>
    <row r="1954" spans="1:8" x14ac:dyDescent="0.2">
      <c r="A1954" s="598">
        <v>42665</v>
      </c>
      <c r="B1954" s="90" t="s">
        <v>14</v>
      </c>
      <c r="C1954" s="40" t="s">
        <v>14</v>
      </c>
      <c r="D1954" s="797" t="s">
        <v>1529</v>
      </c>
      <c r="E1954" s="91"/>
      <c r="F1954" s="91">
        <v>225000</v>
      </c>
      <c r="G1954" s="91">
        <f t="shared" si="34"/>
        <v>225000</v>
      </c>
      <c r="H1954" s="92" t="s">
        <v>1403</v>
      </c>
    </row>
    <row r="1955" spans="1:8" ht="12.75" customHeight="1" x14ac:dyDescent="0.2">
      <c r="A1955" s="598">
        <v>42674</v>
      </c>
      <c r="B1955" s="90" t="s">
        <v>1399</v>
      </c>
      <c r="C1955" s="40" t="s">
        <v>1399</v>
      </c>
      <c r="D1955" s="797"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x14ac:dyDescent="0.2">
      <c r="A1958" s="596">
        <v>42679</v>
      </c>
      <c r="B1958" s="40" t="s">
        <v>25</v>
      </c>
      <c r="C1958" s="40" t="s">
        <v>1229</v>
      </c>
      <c r="D1958" s="128" t="s">
        <v>1544</v>
      </c>
      <c r="E1958" s="57">
        <v>5000</v>
      </c>
      <c r="F1958" s="57"/>
      <c r="G1958" s="57">
        <f t="shared" si="34"/>
        <v>-5000</v>
      </c>
      <c r="H1958" s="94" t="s">
        <v>1576</v>
      </c>
    </row>
    <row r="1959" spans="1:8" x14ac:dyDescent="0.2">
      <c r="A1959" s="596">
        <v>42679</v>
      </c>
      <c r="B1959" s="40" t="s">
        <v>25</v>
      </c>
      <c r="C1959" s="40" t="s">
        <v>1229</v>
      </c>
      <c r="D1959" s="128" t="s">
        <v>1545</v>
      </c>
      <c r="E1959" s="57">
        <v>4000</v>
      </c>
      <c r="F1959" s="57"/>
      <c r="G1959" s="57">
        <f t="shared" si="34"/>
        <v>-4000</v>
      </c>
      <c r="H1959" s="94" t="s">
        <v>1576</v>
      </c>
    </row>
    <row r="1960" spans="1:8" x14ac:dyDescent="0.2">
      <c r="A1960" s="596">
        <v>42679</v>
      </c>
      <c r="B1960" s="40" t="s">
        <v>25</v>
      </c>
      <c r="C1960" s="40" t="s">
        <v>1229</v>
      </c>
      <c r="D1960" s="128" t="s">
        <v>1546</v>
      </c>
      <c r="E1960" s="57">
        <v>9000</v>
      </c>
      <c r="F1960" s="57"/>
      <c r="G1960" s="57">
        <f t="shared" si="34"/>
        <v>-9000</v>
      </c>
      <c r="H1960" s="94" t="s">
        <v>1576</v>
      </c>
    </row>
    <row r="1961" spans="1:8" x14ac:dyDescent="0.2">
      <c r="A1961" s="596">
        <v>42679</v>
      </c>
      <c r="B1961" s="40" t="s">
        <v>1492</v>
      </c>
      <c r="C1961" s="40" t="s">
        <v>1229</v>
      </c>
      <c r="D1961" s="128" t="s">
        <v>1682</v>
      </c>
      <c r="E1961" s="57">
        <v>10000</v>
      </c>
      <c r="F1961" s="57"/>
      <c r="G1961" s="57">
        <f t="shared" si="34"/>
        <v>-10000</v>
      </c>
      <c r="H1961" s="94" t="s">
        <v>1576</v>
      </c>
    </row>
    <row r="1962" spans="1:8" x14ac:dyDescent="0.2">
      <c r="A1962" s="596">
        <v>42679</v>
      </c>
      <c r="B1962" s="40" t="s">
        <v>1399</v>
      </c>
      <c r="C1962" s="40" t="s">
        <v>1229</v>
      </c>
      <c r="D1962" s="128" t="s">
        <v>1683</v>
      </c>
      <c r="E1962" s="57">
        <v>12500</v>
      </c>
      <c r="F1962" s="57"/>
      <c r="G1962" s="57">
        <f t="shared" si="34"/>
        <v>-12500</v>
      </c>
      <c r="H1962" s="94" t="s">
        <v>1576</v>
      </c>
    </row>
    <row r="1963" spans="1:8" x14ac:dyDescent="0.2">
      <c r="A1963" s="596">
        <v>42679</v>
      </c>
      <c r="B1963" s="40" t="s">
        <v>16</v>
      </c>
      <c r="C1963" s="40" t="s">
        <v>1229</v>
      </c>
      <c r="D1963" s="128" t="s">
        <v>198</v>
      </c>
      <c r="E1963" s="57">
        <v>20000</v>
      </c>
      <c r="F1963" s="57"/>
      <c r="G1963" s="57">
        <f t="shared" si="34"/>
        <v>-20000</v>
      </c>
      <c r="H1963" s="94" t="s">
        <v>1576</v>
      </c>
    </row>
    <row r="1964" spans="1:8" x14ac:dyDescent="0.2">
      <c r="A1964" s="596">
        <v>42679</v>
      </c>
      <c r="B1964" s="40" t="s">
        <v>16</v>
      </c>
      <c r="C1964" s="40" t="s">
        <v>1229</v>
      </c>
      <c r="D1964" s="128" t="s">
        <v>1547</v>
      </c>
      <c r="E1964" s="57">
        <v>14000</v>
      </c>
      <c r="F1964" s="57"/>
      <c r="G1964" s="57">
        <f t="shared" si="34"/>
        <v>-14000</v>
      </c>
      <c r="H1964" s="94" t="s">
        <v>1576</v>
      </c>
    </row>
    <row r="1965" spans="1:8" x14ac:dyDescent="0.2">
      <c r="A1965" s="596">
        <v>42679</v>
      </c>
      <c r="B1965" s="40" t="s">
        <v>16</v>
      </c>
      <c r="C1965" s="40" t="s">
        <v>1229</v>
      </c>
      <c r="D1965" s="128" t="s">
        <v>1548</v>
      </c>
      <c r="E1965" s="57">
        <v>22112.903225806451</v>
      </c>
      <c r="F1965" s="57"/>
      <c r="G1965" s="57">
        <f t="shared" si="34"/>
        <v>-22112.903225806451</v>
      </c>
      <c r="H1965" s="94" t="s">
        <v>1576</v>
      </c>
    </row>
    <row r="1966" spans="1:8" x14ac:dyDescent="0.2">
      <c r="A1966" s="596">
        <v>42679</v>
      </c>
      <c r="B1966" s="40" t="s">
        <v>1399</v>
      </c>
      <c r="C1966" s="40" t="s">
        <v>1229</v>
      </c>
      <c r="D1966" s="128" t="s">
        <v>1549</v>
      </c>
      <c r="E1966" s="57">
        <v>19451.612903225807</v>
      </c>
      <c r="F1966" s="57"/>
      <c r="G1966" s="57">
        <f t="shared" si="34"/>
        <v>-19451.612903225807</v>
      </c>
      <c r="H1966" s="94" t="s">
        <v>1576</v>
      </c>
    </row>
    <row r="1967" spans="1:8" x14ac:dyDescent="0.2">
      <c r="A1967" s="596">
        <v>42679</v>
      </c>
      <c r="B1967" s="40" t="s">
        <v>16</v>
      </c>
      <c r="C1967" s="40" t="s">
        <v>1229</v>
      </c>
      <c r="D1967" s="128" t="s">
        <v>1551</v>
      </c>
      <c r="E1967" s="57">
        <v>9000</v>
      </c>
      <c r="F1967" s="57"/>
      <c r="G1967" s="57">
        <f t="shared" si="34"/>
        <v>-9000</v>
      </c>
      <c r="H1967" s="94" t="s">
        <v>1576</v>
      </c>
    </row>
    <row r="1968" spans="1:8"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8" t="s">
        <v>1778</v>
      </c>
      <c r="E2106" s="15">
        <v>180</v>
      </c>
      <c r="F2106" s="57"/>
      <c r="G2106" s="57">
        <f t="shared" si="36"/>
        <v>-180</v>
      </c>
      <c r="H2106" s="94" t="s">
        <v>1576</v>
      </c>
    </row>
    <row r="2107" spans="1:8" ht="15" customHeight="1" x14ac:dyDescent="0.25">
      <c r="A2107" s="599">
        <v>42690</v>
      </c>
      <c r="B2107" s="2" t="s">
        <v>16</v>
      </c>
      <c r="C2107" s="130" t="s">
        <v>16</v>
      </c>
      <c r="D2107" s="798"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9" t="s">
        <v>1657</v>
      </c>
      <c r="E2112" s="99">
        <v>80</v>
      </c>
      <c r="F2112" s="57"/>
      <c r="G2112" s="57">
        <f t="shared" si="36"/>
        <v>-80</v>
      </c>
      <c r="H2112" s="94" t="s">
        <v>1576</v>
      </c>
    </row>
    <row r="2113" spans="1:8" ht="15" customHeight="1" x14ac:dyDescent="0.25">
      <c r="A2113" s="599">
        <v>42693</v>
      </c>
      <c r="B2113" s="2" t="s">
        <v>16</v>
      </c>
      <c r="C2113" s="130" t="s">
        <v>16</v>
      </c>
      <c r="D2113" s="798"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7" t="s">
        <v>1659</v>
      </c>
      <c r="E2156" s="91"/>
      <c r="F2156" s="91">
        <v>197085</v>
      </c>
      <c r="G2156" s="91">
        <f t="shared" si="37"/>
        <v>197085</v>
      </c>
      <c r="H2156" s="92" t="s">
        <v>1576</v>
      </c>
    </row>
    <row r="2157" spans="1:8" x14ac:dyDescent="0.2">
      <c r="A2157" s="598">
        <v>42684</v>
      </c>
      <c r="B2157" s="90" t="s">
        <v>37</v>
      </c>
      <c r="C2157" s="40" t="s">
        <v>37</v>
      </c>
      <c r="D2157" s="797" t="s">
        <v>1672</v>
      </c>
      <c r="E2157" s="91"/>
      <c r="F2157" s="91">
        <v>157140</v>
      </c>
      <c r="G2157" s="91">
        <f t="shared" si="37"/>
        <v>157140</v>
      </c>
      <c r="H2157" s="92" t="s">
        <v>1576</v>
      </c>
    </row>
    <row r="2158" spans="1:8" x14ac:dyDescent="0.2">
      <c r="A2158" s="598">
        <v>42684</v>
      </c>
      <c r="B2158" s="90" t="s">
        <v>1492</v>
      </c>
      <c r="C2158" s="40" t="s">
        <v>1492</v>
      </c>
      <c r="D2158" s="797" t="s">
        <v>1668</v>
      </c>
      <c r="E2158" s="91"/>
      <c r="F2158" s="91">
        <v>1102698</v>
      </c>
      <c r="G2158" s="91">
        <f t="shared" si="37"/>
        <v>1102698</v>
      </c>
      <c r="H2158" s="92" t="s">
        <v>1576</v>
      </c>
    </row>
    <row r="2159" spans="1:8" x14ac:dyDescent="0.2">
      <c r="A2159" s="598">
        <v>42690</v>
      </c>
      <c r="B2159" s="90" t="s">
        <v>40</v>
      </c>
      <c r="C2159" s="40" t="s">
        <v>40</v>
      </c>
      <c r="D2159" s="797" t="s">
        <v>1671</v>
      </c>
      <c r="E2159" s="91"/>
      <c r="F2159" s="91">
        <v>1000000</v>
      </c>
      <c r="G2159" s="91">
        <f t="shared" si="37"/>
        <v>1000000</v>
      </c>
      <c r="H2159" s="92" t="s">
        <v>1576</v>
      </c>
    </row>
    <row r="2160" spans="1:8" x14ac:dyDescent="0.2">
      <c r="A2160" s="598">
        <v>42690</v>
      </c>
      <c r="B2160" s="90" t="s">
        <v>40</v>
      </c>
      <c r="C2160" s="40" t="s">
        <v>40</v>
      </c>
      <c r="D2160" s="797"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x14ac:dyDescent="0.2">
      <c r="A2278" s="596">
        <v>42719</v>
      </c>
      <c r="B2278" s="40" t="s">
        <v>16</v>
      </c>
      <c r="C2278" s="40" t="s">
        <v>16</v>
      </c>
      <c r="D2278" s="107" t="s">
        <v>1959</v>
      </c>
      <c r="E2278" s="46">
        <v>90</v>
      </c>
      <c r="F2278" s="57"/>
      <c r="G2278" s="57">
        <f t="shared" si="39"/>
        <v>-90</v>
      </c>
      <c r="H2278" s="48" t="s">
        <v>1800</v>
      </c>
    </row>
    <row r="2279" spans="1:8" x14ac:dyDescent="0.2">
      <c r="A2279" s="596">
        <v>42721</v>
      </c>
      <c r="B2279" s="40" t="s">
        <v>16</v>
      </c>
      <c r="C2279" s="40" t="s">
        <v>64</v>
      </c>
      <c r="D2279" s="128" t="s">
        <v>1910</v>
      </c>
      <c r="E2279" s="57">
        <v>1500</v>
      </c>
      <c r="F2279" s="57"/>
      <c r="G2279" s="57">
        <f t="shared" si="39"/>
        <v>-1500</v>
      </c>
      <c r="H2279" s="48" t="s">
        <v>1800</v>
      </c>
    </row>
    <row r="2280" spans="1:8" x14ac:dyDescent="0.2">
      <c r="A2280" s="596">
        <v>42723</v>
      </c>
      <c r="B2280" s="40" t="s">
        <v>40</v>
      </c>
      <c r="C2280" s="40" t="s">
        <v>14</v>
      </c>
      <c r="D2280" s="128" t="s">
        <v>1911</v>
      </c>
      <c r="E2280" s="57">
        <v>320</v>
      </c>
      <c r="F2280" s="57"/>
      <c r="G2280" s="57">
        <f t="shared" si="39"/>
        <v>-320</v>
      </c>
      <c r="H2280" s="48" t="s">
        <v>1800</v>
      </c>
    </row>
    <row r="2281" spans="1:8" x14ac:dyDescent="0.2">
      <c r="A2281" s="596">
        <v>42723</v>
      </c>
      <c r="B2281" s="40" t="s">
        <v>40</v>
      </c>
      <c r="C2281" s="40" t="s">
        <v>1895</v>
      </c>
      <c r="D2281" s="128" t="s">
        <v>1912</v>
      </c>
      <c r="E2281" s="57">
        <v>4970</v>
      </c>
      <c r="F2281" s="57"/>
      <c r="G2281" s="57">
        <f t="shared" si="39"/>
        <v>-4970</v>
      </c>
      <c r="H2281" s="48" t="s">
        <v>1800</v>
      </c>
    </row>
    <row r="2282" spans="1:8" x14ac:dyDescent="0.2">
      <c r="A2282" s="596">
        <v>42723</v>
      </c>
      <c r="B2282" s="40" t="s">
        <v>1492</v>
      </c>
      <c r="C2282" s="40" t="s">
        <v>106</v>
      </c>
      <c r="D2282" s="128" t="s">
        <v>1913</v>
      </c>
      <c r="E2282" s="57">
        <v>2100</v>
      </c>
      <c r="F2282" s="57"/>
      <c r="G2282" s="57">
        <f t="shared" si="39"/>
        <v>-2100</v>
      </c>
      <c r="H2282" s="48" t="s">
        <v>1800</v>
      </c>
    </row>
    <row r="2283" spans="1:8" x14ac:dyDescent="0.2">
      <c r="A2283" s="596">
        <v>42723</v>
      </c>
      <c r="B2283" s="40" t="s">
        <v>40</v>
      </c>
      <c r="C2283" s="40" t="s">
        <v>772</v>
      </c>
      <c r="D2283" s="128" t="s">
        <v>1914</v>
      </c>
      <c r="E2283" s="57">
        <v>300</v>
      </c>
      <c r="F2283" s="57"/>
      <c r="G2283" s="57">
        <f t="shared" si="39"/>
        <v>-300</v>
      </c>
      <c r="H2283" s="48" t="s">
        <v>1800</v>
      </c>
    </row>
    <row r="2284" spans="1:8"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x14ac:dyDescent="0.2">
      <c r="A2296" s="596">
        <v>42725</v>
      </c>
      <c r="B2296" s="40" t="s">
        <v>82</v>
      </c>
      <c r="C2296" s="40" t="s">
        <v>219</v>
      </c>
      <c r="D2296" s="128" t="s">
        <v>1922</v>
      </c>
      <c r="E2296" s="57">
        <v>500</v>
      </c>
      <c r="F2296" s="57"/>
      <c r="G2296" s="57">
        <f t="shared" si="39"/>
        <v>-500</v>
      </c>
      <c r="H2296" s="48" t="s">
        <v>1800</v>
      </c>
    </row>
    <row r="2297" spans="1:8" x14ac:dyDescent="0.2">
      <c r="A2297" s="596">
        <v>42725</v>
      </c>
      <c r="B2297" s="40" t="s">
        <v>1492</v>
      </c>
      <c r="C2297" s="40" t="s">
        <v>219</v>
      </c>
      <c r="D2297" s="128" t="s">
        <v>1923</v>
      </c>
      <c r="E2297" s="57">
        <v>900</v>
      </c>
      <c r="F2297" s="57"/>
      <c r="G2297" s="57">
        <f t="shared" si="39"/>
        <v>-900</v>
      </c>
      <c r="H2297" s="48" t="s">
        <v>1800</v>
      </c>
    </row>
    <row r="2298" spans="1:8" x14ac:dyDescent="0.2">
      <c r="A2298" s="596">
        <v>42725</v>
      </c>
      <c r="B2298" s="40" t="s">
        <v>154</v>
      </c>
      <c r="C2298" s="40" t="s">
        <v>219</v>
      </c>
      <c r="D2298" s="128" t="s">
        <v>1299</v>
      </c>
      <c r="E2298" s="57">
        <v>60</v>
      </c>
      <c r="F2298" s="57"/>
      <c r="G2298" s="57">
        <f t="shared" si="39"/>
        <v>-60</v>
      </c>
      <c r="H2298" s="48" t="s">
        <v>1800</v>
      </c>
    </row>
    <row r="2299" spans="1:8" x14ac:dyDescent="0.2">
      <c r="A2299" s="596">
        <v>42725</v>
      </c>
      <c r="B2299" s="40" t="s">
        <v>25</v>
      </c>
      <c r="C2299" s="40" t="s">
        <v>772</v>
      </c>
      <c r="D2299" s="128" t="s">
        <v>1921</v>
      </c>
      <c r="E2299" s="57">
        <v>100</v>
      </c>
      <c r="F2299" s="57"/>
      <c r="G2299" s="57">
        <f t="shared" si="39"/>
        <v>-100</v>
      </c>
      <c r="H2299" s="48" t="s">
        <v>1800</v>
      </c>
    </row>
    <row r="2300" spans="1:8" x14ac:dyDescent="0.2">
      <c r="A2300" s="596">
        <v>42725</v>
      </c>
      <c r="B2300" s="40" t="s">
        <v>25</v>
      </c>
      <c r="C2300" s="40" t="s">
        <v>1893</v>
      </c>
      <c r="D2300" s="128" t="s">
        <v>1924</v>
      </c>
      <c r="E2300" s="57">
        <v>1500</v>
      </c>
      <c r="F2300" s="57"/>
      <c r="G2300" s="57">
        <f t="shared" si="39"/>
        <v>-1500</v>
      </c>
      <c r="H2300" s="48" t="s">
        <v>1800</v>
      </c>
    </row>
    <row r="2301" spans="1:8" x14ac:dyDescent="0.2">
      <c r="A2301" s="596">
        <v>42726</v>
      </c>
      <c r="B2301" s="40" t="s">
        <v>1492</v>
      </c>
      <c r="C2301" s="40" t="s">
        <v>453</v>
      </c>
      <c r="D2301" s="128" t="s">
        <v>1925</v>
      </c>
      <c r="E2301" s="57">
        <v>100</v>
      </c>
      <c r="F2301" s="57"/>
      <c r="G2301" s="57">
        <f t="shared" si="39"/>
        <v>-100</v>
      </c>
      <c r="H2301" s="48" t="s">
        <v>1800</v>
      </c>
    </row>
    <row r="2302" spans="1:8" x14ac:dyDescent="0.2">
      <c r="A2302" s="596">
        <v>42727</v>
      </c>
      <c r="B2302" s="40" t="s">
        <v>40</v>
      </c>
      <c r="C2302" s="40" t="s">
        <v>1686</v>
      </c>
      <c r="D2302" s="128" t="s">
        <v>1926</v>
      </c>
      <c r="E2302" s="57">
        <v>1010</v>
      </c>
      <c r="F2302" s="57"/>
      <c r="G2302" s="57">
        <f t="shared" si="39"/>
        <v>-1010</v>
      </c>
      <c r="H2302" s="48" t="s">
        <v>1800</v>
      </c>
    </row>
    <row r="2303" spans="1:8"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x14ac:dyDescent="0.2">
      <c r="A2330" s="101">
        <v>42711</v>
      </c>
      <c r="B2330" s="58" t="s">
        <v>40</v>
      </c>
      <c r="C2330" s="58" t="s">
        <v>572</v>
      </c>
      <c r="D2330" s="103" t="s">
        <v>1812</v>
      </c>
      <c r="E2330" s="59">
        <v>170000</v>
      </c>
      <c r="F2330" s="59"/>
      <c r="G2330" s="59">
        <f t="shared" si="40"/>
        <v>-170000</v>
      </c>
      <c r="H2330" s="89" t="s">
        <v>1800</v>
      </c>
    </row>
    <row r="2331" spans="1:8" x14ac:dyDescent="0.2">
      <c r="A2331" s="101">
        <v>42712</v>
      </c>
      <c r="B2331" s="58" t="s">
        <v>40</v>
      </c>
      <c r="C2331" s="58" t="s">
        <v>1387</v>
      </c>
      <c r="D2331" s="103" t="s">
        <v>1813</v>
      </c>
      <c r="E2331" s="59">
        <v>57000</v>
      </c>
      <c r="F2331" s="59"/>
      <c r="G2331" s="59">
        <f t="shared" si="40"/>
        <v>-57000</v>
      </c>
      <c r="H2331" s="89" t="s">
        <v>1800</v>
      </c>
    </row>
    <row r="2332" spans="1:8"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x14ac:dyDescent="0.2">
      <c r="A2348" s="101">
        <v>42724</v>
      </c>
      <c r="B2348" s="58" t="s">
        <v>40</v>
      </c>
      <c r="C2348" s="58" t="s">
        <v>246</v>
      </c>
      <c r="D2348" s="103" t="s">
        <v>1917</v>
      </c>
      <c r="E2348" s="59">
        <v>78282</v>
      </c>
      <c r="F2348" s="59"/>
      <c r="G2348" s="59">
        <f t="shared" si="40"/>
        <v>-78282</v>
      </c>
      <c r="H2348" s="89" t="s">
        <v>1800</v>
      </c>
    </row>
    <row r="2349" spans="1:8" x14ac:dyDescent="0.2">
      <c r="A2349" s="101">
        <v>42725</v>
      </c>
      <c r="B2349" s="58" t="s">
        <v>16</v>
      </c>
      <c r="C2349" s="58" t="s">
        <v>1817</v>
      </c>
      <c r="D2349" s="103" t="s">
        <v>1918</v>
      </c>
      <c r="E2349" s="59">
        <v>18000</v>
      </c>
      <c r="F2349" s="59"/>
      <c r="G2349" s="59">
        <f t="shared" si="40"/>
        <v>-18000</v>
      </c>
      <c r="H2349" s="89" t="s">
        <v>1800</v>
      </c>
    </row>
    <row r="2350" spans="1:8"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7" t="s">
        <v>1803</v>
      </c>
      <c r="E2351" s="91"/>
      <c r="F2351" s="91">
        <v>157140</v>
      </c>
      <c r="G2351" s="91">
        <f t="shared" si="40"/>
        <v>157140</v>
      </c>
      <c r="H2351" s="92" t="s">
        <v>1800</v>
      </c>
    </row>
    <row r="2352" spans="1:8" x14ac:dyDescent="0.2">
      <c r="A2352" s="598">
        <v>42713</v>
      </c>
      <c r="B2352" s="90" t="s">
        <v>1492</v>
      </c>
      <c r="C2352" s="40" t="s">
        <v>1492</v>
      </c>
      <c r="D2352" s="800" t="s">
        <v>1805</v>
      </c>
      <c r="E2352" s="91"/>
      <c r="F2352" s="91">
        <v>630113</v>
      </c>
      <c r="G2352" s="91">
        <f t="shared" si="40"/>
        <v>630113</v>
      </c>
      <c r="H2352" s="92" t="s">
        <v>1800</v>
      </c>
    </row>
    <row r="2353" spans="1:8" x14ac:dyDescent="0.2">
      <c r="A2353" s="598">
        <v>42719</v>
      </c>
      <c r="B2353" s="90" t="s">
        <v>82</v>
      </c>
      <c r="C2353" s="40" t="s">
        <v>82</v>
      </c>
      <c r="D2353" s="797" t="s">
        <v>1807</v>
      </c>
      <c r="E2353" s="91"/>
      <c r="F2353" s="91">
        <v>101205</v>
      </c>
      <c r="G2353" s="91">
        <f t="shared" si="40"/>
        <v>101205</v>
      </c>
      <c r="H2353" s="92" t="s">
        <v>1800</v>
      </c>
    </row>
    <row r="2354" spans="1:8" x14ac:dyDescent="0.2">
      <c r="A2354" s="598">
        <v>42731</v>
      </c>
      <c r="B2354" s="90" t="s">
        <v>1492</v>
      </c>
      <c r="C2354" s="40" t="s">
        <v>1492</v>
      </c>
      <c r="D2354" s="800"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x14ac:dyDescent="0.2">
      <c r="A2381" s="596">
        <v>42740</v>
      </c>
      <c r="B2381" s="40" t="s">
        <v>37</v>
      </c>
      <c r="C2381" s="40" t="s">
        <v>793</v>
      </c>
      <c r="D2381" s="107" t="s">
        <v>1866</v>
      </c>
      <c r="E2381" s="57">
        <v>13629.032258064515</v>
      </c>
      <c r="F2381" s="57"/>
      <c r="G2381" s="57">
        <f t="shared" si="41"/>
        <v>-13629.032258064515</v>
      </c>
      <c r="H2381" s="48" t="s">
        <v>1990</v>
      </c>
    </row>
    <row r="2382" spans="1:8"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ht="24" x14ac:dyDescent="0.2">
      <c r="A2400" s="596">
        <v>42738</v>
      </c>
      <c r="B2400" s="40" t="s">
        <v>16</v>
      </c>
      <c r="C2400" s="40" t="s">
        <v>772</v>
      </c>
      <c r="D2400" s="128" t="s">
        <v>2002</v>
      </c>
      <c r="E2400" s="57">
        <v>100</v>
      </c>
      <c r="F2400" s="57"/>
      <c r="G2400" s="57">
        <f t="shared" si="41"/>
        <v>-100</v>
      </c>
      <c r="H2400" s="48" t="s">
        <v>1990</v>
      </c>
    </row>
    <row r="2401" spans="1:8" x14ac:dyDescent="0.2">
      <c r="A2401" s="596">
        <v>42738</v>
      </c>
      <c r="B2401" s="40" t="s">
        <v>37</v>
      </c>
      <c r="C2401" s="40" t="s">
        <v>193</v>
      </c>
      <c r="D2401" s="128" t="s">
        <v>2003</v>
      </c>
      <c r="E2401" s="57">
        <v>3310</v>
      </c>
      <c r="F2401" s="57"/>
      <c r="G2401" s="57">
        <f t="shared" si="41"/>
        <v>-3310</v>
      </c>
      <c r="H2401" s="48" t="s">
        <v>1990</v>
      </c>
    </row>
    <row r="2402" spans="1:8"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ht="24"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800" t="s">
        <v>1979</v>
      </c>
      <c r="E2497" s="91"/>
      <c r="F2497" s="91">
        <v>700000</v>
      </c>
      <c r="G2497" s="91">
        <f t="shared" si="42"/>
        <v>700000</v>
      </c>
      <c r="H2497" s="92" t="s">
        <v>1990</v>
      </c>
    </row>
    <row r="2498" spans="1:8" x14ac:dyDescent="0.2">
      <c r="A2498" s="598">
        <v>42740</v>
      </c>
      <c r="B2498" s="90" t="s">
        <v>40</v>
      </c>
      <c r="C2498" s="40" t="s">
        <v>40</v>
      </c>
      <c r="D2498" s="800" t="s">
        <v>1979</v>
      </c>
      <c r="E2498" s="91"/>
      <c r="F2498" s="91">
        <v>700000</v>
      </c>
      <c r="G2498" s="91">
        <f t="shared" si="42"/>
        <v>700000</v>
      </c>
      <c r="H2498" s="92" t="s">
        <v>1990</v>
      </c>
    </row>
    <row r="2499" spans="1:8" x14ac:dyDescent="0.2">
      <c r="A2499" s="598">
        <v>42740</v>
      </c>
      <c r="B2499" s="90" t="s">
        <v>40</v>
      </c>
      <c r="C2499" s="40" t="s">
        <v>40</v>
      </c>
      <c r="D2499" s="800" t="s">
        <v>1979</v>
      </c>
      <c r="E2499" s="91"/>
      <c r="F2499" s="91">
        <v>700000</v>
      </c>
      <c r="G2499" s="91">
        <f t="shared" si="42"/>
        <v>700000</v>
      </c>
      <c r="H2499" s="92" t="s">
        <v>1990</v>
      </c>
    </row>
    <row r="2500" spans="1:8" ht="12.75" customHeight="1" x14ac:dyDescent="0.2">
      <c r="A2500" s="598">
        <v>42740</v>
      </c>
      <c r="B2500" s="90" t="s">
        <v>40</v>
      </c>
      <c r="C2500" s="40" t="s">
        <v>40</v>
      </c>
      <c r="D2500" s="800" t="s">
        <v>1980</v>
      </c>
      <c r="E2500" s="91"/>
      <c r="F2500" s="91">
        <v>270000</v>
      </c>
      <c r="G2500" s="91">
        <f t="shared" si="42"/>
        <v>270000</v>
      </c>
      <c r="H2500" s="92" t="s">
        <v>1990</v>
      </c>
    </row>
    <row r="2501" spans="1:8" x14ac:dyDescent="0.2">
      <c r="A2501" s="598">
        <v>42745</v>
      </c>
      <c r="B2501" s="90" t="s">
        <v>37</v>
      </c>
      <c r="C2501" s="40" t="s">
        <v>37</v>
      </c>
      <c r="D2501" s="800" t="s">
        <v>1989</v>
      </c>
      <c r="E2501" s="91"/>
      <c r="F2501" s="91">
        <v>157140</v>
      </c>
      <c r="G2501" s="91">
        <f t="shared" si="42"/>
        <v>157140</v>
      </c>
      <c r="H2501" s="92" t="s">
        <v>1990</v>
      </c>
    </row>
    <row r="2502" spans="1:8" x14ac:dyDescent="0.2">
      <c r="A2502" s="598">
        <v>42752</v>
      </c>
      <c r="B2502" s="90" t="s">
        <v>37</v>
      </c>
      <c r="C2502" s="40" t="s">
        <v>564</v>
      </c>
      <c r="D2502" s="800"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800" t="s">
        <v>1580</v>
      </c>
      <c r="E2628" s="91"/>
      <c r="F2628" s="91">
        <v>200000</v>
      </c>
      <c r="G2628" s="91">
        <f t="shared" si="44"/>
        <v>200000</v>
      </c>
      <c r="H2628" s="92" t="s">
        <v>2073</v>
      </c>
    </row>
    <row r="2629" spans="1:8" x14ac:dyDescent="0.2">
      <c r="A2629" s="598">
        <v>42782</v>
      </c>
      <c r="B2629" s="90" t="s">
        <v>82</v>
      </c>
      <c r="C2629" s="40" t="s">
        <v>82</v>
      </c>
      <c r="D2629" s="800" t="s">
        <v>2089</v>
      </c>
      <c r="E2629" s="91"/>
      <c r="F2629" s="91">
        <v>123503</v>
      </c>
      <c r="G2629" s="91">
        <f t="shared" si="44"/>
        <v>123503</v>
      </c>
      <c r="H2629" s="92" t="s">
        <v>2073</v>
      </c>
    </row>
    <row r="2630" spans="1:8" x14ac:dyDescent="0.2">
      <c r="A2630" s="598">
        <v>42782</v>
      </c>
      <c r="B2630" s="90" t="s">
        <v>82</v>
      </c>
      <c r="C2630" s="40" t="s">
        <v>82</v>
      </c>
      <c r="D2630" s="800" t="s">
        <v>2090</v>
      </c>
      <c r="E2630" s="91"/>
      <c r="F2630" s="91">
        <v>360724</v>
      </c>
      <c r="G2630" s="91">
        <f t="shared" si="44"/>
        <v>360724</v>
      </c>
      <c r="H2630" s="92" t="s">
        <v>2073</v>
      </c>
    </row>
    <row r="2631" spans="1:8" x14ac:dyDescent="0.2">
      <c r="A2631" s="598">
        <v>42790</v>
      </c>
      <c r="B2631" s="90" t="s">
        <v>37</v>
      </c>
      <c r="C2631" s="40" t="s">
        <v>37</v>
      </c>
      <c r="D2631" s="800" t="s">
        <v>2099</v>
      </c>
      <c r="E2631" s="91"/>
      <c r="F2631" s="91">
        <v>157140</v>
      </c>
      <c r="G2631" s="91">
        <f t="shared" si="44"/>
        <v>157140</v>
      </c>
      <c r="H2631" s="92" t="s">
        <v>2073</v>
      </c>
    </row>
    <row r="2632" spans="1:8" x14ac:dyDescent="0.2">
      <c r="A2632" s="598">
        <v>42794</v>
      </c>
      <c r="B2632" s="90" t="s">
        <v>154</v>
      </c>
      <c r="C2632" s="40" t="s">
        <v>154</v>
      </c>
      <c r="D2632" s="800" t="s">
        <v>2125</v>
      </c>
      <c r="E2632" s="91"/>
      <c r="F2632" s="91">
        <v>1441062</v>
      </c>
      <c r="G2632" s="91">
        <f t="shared" si="44"/>
        <v>1441062</v>
      </c>
      <c r="H2632" s="92" t="s">
        <v>2073</v>
      </c>
    </row>
    <row r="2633" spans="1:8" x14ac:dyDescent="0.2">
      <c r="A2633" s="598">
        <v>42794</v>
      </c>
      <c r="B2633" s="90" t="s">
        <v>1399</v>
      </c>
      <c r="C2633" s="40" t="s">
        <v>1399</v>
      </c>
      <c r="D2633" s="800"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ht="24"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ht="24"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2"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800" t="s">
        <v>2132</v>
      </c>
      <c r="E2760" s="91"/>
      <c r="F2760" s="91">
        <v>268157</v>
      </c>
      <c r="G2760" s="91">
        <f t="shared" si="46"/>
        <v>268157</v>
      </c>
      <c r="H2760" s="92" t="s">
        <v>2131</v>
      </c>
    </row>
    <row r="2761" spans="1:8" x14ac:dyDescent="0.2">
      <c r="A2761" s="598">
        <v>42818</v>
      </c>
      <c r="B2761" s="90" t="s">
        <v>82</v>
      </c>
      <c r="C2761" s="40" t="s">
        <v>2405</v>
      </c>
      <c r="D2761" s="800"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60"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800" t="s">
        <v>1220</v>
      </c>
      <c r="E2902" s="91"/>
      <c r="F2902" s="91">
        <v>70000</v>
      </c>
      <c r="G2902" s="91">
        <f t="shared" si="49"/>
        <v>70000</v>
      </c>
      <c r="H2902" s="92" t="s">
        <v>2256</v>
      </c>
    </row>
    <row r="2903" spans="1:8" x14ac:dyDescent="0.2">
      <c r="A2903" s="598">
        <v>42832</v>
      </c>
      <c r="B2903" s="90" t="s">
        <v>2093</v>
      </c>
      <c r="C2903" s="90" t="s">
        <v>2093</v>
      </c>
      <c r="D2903" s="800" t="s">
        <v>2306</v>
      </c>
      <c r="E2903" s="91"/>
      <c r="F2903" s="91">
        <v>2234805</v>
      </c>
      <c r="G2903" s="91">
        <f t="shared" si="49"/>
        <v>2234805</v>
      </c>
      <c r="H2903" s="92" t="s">
        <v>2256</v>
      </c>
    </row>
    <row r="2904" spans="1:8" x14ac:dyDescent="0.2">
      <c r="A2904" s="598">
        <v>42842</v>
      </c>
      <c r="B2904" s="90" t="s">
        <v>40</v>
      </c>
      <c r="C2904" s="90" t="s">
        <v>40</v>
      </c>
      <c r="D2904" s="800" t="s">
        <v>558</v>
      </c>
      <c r="E2904" s="91"/>
      <c r="F2904" s="91">
        <v>817000</v>
      </c>
      <c r="G2904" s="91">
        <f t="shared" si="49"/>
        <v>817000</v>
      </c>
      <c r="H2904" s="92" t="s">
        <v>2256</v>
      </c>
    </row>
    <row r="2905" spans="1:8" x14ac:dyDescent="0.2">
      <c r="A2905" s="598">
        <v>42844</v>
      </c>
      <c r="B2905" s="90" t="s">
        <v>22</v>
      </c>
      <c r="C2905" s="90" t="s">
        <v>22</v>
      </c>
      <c r="D2905" s="800" t="s">
        <v>2307</v>
      </c>
      <c r="E2905" s="91"/>
      <c r="F2905" s="91">
        <v>113000</v>
      </c>
      <c r="G2905" s="91">
        <f t="shared" si="49"/>
        <v>113000</v>
      </c>
      <c r="H2905" s="92" t="s">
        <v>2256</v>
      </c>
    </row>
    <row r="2906" spans="1:8" x14ac:dyDescent="0.2">
      <c r="A2906" s="598">
        <v>42852</v>
      </c>
      <c r="B2906" s="90" t="s">
        <v>18</v>
      </c>
      <c r="C2906" s="90" t="s">
        <v>18</v>
      </c>
      <c r="D2906" s="800"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800" t="s">
        <v>2376</v>
      </c>
      <c r="E3059" s="91"/>
      <c r="F3059" s="91">
        <v>157140</v>
      </c>
      <c r="G3059" s="91">
        <f t="shared" si="51"/>
        <v>157140</v>
      </c>
      <c r="H3059" s="92" t="s">
        <v>2344</v>
      </c>
    </row>
    <row r="3060" spans="1:8" x14ac:dyDescent="0.2">
      <c r="A3060" s="598">
        <v>42867</v>
      </c>
      <c r="B3060" s="90" t="s">
        <v>37</v>
      </c>
      <c r="C3060" s="90" t="s">
        <v>37</v>
      </c>
      <c r="D3060" s="800" t="s">
        <v>2377</v>
      </c>
      <c r="E3060" s="91"/>
      <c r="F3060" s="91">
        <v>157140</v>
      </c>
      <c r="G3060" s="91">
        <f t="shared" si="51"/>
        <v>157140</v>
      </c>
      <c r="H3060" s="92" t="s">
        <v>2344</v>
      </c>
    </row>
    <row r="3061" spans="1:8" x14ac:dyDescent="0.2">
      <c r="A3061" s="598">
        <v>42880</v>
      </c>
      <c r="B3061" s="90" t="s">
        <v>2093</v>
      </c>
      <c r="C3061" s="90" t="s">
        <v>2093</v>
      </c>
      <c r="D3061" s="800"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800" t="s">
        <v>1393</v>
      </c>
      <c r="E3183" s="91"/>
      <c r="F3183" s="91">
        <v>1355000</v>
      </c>
      <c r="G3183" s="91">
        <f t="shared" si="53"/>
        <v>1355000</v>
      </c>
      <c r="H3183" s="92" t="s">
        <v>2437</v>
      </c>
    </row>
    <row r="3184" spans="1:8" x14ac:dyDescent="0.2">
      <c r="A3184" s="598">
        <v>42910</v>
      </c>
      <c r="B3184" s="90" t="s">
        <v>18</v>
      </c>
      <c r="C3184" s="90" t="s">
        <v>558</v>
      </c>
      <c r="D3184" s="800" t="s">
        <v>1220</v>
      </c>
      <c r="E3184" s="91"/>
      <c r="F3184" s="91">
        <v>200000</v>
      </c>
      <c r="G3184" s="91">
        <f t="shared" si="53"/>
        <v>200000</v>
      </c>
      <c r="H3184" s="92" t="s">
        <v>2437</v>
      </c>
    </row>
    <row r="3185" spans="1:8" x14ac:dyDescent="0.2">
      <c r="A3185" s="598">
        <v>42910</v>
      </c>
      <c r="B3185" s="90" t="s">
        <v>1399</v>
      </c>
      <c r="C3185" s="90" t="s">
        <v>558</v>
      </c>
      <c r="D3185" s="800" t="s">
        <v>1220</v>
      </c>
      <c r="E3185" s="91"/>
      <c r="F3185" s="91">
        <v>1000000</v>
      </c>
      <c r="G3185" s="91">
        <f t="shared" si="53"/>
        <v>1000000</v>
      </c>
      <c r="H3185" s="92" t="s">
        <v>2437</v>
      </c>
    </row>
    <row r="3186" spans="1:8" x14ac:dyDescent="0.2">
      <c r="A3186" s="598">
        <v>42910</v>
      </c>
      <c r="B3186" s="90" t="s">
        <v>1399</v>
      </c>
      <c r="C3186" s="90" t="s">
        <v>558</v>
      </c>
      <c r="D3186" s="800" t="s">
        <v>1220</v>
      </c>
      <c r="E3186" s="91"/>
      <c r="F3186" s="91">
        <v>1000000</v>
      </c>
      <c r="G3186" s="91">
        <f t="shared" si="53"/>
        <v>1000000</v>
      </c>
      <c r="H3186" s="92" t="s">
        <v>2437</v>
      </c>
    </row>
    <row r="3187" spans="1:8" x14ac:dyDescent="0.2">
      <c r="A3187" s="598">
        <v>42910</v>
      </c>
      <c r="B3187" s="90" t="s">
        <v>1399</v>
      </c>
      <c r="C3187" s="90" t="s">
        <v>558</v>
      </c>
      <c r="D3187" s="800" t="s">
        <v>1220</v>
      </c>
      <c r="E3187" s="91"/>
      <c r="F3187" s="91">
        <v>1000000</v>
      </c>
      <c r="G3187" s="91">
        <f t="shared" si="53"/>
        <v>1000000</v>
      </c>
      <c r="H3187" s="92" t="s">
        <v>2437</v>
      </c>
    </row>
    <row r="3188" spans="1:8" x14ac:dyDescent="0.2">
      <c r="A3188" s="598">
        <v>42910</v>
      </c>
      <c r="B3188" s="90" t="s">
        <v>1399</v>
      </c>
      <c r="C3188" s="90" t="s">
        <v>558</v>
      </c>
      <c r="D3188" s="800" t="s">
        <v>1220</v>
      </c>
      <c r="E3188" s="91"/>
      <c r="F3188" s="91">
        <v>1000000</v>
      </c>
      <c r="G3188" s="91">
        <f t="shared" si="53"/>
        <v>1000000</v>
      </c>
      <c r="H3188" s="92" t="s">
        <v>2437</v>
      </c>
    </row>
    <row r="3189" spans="1:8" x14ac:dyDescent="0.2">
      <c r="A3189" s="598">
        <v>42910</v>
      </c>
      <c r="B3189" s="90" t="s">
        <v>1399</v>
      </c>
      <c r="C3189" s="90" t="s">
        <v>558</v>
      </c>
      <c r="D3189" s="800" t="s">
        <v>1220</v>
      </c>
      <c r="E3189" s="91"/>
      <c r="F3189" s="91">
        <v>500000</v>
      </c>
      <c r="G3189" s="91">
        <f t="shared" si="53"/>
        <v>500000</v>
      </c>
      <c r="H3189" s="92" t="s">
        <v>2437</v>
      </c>
    </row>
    <row r="3190" spans="1:8" x14ac:dyDescent="0.2">
      <c r="A3190" s="598">
        <v>42910</v>
      </c>
      <c r="B3190" s="90" t="s">
        <v>1399</v>
      </c>
      <c r="C3190" s="90" t="s">
        <v>558</v>
      </c>
      <c r="D3190" s="800" t="s">
        <v>1220</v>
      </c>
      <c r="E3190" s="91"/>
      <c r="F3190" s="91">
        <v>1000000</v>
      </c>
      <c r="G3190" s="91">
        <f t="shared" si="53"/>
        <v>1000000</v>
      </c>
      <c r="H3190" s="92" t="s">
        <v>2437</v>
      </c>
    </row>
    <row r="3191" spans="1:8" x14ac:dyDescent="0.2">
      <c r="A3191" s="598">
        <v>42910</v>
      </c>
      <c r="B3191" s="90" t="s">
        <v>1399</v>
      </c>
      <c r="C3191" s="90" t="s">
        <v>558</v>
      </c>
      <c r="D3191" s="800" t="s">
        <v>2469</v>
      </c>
      <c r="E3191" s="91"/>
      <c r="F3191" s="91">
        <v>2000000</v>
      </c>
      <c r="G3191" s="91">
        <f t="shared" si="53"/>
        <v>2000000</v>
      </c>
      <c r="H3191" s="92" t="s">
        <v>2437</v>
      </c>
    </row>
    <row r="3192" spans="1:8" s="181" customFormat="1" ht="13.5" thickBot="1" x14ac:dyDescent="0.25">
      <c r="A3192" s="610">
        <v>42921</v>
      </c>
      <c r="B3192" s="66" t="s">
        <v>25</v>
      </c>
      <c r="C3192" s="66" t="s">
        <v>1229</v>
      </c>
      <c r="D3192" s="791" t="s">
        <v>1838</v>
      </c>
      <c r="E3192" s="179">
        <v>6500</v>
      </c>
      <c r="F3192" s="179"/>
      <c r="G3192" s="57">
        <f t="shared" si="53"/>
        <v>-6500</v>
      </c>
      <c r="H3192" s="180" t="s">
        <v>2540</v>
      </c>
    </row>
    <row r="3193" spans="1:8" s="181" customFormat="1" ht="13.5" thickBot="1" x14ac:dyDescent="0.25">
      <c r="A3193" s="610">
        <v>42921</v>
      </c>
      <c r="B3193" s="66" t="s">
        <v>25</v>
      </c>
      <c r="C3193" s="66" t="s">
        <v>1229</v>
      </c>
      <c r="D3193" s="791" t="s">
        <v>1839</v>
      </c>
      <c r="E3193" s="179">
        <v>7000</v>
      </c>
      <c r="F3193" s="179"/>
      <c r="G3193" s="57">
        <f t="shared" si="53"/>
        <v>-7000</v>
      </c>
      <c r="H3193" s="180" t="s">
        <v>2540</v>
      </c>
    </row>
    <row r="3194" spans="1:8" s="181" customFormat="1" ht="13.5" thickBot="1" x14ac:dyDescent="0.25">
      <c r="A3194" s="610">
        <v>42921</v>
      </c>
      <c r="B3194" s="66" t="s">
        <v>25</v>
      </c>
      <c r="C3194" s="66" t="s">
        <v>1229</v>
      </c>
      <c r="D3194" s="791" t="s">
        <v>2182</v>
      </c>
      <c r="E3194" s="179">
        <v>18000</v>
      </c>
      <c r="F3194" s="179"/>
      <c r="G3194" s="57">
        <f t="shared" si="53"/>
        <v>-18000</v>
      </c>
      <c r="H3194" s="180" t="s">
        <v>2540</v>
      </c>
    </row>
    <row r="3195" spans="1:8" s="181" customFormat="1" ht="13.5" thickBot="1" x14ac:dyDescent="0.25">
      <c r="A3195" s="610">
        <v>42921</v>
      </c>
      <c r="B3195" s="66" t="s">
        <v>25</v>
      </c>
      <c r="C3195" s="66" t="s">
        <v>1229</v>
      </c>
      <c r="D3195" s="791" t="s">
        <v>1546</v>
      </c>
      <c r="E3195" s="179">
        <v>9000</v>
      </c>
      <c r="F3195" s="179"/>
      <c r="G3195" s="57">
        <f t="shared" si="53"/>
        <v>-9000</v>
      </c>
      <c r="H3195" s="180" t="s">
        <v>2540</v>
      </c>
    </row>
    <row r="3196" spans="1:8" s="181" customFormat="1" ht="13.5" thickBot="1" x14ac:dyDescent="0.25">
      <c r="A3196" s="610">
        <v>42921</v>
      </c>
      <c r="B3196" s="66" t="s">
        <v>16</v>
      </c>
      <c r="C3196" s="66" t="s">
        <v>1229</v>
      </c>
      <c r="D3196" s="791" t="s">
        <v>1841</v>
      </c>
      <c r="E3196" s="179">
        <v>25000</v>
      </c>
      <c r="F3196" s="179"/>
      <c r="G3196" s="57">
        <f t="shared" si="53"/>
        <v>-25000</v>
      </c>
      <c r="H3196" s="180" t="s">
        <v>2540</v>
      </c>
    </row>
    <row r="3197" spans="1:8" s="181" customFormat="1" ht="13.5" thickBot="1" x14ac:dyDescent="0.25">
      <c r="A3197" s="610">
        <v>42921</v>
      </c>
      <c r="B3197" s="66" t="s">
        <v>16</v>
      </c>
      <c r="C3197" s="66" t="s">
        <v>1229</v>
      </c>
      <c r="D3197" s="791" t="s">
        <v>1842</v>
      </c>
      <c r="E3197" s="179">
        <v>16200</v>
      </c>
      <c r="F3197" s="179"/>
      <c r="G3197" s="57">
        <f t="shared" si="53"/>
        <v>-16200</v>
      </c>
      <c r="H3197" s="180" t="s">
        <v>2540</v>
      </c>
    </row>
    <row r="3198" spans="1:8" s="181" customFormat="1" ht="13.5" thickBot="1" x14ac:dyDescent="0.25">
      <c r="A3198" s="610">
        <v>42921</v>
      </c>
      <c r="B3198" s="66" t="s">
        <v>16</v>
      </c>
      <c r="C3198" s="66" t="s">
        <v>1229</v>
      </c>
      <c r="D3198" s="791" t="s">
        <v>1843</v>
      </c>
      <c r="E3198" s="179">
        <v>22000</v>
      </c>
      <c r="F3198" s="179"/>
      <c r="G3198" s="57">
        <f t="shared" si="53"/>
        <v>-22000</v>
      </c>
      <c r="H3198" s="180" t="s">
        <v>2540</v>
      </c>
    </row>
    <row r="3199" spans="1:8" s="181" customFormat="1" ht="13.5" thickBot="1" x14ac:dyDescent="0.25">
      <c r="A3199" s="610">
        <v>42921</v>
      </c>
      <c r="B3199" s="66" t="s">
        <v>1492</v>
      </c>
      <c r="C3199" s="66" t="s">
        <v>1229</v>
      </c>
      <c r="D3199" s="791" t="s">
        <v>1840</v>
      </c>
      <c r="E3199" s="179">
        <v>18000</v>
      </c>
      <c r="F3199" s="179"/>
      <c r="G3199" s="57">
        <f t="shared" si="53"/>
        <v>-18000</v>
      </c>
      <c r="H3199" s="180" t="s">
        <v>2540</v>
      </c>
    </row>
    <row r="3200" spans="1:8" s="181" customFormat="1" ht="13.5" thickBot="1" x14ac:dyDescent="0.25">
      <c r="A3200" s="610">
        <v>42921</v>
      </c>
      <c r="B3200" s="66" t="s">
        <v>1399</v>
      </c>
      <c r="C3200" s="66" t="s">
        <v>1229</v>
      </c>
      <c r="D3200" s="791"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1"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1"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1" t="s">
        <v>1870</v>
      </c>
      <c r="E3203" s="179">
        <v>35000</v>
      </c>
      <c r="F3203" s="179"/>
      <c r="G3203" s="57">
        <f t="shared" si="53"/>
        <v>-35000</v>
      </c>
      <c r="H3203" s="180" t="s">
        <v>2540</v>
      </c>
    </row>
    <row r="3204" spans="1:8" s="181" customFormat="1" ht="13.5" thickBot="1" x14ac:dyDescent="0.25">
      <c r="A3204" s="610">
        <v>42921</v>
      </c>
      <c r="B3204" s="66" t="s">
        <v>1399</v>
      </c>
      <c r="C3204" s="66" t="s">
        <v>1229</v>
      </c>
      <c r="D3204" s="791" t="s">
        <v>1847</v>
      </c>
      <c r="E3204" s="179">
        <v>11800</v>
      </c>
      <c r="F3204" s="179"/>
      <c r="G3204" s="57">
        <f t="shared" si="53"/>
        <v>-11800</v>
      </c>
      <c r="H3204" s="180" t="s">
        <v>2540</v>
      </c>
    </row>
    <row r="3205" spans="1:8" s="181" customFormat="1" ht="13.5" thickBot="1" x14ac:dyDescent="0.25">
      <c r="A3205" s="610">
        <v>42921</v>
      </c>
      <c r="B3205" s="66" t="s">
        <v>40</v>
      </c>
      <c r="C3205" s="66" t="s">
        <v>1229</v>
      </c>
      <c r="D3205" s="791" t="s">
        <v>2283</v>
      </c>
      <c r="E3205" s="179">
        <v>30000</v>
      </c>
      <c r="F3205" s="179"/>
      <c r="G3205" s="57">
        <f t="shared" si="53"/>
        <v>-30000</v>
      </c>
      <c r="H3205" s="180" t="s">
        <v>2540</v>
      </c>
    </row>
    <row r="3206" spans="1:8" s="181" customFormat="1" ht="13.5" thickBot="1" x14ac:dyDescent="0.25">
      <c r="A3206" s="610">
        <v>42921</v>
      </c>
      <c r="B3206" s="66" t="s">
        <v>40</v>
      </c>
      <c r="C3206" s="66" t="s">
        <v>1229</v>
      </c>
      <c r="D3206" s="791" t="s">
        <v>2553</v>
      </c>
      <c r="E3206" s="179">
        <v>7062.5</v>
      </c>
      <c r="F3206" s="179"/>
      <c r="G3206" s="57">
        <f t="shared" si="53"/>
        <v>-7062.5</v>
      </c>
      <c r="H3206" s="180" t="s">
        <v>2540</v>
      </c>
    </row>
    <row r="3207" spans="1:8" s="181" customFormat="1" ht="13.5" thickBot="1" x14ac:dyDescent="0.25">
      <c r="A3207" s="610">
        <v>42921</v>
      </c>
      <c r="B3207" s="66" t="s">
        <v>40</v>
      </c>
      <c r="C3207" s="66" t="s">
        <v>1229</v>
      </c>
      <c r="D3207" s="791"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1" t="s">
        <v>2481</v>
      </c>
      <c r="E3208" s="179">
        <v>14200</v>
      </c>
      <c r="F3208" s="179"/>
      <c r="G3208" s="57">
        <f t="shared" si="53"/>
        <v>-14200</v>
      </c>
      <c r="H3208" s="180" t="s">
        <v>2540</v>
      </c>
    </row>
    <row r="3209" spans="1:8" s="181" customFormat="1" ht="13.5" thickBot="1" x14ac:dyDescent="0.25">
      <c r="A3209" s="610">
        <v>42921</v>
      </c>
      <c r="B3209" s="66" t="s">
        <v>40</v>
      </c>
      <c r="C3209" s="66" t="s">
        <v>1229</v>
      </c>
      <c r="D3209" s="791"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1"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1" t="s">
        <v>1865</v>
      </c>
      <c r="E3211" s="179">
        <v>18500</v>
      </c>
      <c r="F3211" s="179"/>
      <c r="G3211" s="57">
        <f t="shared" si="54"/>
        <v>-18500</v>
      </c>
      <c r="H3211" s="180" t="s">
        <v>2540</v>
      </c>
    </row>
    <row r="3212" spans="1:8" s="181" customFormat="1" ht="13.5" thickBot="1" x14ac:dyDescent="0.25">
      <c r="A3212" s="610">
        <v>42921</v>
      </c>
      <c r="B3212" s="66" t="s">
        <v>40</v>
      </c>
      <c r="C3212" s="66" t="s">
        <v>1229</v>
      </c>
      <c r="D3212" s="791"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1"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1"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1" t="s">
        <v>1850</v>
      </c>
      <c r="E3215" s="179">
        <v>5500</v>
      </c>
      <c r="F3215" s="179"/>
      <c r="G3215" s="57">
        <f t="shared" si="54"/>
        <v>-5500</v>
      </c>
      <c r="H3215" s="180" t="s">
        <v>2540</v>
      </c>
    </row>
    <row r="3216" spans="1:8" s="181" customFormat="1" ht="13.5" thickBot="1" x14ac:dyDescent="0.25">
      <c r="A3216" s="610">
        <v>42921</v>
      </c>
      <c r="B3216" s="66" t="s">
        <v>2093</v>
      </c>
      <c r="C3216" s="66" t="s">
        <v>1229</v>
      </c>
      <c r="D3216" s="791"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1" t="s">
        <v>1863</v>
      </c>
      <c r="E3217" s="179">
        <v>21737.5</v>
      </c>
      <c r="F3217" s="179"/>
      <c r="G3217" s="57">
        <f t="shared" si="54"/>
        <v>-21737.5</v>
      </c>
      <c r="H3217" s="180" t="s">
        <v>2540</v>
      </c>
    </row>
    <row r="3218" spans="1:8" s="181" customFormat="1" ht="13.5" thickBot="1" x14ac:dyDescent="0.25">
      <c r="A3218" s="610">
        <v>42921</v>
      </c>
      <c r="B3218" s="66" t="s">
        <v>1399</v>
      </c>
      <c r="C3218" s="66" t="s">
        <v>1229</v>
      </c>
      <c r="D3218" s="791"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1"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1"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1" t="s">
        <v>1866</v>
      </c>
      <c r="E3221" s="179">
        <v>12500</v>
      </c>
      <c r="F3221" s="179"/>
      <c r="G3221" s="57">
        <f t="shared" si="54"/>
        <v>-12500</v>
      </c>
      <c r="H3221" s="180" t="s">
        <v>2540</v>
      </c>
    </row>
    <row r="3222" spans="1:8" s="181" customFormat="1" ht="13.5" thickBot="1" x14ac:dyDescent="0.25">
      <c r="A3222" s="610">
        <v>42921</v>
      </c>
      <c r="B3222" s="66" t="s">
        <v>37</v>
      </c>
      <c r="C3222" s="66" t="s">
        <v>1229</v>
      </c>
      <c r="D3222" s="791" t="s">
        <v>1867</v>
      </c>
      <c r="E3222" s="179">
        <v>16593.75</v>
      </c>
      <c r="F3222" s="179"/>
      <c r="G3222" s="57">
        <f t="shared" si="54"/>
        <v>-16593.75</v>
      </c>
      <c r="H3222" s="180" t="s">
        <v>2540</v>
      </c>
    </row>
    <row r="3223" spans="1:8" s="181" customFormat="1" ht="13.5" thickBot="1" x14ac:dyDescent="0.25">
      <c r="A3223" s="610">
        <v>42921</v>
      </c>
      <c r="B3223" s="66" t="s">
        <v>37</v>
      </c>
      <c r="C3223" s="66" t="s">
        <v>1229</v>
      </c>
      <c r="D3223" s="791"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1"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1" t="s">
        <v>1869</v>
      </c>
      <c r="E3225" s="179">
        <v>5000</v>
      </c>
      <c r="F3225" s="179"/>
      <c r="G3225" s="57">
        <f t="shared" si="54"/>
        <v>-5000</v>
      </c>
      <c r="H3225" s="180" t="s">
        <v>2540</v>
      </c>
    </row>
    <row r="3226" spans="1:8" s="181" customFormat="1" ht="13.5" thickBot="1" x14ac:dyDescent="0.25">
      <c r="A3226" s="610">
        <v>42921</v>
      </c>
      <c r="B3226" s="66" t="s">
        <v>2093</v>
      </c>
      <c r="C3226" s="66" t="s">
        <v>1229</v>
      </c>
      <c r="D3226" s="791"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1"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1"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1"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1" t="s">
        <v>2211</v>
      </c>
      <c r="E3230" s="179">
        <v>1500</v>
      </c>
      <c r="F3230" s="179"/>
      <c r="G3230" s="57">
        <f t="shared" si="54"/>
        <v>-1500</v>
      </c>
      <c r="H3230" s="180" t="s">
        <v>2540</v>
      </c>
    </row>
    <row r="3231" spans="1:8" s="181" customFormat="1" ht="13.5" thickBot="1" x14ac:dyDescent="0.25">
      <c r="A3231" s="610">
        <v>42921</v>
      </c>
      <c r="B3231" s="66" t="s">
        <v>1399</v>
      </c>
      <c r="C3231" s="66" t="s">
        <v>1408</v>
      </c>
      <c r="D3231" s="791" t="s">
        <v>2484</v>
      </c>
      <c r="E3231" s="179">
        <v>16000</v>
      </c>
      <c r="F3231" s="179"/>
      <c r="G3231" s="57">
        <f t="shared" si="54"/>
        <v>-16000</v>
      </c>
      <c r="H3231" s="180" t="s">
        <v>2540</v>
      </c>
    </row>
    <row r="3232" spans="1:8" s="181" customFormat="1" ht="13.5" thickBot="1" x14ac:dyDescent="0.25">
      <c r="A3232" s="610">
        <v>42921</v>
      </c>
      <c r="B3232" s="66" t="s">
        <v>1399</v>
      </c>
      <c r="C3232" s="66" t="s">
        <v>1408</v>
      </c>
      <c r="D3232" s="791" t="s">
        <v>1059</v>
      </c>
      <c r="E3232" s="179">
        <v>5000</v>
      </c>
      <c r="F3232" s="179"/>
      <c r="G3232" s="57">
        <f t="shared" si="54"/>
        <v>-5000</v>
      </c>
      <c r="H3232" s="180" t="s">
        <v>2540</v>
      </c>
    </row>
    <row r="3233" spans="1:8" s="181" customFormat="1" ht="13.5" thickBot="1" x14ac:dyDescent="0.25">
      <c r="A3233" s="610">
        <v>42921</v>
      </c>
      <c r="B3233" s="66" t="s">
        <v>1399</v>
      </c>
      <c r="C3233" s="66" t="s">
        <v>1408</v>
      </c>
      <c r="D3233" s="791" t="s">
        <v>660</v>
      </c>
      <c r="E3233" s="179">
        <v>1000</v>
      </c>
      <c r="F3233" s="179"/>
      <c r="G3233" s="57">
        <f t="shared" si="54"/>
        <v>-1000</v>
      </c>
      <c r="H3233" s="180" t="s">
        <v>2540</v>
      </c>
    </row>
    <row r="3234" spans="1:8" s="181" customFormat="1" ht="13.5" thickBot="1" x14ac:dyDescent="0.25">
      <c r="A3234" s="610">
        <v>42921</v>
      </c>
      <c r="B3234" s="66" t="s">
        <v>1399</v>
      </c>
      <c r="C3234" s="66" t="s">
        <v>1408</v>
      </c>
      <c r="D3234" s="791" t="s">
        <v>2481</v>
      </c>
      <c r="E3234" s="179">
        <v>2000</v>
      </c>
      <c r="F3234" s="179"/>
      <c r="G3234" s="57">
        <f t="shared" si="54"/>
        <v>-2000</v>
      </c>
      <c r="H3234" s="180" t="s">
        <v>2540</v>
      </c>
    </row>
    <row r="3235" spans="1:8" s="181" customFormat="1" ht="13.5" thickBot="1" x14ac:dyDescent="0.25">
      <c r="A3235" s="610">
        <v>42921</v>
      </c>
      <c r="B3235" s="66" t="s">
        <v>40</v>
      </c>
      <c r="C3235" s="66" t="s">
        <v>1408</v>
      </c>
      <c r="D3235" s="791" t="s">
        <v>2482</v>
      </c>
      <c r="E3235" s="179">
        <v>1000</v>
      </c>
      <c r="F3235" s="179"/>
      <c r="G3235" s="57">
        <f t="shared" si="54"/>
        <v>-1000</v>
      </c>
      <c r="H3235" s="180" t="s">
        <v>2540</v>
      </c>
    </row>
    <row r="3236" spans="1:8" s="181" customFormat="1" ht="13.5" thickBot="1" x14ac:dyDescent="0.25">
      <c r="A3236" s="610">
        <v>42921</v>
      </c>
      <c r="B3236" s="66" t="s">
        <v>40</v>
      </c>
      <c r="C3236" s="66" t="s">
        <v>1408</v>
      </c>
      <c r="D3236" s="791" t="s">
        <v>2556</v>
      </c>
      <c r="E3236" s="179">
        <v>2000</v>
      </c>
      <c r="F3236" s="179"/>
      <c r="G3236" s="57">
        <f t="shared" si="54"/>
        <v>-2000</v>
      </c>
      <c r="H3236" s="180" t="s">
        <v>2540</v>
      </c>
    </row>
    <row r="3237" spans="1:8" s="181" customFormat="1" ht="13.5" thickBot="1" x14ac:dyDescent="0.25">
      <c r="A3237" s="610">
        <v>42921</v>
      </c>
      <c r="B3237" s="66" t="s">
        <v>40</v>
      </c>
      <c r="C3237" s="66" t="s">
        <v>1408</v>
      </c>
      <c r="D3237" s="791" t="s">
        <v>111</v>
      </c>
      <c r="E3237" s="179">
        <v>2000</v>
      </c>
      <c r="F3237" s="179"/>
      <c r="G3237" s="57">
        <f t="shared" si="54"/>
        <v>-2000</v>
      </c>
      <c r="H3237" s="180" t="s">
        <v>2540</v>
      </c>
    </row>
    <row r="3238" spans="1:8" s="181" customFormat="1" ht="13.5" thickBot="1" x14ac:dyDescent="0.25">
      <c r="A3238" s="610">
        <v>42921</v>
      </c>
      <c r="B3238" s="66" t="s">
        <v>40</v>
      </c>
      <c r="C3238" s="66" t="s">
        <v>1408</v>
      </c>
      <c r="D3238" s="791" t="s">
        <v>2557</v>
      </c>
      <c r="E3238" s="179">
        <v>5000</v>
      </c>
      <c r="F3238" s="179"/>
      <c r="G3238" s="57">
        <f t="shared" si="54"/>
        <v>-5000</v>
      </c>
      <c r="H3238" s="180" t="s">
        <v>2540</v>
      </c>
    </row>
    <row r="3239" spans="1:8" s="181" customFormat="1" ht="13.5" thickBot="1" x14ac:dyDescent="0.25">
      <c r="A3239" s="610">
        <v>42921</v>
      </c>
      <c r="B3239" s="66" t="s">
        <v>40</v>
      </c>
      <c r="C3239" s="66" t="s">
        <v>1408</v>
      </c>
      <c r="D3239" s="791" t="s">
        <v>289</v>
      </c>
      <c r="E3239" s="179">
        <v>17000</v>
      </c>
      <c r="F3239" s="179"/>
      <c r="G3239" s="57">
        <f t="shared" si="54"/>
        <v>-17000</v>
      </c>
      <c r="H3239" s="180" t="s">
        <v>2540</v>
      </c>
    </row>
    <row r="3240" spans="1:8" s="181" customFormat="1" ht="13.5" thickBot="1" x14ac:dyDescent="0.25">
      <c r="A3240" s="610">
        <v>42921</v>
      </c>
      <c r="B3240" s="66" t="s">
        <v>40</v>
      </c>
      <c r="C3240" s="66" t="s">
        <v>1408</v>
      </c>
      <c r="D3240" s="791" t="s">
        <v>207</v>
      </c>
      <c r="E3240" s="179">
        <v>3000</v>
      </c>
      <c r="F3240" s="179"/>
      <c r="G3240" s="57">
        <f t="shared" si="54"/>
        <v>-3000</v>
      </c>
      <c r="H3240" s="180" t="s">
        <v>2540</v>
      </c>
    </row>
    <row r="3241" spans="1:8" s="181" customFormat="1" ht="13.5" thickBot="1" x14ac:dyDescent="0.25">
      <c r="A3241" s="610">
        <v>42921</v>
      </c>
      <c r="B3241" s="66" t="s">
        <v>40</v>
      </c>
      <c r="C3241" s="66" t="s">
        <v>1408</v>
      </c>
      <c r="D3241" s="791" t="s">
        <v>1475</v>
      </c>
      <c r="E3241" s="179">
        <v>10000</v>
      </c>
      <c r="F3241" s="179"/>
      <c r="G3241" s="57">
        <f t="shared" si="54"/>
        <v>-10000</v>
      </c>
      <c r="H3241" s="180" t="s">
        <v>2540</v>
      </c>
    </row>
    <row r="3242" spans="1:8" s="181" customFormat="1" ht="13.5" thickBot="1" x14ac:dyDescent="0.25">
      <c r="A3242" s="610">
        <v>42921</v>
      </c>
      <c r="B3242" s="66" t="s">
        <v>1399</v>
      </c>
      <c r="C3242" s="66" t="s">
        <v>1408</v>
      </c>
      <c r="D3242" s="791" t="s">
        <v>2555</v>
      </c>
      <c r="E3242" s="179">
        <v>5000</v>
      </c>
      <c r="F3242" s="179"/>
      <c r="G3242" s="57">
        <f t="shared" si="54"/>
        <v>-5000</v>
      </c>
      <c r="H3242" s="180" t="s">
        <v>2540</v>
      </c>
    </row>
    <row r="3243" spans="1:8" s="181" customFormat="1" ht="13.5" thickBot="1" x14ac:dyDescent="0.25">
      <c r="A3243" s="610">
        <v>42921</v>
      </c>
      <c r="B3243" s="66" t="s">
        <v>2093</v>
      </c>
      <c r="C3243" s="66" t="s">
        <v>1408</v>
      </c>
      <c r="D3243" s="791" t="s">
        <v>2532</v>
      </c>
      <c r="E3243" s="179">
        <v>2000</v>
      </c>
      <c r="F3243" s="179"/>
      <c r="G3243" s="57">
        <f t="shared" si="54"/>
        <v>-2000</v>
      </c>
      <c r="H3243" s="180" t="s">
        <v>2540</v>
      </c>
    </row>
    <row r="3244" spans="1:8" s="181" customFormat="1" ht="13.5" thickBot="1" x14ac:dyDescent="0.25">
      <c r="A3244" s="610">
        <v>42917</v>
      </c>
      <c r="B3244" s="66" t="s">
        <v>1492</v>
      </c>
      <c r="C3244" s="66" t="s">
        <v>219</v>
      </c>
      <c r="D3244" s="791" t="s">
        <v>285</v>
      </c>
      <c r="E3244" s="179">
        <v>650</v>
      </c>
      <c r="F3244" s="179"/>
      <c r="G3244" s="57">
        <f t="shared" si="54"/>
        <v>-650</v>
      </c>
      <c r="H3244" s="180" t="s">
        <v>2540</v>
      </c>
    </row>
    <row r="3245" spans="1:8" s="181" customFormat="1" ht="13.5" thickBot="1" x14ac:dyDescent="0.25">
      <c r="A3245" s="610">
        <v>42917</v>
      </c>
      <c r="B3245" s="66" t="s">
        <v>40</v>
      </c>
      <c r="C3245" s="66" t="s">
        <v>324</v>
      </c>
      <c r="D3245" s="791" t="s">
        <v>2558</v>
      </c>
      <c r="E3245" s="179">
        <v>2960</v>
      </c>
      <c r="F3245" s="179"/>
      <c r="G3245" s="57">
        <f t="shared" si="54"/>
        <v>-2960</v>
      </c>
      <c r="H3245" s="180" t="s">
        <v>2540</v>
      </c>
    </row>
    <row r="3246" spans="1:8" s="181" customFormat="1" ht="13.5" thickBot="1" x14ac:dyDescent="0.25">
      <c r="A3246" s="610">
        <v>42917</v>
      </c>
      <c r="B3246" s="66" t="s">
        <v>2093</v>
      </c>
      <c r="C3246" s="66" t="s">
        <v>63</v>
      </c>
      <c r="D3246" s="791" t="s">
        <v>2359</v>
      </c>
      <c r="E3246" s="179">
        <v>150</v>
      </c>
      <c r="F3246" s="179"/>
      <c r="G3246" s="57">
        <f t="shared" si="54"/>
        <v>-150</v>
      </c>
      <c r="H3246" s="180" t="s">
        <v>2540</v>
      </c>
    </row>
    <row r="3247" spans="1:8" s="181" customFormat="1" ht="13.5" thickBot="1" x14ac:dyDescent="0.25">
      <c r="A3247" s="610">
        <v>42919</v>
      </c>
      <c r="B3247" s="66" t="s">
        <v>25</v>
      </c>
      <c r="C3247" s="66" t="s">
        <v>2059</v>
      </c>
      <c r="D3247" s="791" t="s">
        <v>2559</v>
      </c>
      <c r="E3247" s="179">
        <v>1180</v>
      </c>
      <c r="F3247" s="179"/>
      <c r="G3247" s="57">
        <f t="shared" si="54"/>
        <v>-1180</v>
      </c>
      <c r="H3247" s="180" t="s">
        <v>2540</v>
      </c>
    </row>
    <row r="3248" spans="1:8" s="181" customFormat="1" ht="13.5" thickBot="1" x14ac:dyDescent="0.25">
      <c r="A3248" s="610">
        <v>42919</v>
      </c>
      <c r="B3248" s="66" t="s">
        <v>2093</v>
      </c>
      <c r="C3248" s="66" t="s">
        <v>289</v>
      </c>
      <c r="D3248" s="791" t="s">
        <v>2560</v>
      </c>
      <c r="E3248" s="179">
        <v>5490</v>
      </c>
      <c r="F3248" s="179"/>
      <c r="G3248" s="57">
        <f t="shared" si="54"/>
        <v>-5490</v>
      </c>
      <c r="H3248" s="180" t="s">
        <v>2540</v>
      </c>
    </row>
    <row r="3249" spans="1:8" s="181" customFormat="1" ht="13.5" thickBot="1" x14ac:dyDescent="0.25">
      <c r="A3249" s="610">
        <v>42920</v>
      </c>
      <c r="B3249" s="66" t="s">
        <v>25</v>
      </c>
      <c r="C3249" s="66" t="s">
        <v>64</v>
      </c>
      <c r="D3249" s="791" t="s">
        <v>2561</v>
      </c>
      <c r="E3249" s="179">
        <v>7000</v>
      </c>
      <c r="F3249" s="179"/>
      <c r="G3249" s="57">
        <f t="shared" si="54"/>
        <v>-7000</v>
      </c>
      <c r="H3249" s="180" t="s">
        <v>2540</v>
      </c>
    </row>
    <row r="3250" spans="1:8" s="181" customFormat="1" ht="13.5" thickBot="1" x14ac:dyDescent="0.25">
      <c r="A3250" s="610">
        <v>42920</v>
      </c>
      <c r="B3250" s="66" t="s">
        <v>1399</v>
      </c>
      <c r="C3250" s="66" t="s">
        <v>64</v>
      </c>
      <c r="D3250" s="791"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2"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800" t="s">
        <v>2539</v>
      </c>
      <c r="E3316" s="91"/>
      <c r="F3316" s="91">
        <v>157140</v>
      </c>
      <c r="G3316" s="91">
        <f t="shared" si="55"/>
        <v>157140</v>
      </c>
      <c r="H3316" s="92" t="s">
        <v>2540</v>
      </c>
    </row>
    <row r="3317" spans="1:8" x14ac:dyDescent="0.2">
      <c r="A3317" s="598">
        <v>42931</v>
      </c>
      <c r="B3317" s="93" t="s">
        <v>1492</v>
      </c>
      <c r="C3317" s="93" t="s">
        <v>558</v>
      </c>
      <c r="D3317" s="801" t="s">
        <v>2543</v>
      </c>
      <c r="E3317" s="175"/>
      <c r="F3317" s="175">
        <v>651690</v>
      </c>
      <c r="G3317" s="175">
        <f t="shared" si="55"/>
        <v>651690</v>
      </c>
      <c r="H3317" s="176" t="s">
        <v>2540</v>
      </c>
    </row>
    <row r="3318" spans="1:8" x14ac:dyDescent="0.2">
      <c r="A3318" s="598">
        <v>42947</v>
      </c>
      <c r="B3318" s="90" t="s">
        <v>40</v>
      </c>
      <c r="C3318" s="93" t="s">
        <v>558</v>
      </c>
      <c r="D3318" s="800"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1" t="s">
        <v>2660</v>
      </c>
      <c r="E3375" s="179">
        <v>1000</v>
      </c>
      <c r="F3375" s="65"/>
      <c r="G3375" s="57">
        <f t="shared" si="56"/>
        <v>-1000</v>
      </c>
      <c r="H3375" s="126" t="s">
        <v>2551</v>
      </c>
    </row>
    <row r="3376" spans="1:8" s="181" customFormat="1" x14ac:dyDescent="0.2">
      <c r="A3376" s="595">
        <v>42948</v>
      </c>
      <c r="B3376" s="66" t="s">
        <v>25</v>
      </c>
      <c r="C3376" s="216" t="s">
        <v>2059</v>
      </c>
      <c r="D3376" s="791" t="s">
        <v>2660</v>
      </c>
      <c r="E3376" s="179">
        <v>1000</v>
      </c>
      <c r="F3376" s="65"/>
      <c r="G3376" s="57">
        <f t="shared" si="56"/>
        <v>-1000</v>
      </c>
      <c r="H3376" s="126" t="s">
        <v>2551</v>
      </c>
    </row>
    <row r="3377" spans="1:8" s="181" customFormat="1" ht="12.75" customHeight="1" x14ac:dyDescent="0.2">
      <c r="A3377" s="595">
        <v>42948</v>
      </c>
      <c r="B3377" s="66" t="s">
        <v>2093</v>
      </c>
      <c r="C3377" s="216" t="s">
        <v>149</v>
      </c>
      <c r="D3377" s="791" t="s">
        <v>285</v>
      </c>
      <c r="E3377" s="179">
        <v>200</v>
      </c>
      <c r="F3377" s="65"/>
      <c r="G3377" s="57">
        <f t="shared" si="56"/>
        <v>-200</v>
      </c>
      <c r="H3377" s="126" t="s">
        <v>2551</v>
      </c>
    </row>
    <row r="3378" spans="1:8" s="181" customFormat="1" ht="12.75" customHeight="1" x14ac:dyDescent="0.2">
      <c r="A3378" s="595">
        <v>42948</v>
      </c>
      <c r="B3378" s="66" t="s">
        <v>40</v>
      </c>
      <c r="C3378" s="216" t="s">
        <v>149</v>
      </c>
      <c r="D3378" s="791" t="s">
        <v>2661</v>
      </c>
      <c r="E3378" s="179">
        <v>3375</v>
      </c>
      <c r="F3378" s="65"/>
      <c r="G3378" s="57">
        <f t="shared" si="56"/>
        <v>-3375</v>
      </c>
      <c r="H3378" s="126" t="s">
        <v>2551</v>
      </c>
    </row>
    <row r="3379" spans="1:8" s="181" customFormat="1" ht="12.75" customHeight="1" x14ac:dyDescent="0.2">
      <c r="A3379" s="595">
        <v>42948</v>
      </c>
      <c r="B3379" s="66" t="s">
        <v>25</v>
      </c>
      <c r="C3379" s="216" t="s">
        <v>1915</v>
      </c>
      <c r="D3379" s="791" t="s">
        <v>2107</v>
      </c>
      <c r="E3379" s="179">
        <v>1500</v>
      </c>
      <c r="F3379" s="65"/>
      <c r="G3379" s="57">
        <f t="shared" si="56"/>
        <v>-1500</v>
      </c>
      <c r="H3379" s="126" t="s">
        <v>2551</v>
      </c>
    </row>
    <row r="3380" spans="1:8" s="181" customFormat="1" ht="12.75" customHeight="1" x14ac:dyDescent="0.2">
      <c r="A3380" s="595">
        <v>42949</v>
      </c>
      <c r="B3380" s="66" t="s">
        <v>40</v>
      </c>
      <c r="C3380" s="216" t="s">
        <v>149</v>
      </c>
      <c r="D3380" s="791" t="s">
        <v>2662</v>
      </c>
      <c r="E3380" s="179">
        <v>25170</v>
      </c>
      <c r="F3380" s="65"/>
      <c r="G3380" s="57">
        <f t="shared" si="56"/>
        <v>-25170</v>
      </c>
      <c r="H3380" s="126" t="s">
        <v>2551</v>
      </c>
    </row>
    <row r="3381" spans="1:8" s="181" customFormat="1" ht="12.75" customHeight="1" x14ac:dyDescent="0.2">
      <c r="A3381" s="595">
        <v>42949</v>
      </c>
      <c r="B3381" s="66" t="s">
        <v>16</v>
      </c>
      <c r="C3381" s="216" t="s">
        <v>449</v>
      </c>
      <c r="D3381" s="791" t="s">
        <v>2117</v>
      </c>
      <c r="E3381" s="179">
        <v>300</v>
      </c>
      <c r="F3381" s="65"/>
      <c r="G3381" s="57">
        <f t="shared" si="56"/>
        <v>-300</v>
      </c>
      <c r="H3381" s="126" t="s">
        <v>2551</v>
      </c>
    </row>
    <row r="3382" spans="1:8" s="181" customFormat="1" ht="12.75" customHeight="1" x14ac:dyDescent="0.2">
      <c r="A3382" s="595">
        <v>42949</v>
      </c>
      <c r="B3382" s="66" t="s">
        <v>40</v>
      </c>
      <c r="C3382" s="216" t="s">
        <v>149</v>
      </c>
      <c r="D3382" s="791" t="s">
        <v>2663</v>
      </c>
      <c r="E3382" s="179">
        <v>525</v>
      </c>
      <c r="F3382" s="65"/>
      <c r="G3382" s="57">
        <f t="shared" si="56"/>
        <v>-525</v>
      </c>
      <c r="H3382" s="126" t="s">
        <v>2551</v>
      </c>
    </row>
    <row r="3383" spans="1:8" s="181" customFormat="1" ht="12.75" customHeight="1" x14ac:dyDescent="0.2">
      <c r="A3383" s="595">
        <v>42949</v>
      </c>
      <c r="B3383" s="66" t="s">
        <v>2547</v>
      </c>
      <c r="C3383" s="216" t="s">
        <v>289</v>
      </c>
      <c r="D3383" s="791" t="s">
        <v>2664</v>
      </c>
      <c r="E3383" s="179">
        <v>1000</v>
      </c>
      <c r="F3383" s="65"/>
      <c r="G3383" s="57">
        <f t="shared" si="56"/>
        <v>-1000</v>
      </c>
      <c r="H3383" s="126" t="s">
        <v>2551</v>
      </c>
    </row>
    <row r="3384" spans="1:8" s="181" customFormat="1" ht="12.75" customHeight="1" x14ac:dyDescent="0.2">
      <c r="A3384" s="595">
        <v>42949</v>
      </c>
      <c r="B3384" s="66" t="s">
        <v>16</v>
      </c>
      <c r="C3384" s="216" t="s">
        <v>2001</v>
      </c>
      <c r="D3384" s="791" t="s">
        <v>2666</v>
      </c>
      <c r="E3384" s="179">
        <v>1700</v>
      </c>
      <c r="F3384" s="65"/>
      <c r="G3384" s="57">
        <f t="shared" si="56"/>
        <v>-1700</v>
      </c>
      <c r="H3384" s="126" t="s">
        <v>2551</v>
      </c>
    </row>
    <row r="3385" spans="1:8" s="181" customFormat="1" ht="12.75" customHeight="1" x14ac:dyDescent="0.2">
      <c r="A3385" s="595">
        <v>42950</v>
      </c>
      <c r="B3385" s="66" t="s">
        <v>2547</v>
      </c>
      <c r="C3385" s="216" t="s">
        <v>1703</v>
      </c>
      <c r="D3385" s="791" t="s">
        <v>1409</v>
      </c>
      <c r="E3385" s="179">
        <v>100</v>
      </c>
      <c r="F3385" s="65"/>
      <c r="G3385" s="57">
        <f t="shared" si="56"/>
        <v>-100</v>
      </c>
      <c r="H3385" s="126" t="s">
        <v>2551</v>
      </c>
    </row>
    <row r="3386" spans="1:8" s="181" customFormat="1" ht="12.75" customHeight="1" x14ac:dyDescent="0.2">
      <c r="A3386" s="595">
        <v>42950</v>
      </c>
      <c r="B3386" s="66" t="s">
        <v>16</v>
      </c>
      <c r="C3386" s="216" t="s">
        <v>550</v>
      </c>
      <c r="D3386" s="791" t="s">
        <v>2667</v>
      </c>
      <c r="E3386" s="179">
        <v>200</v>
      </c>
      <c r="F3386" s="65"/>
      <c r="G3386" s="57">
        <f t="shared" si="56"/>
        <v>-200</v>
      </c>
      <c r="H3386" s="126" t="s">
        <v>2551</v>
      </c>
    </row>
    <row r="3387" spans="1:8" s="181" customFormat="1" ht="12.75" customHeight="1" x14ac:dyDescent="0.2">
      <c r="A3387" s="595">
        <v>42951</v>
      </c>
      <c r="B3387" s="66" t="s">
        <v>40</v>
      </c>
      <c r="C3387" s="216" t="s">
        <v>2556</v>
      </c>
      <c r="D3387" s="791" t="s">
        <v>2668</v>
      </c>
      <c r="E3387" s="179">
        <v>3000</v>
      </c>
      <c r="F3387" s="65"/>
      <c r="G3387" s="57">
        <f t="shared" si="56"/>
        <v>-3000</v>
      </c>
      <c r="H3387" s="126" t="s">
        <v>2551</v>
      </c>
    </row>
    <row r="3388" spans="1:8" s="181" customFormat="1" ht="12.75" customHeight="1" x14ac:dyDescent="0.2">
      <c r="A3388" s="595">
        <v>42951</v>
      </c>
      <c r="B3388" s="66" t="s">
        <v>40</v>
      </c>
      <c r="C3388" s="216" t="s">
        <v>449</v>
      </c>
      <c r="D3388" s="791" t="s">
        <v>2669</v>
      </c>
      <c r="E3388" s="179">
        <v>870</v>
      </c>
      <c r="F3388" s="65"/>
      <c r="G3388" s="57">
        <f t="shared" si="56"/>
        <v>-870</v>
      </c>
      <c r="H3388" s="126" t="s">
        <v>2551</v>
      </c>
    </row>
    <row r="3389" spans="1:8" s="181" customFormat="1" ht="12.75" customHeight="1" x14ac:dyDescent="0.2">
      <c r="A3389" s="595">
        <v>42951</v>
      </c>
      <c r="B3389" s="66" t="s">
        <v>1399</v>
      </c>
      <c r="C3389" s="216" t="s">
        <v>64</v>
      </c>
      <c r="D3389" s="791" t="s">
        <v>2670</v>
      </c>
      <c r="E3389" s="179">
        <v>9793</v>
      </c>
      <c r="F3389" s="65"/>
      <c r="G3389" s="57">
        <f t="shared" si="56"/>
        <v>-9793</v>
      </c>
      <c r="H3389" s="126" t="s">
        <v>2551</v>
      </c>
    </row>
    <row r="3390" spans="1:8" s="181" customFormat="1" x14ac:dyDescent="0.2">
      <c r="A3390" s="595">
        <v>42954</v>
      </c>
      <c r="B3390" s="66" t="s">
        <v>40</v>
      </c>
      <c r="C3390" s="216" t="s">
        <v>1703</v>
      </c>
      <c r="D3390" s="791" t="s">
        <v>1409</v>
      </c>
      <c r="E3390" s="179">
        <v>200</v>
      </c>
      <c r="F3390" s="65"/>
      <c r="G3390" s="57">
        <f t="shared" si="56"/>
        <v>-200</v>
      </c>
      <c r="H3390" s="126" t="s">
        <v>2551</v>
      </c>
    </row>
    <row r="3391" spans="1:8" s="181" customFormat="1" x14ac:dyDescent="0.2">
      <c r="A3391" s="595">
        <v>42955</v>
      </c>
      <c r="B3391" s="66" t="s">
        <v>2547</v>
      </c>
      <c r="C3391" s="216" t="s">
        <v>1703</v>
      </c>
      <c r="D3391" s="791" t="s">
        <v>1409</v>
      </c>
      <c r="E3391" s="179">
        <v>425</v>
      </c>
      <c r="F3391" s="65"/>
      <c r="G3391" s="57">
        <f t="shared" si="56"/>
        <v>-425</v>
      </c>
      <c r="H3391" s="126" t="s">
        <v>2551</v>
      </c>
    </row>
    <row r="3392" spans="1:8" s="181" customFormat="1" x14ac:dyDescent="0.2">
      <c r="A3392" s="595">
        <v>42956</v>
      </c>
      <c r="B3392" s="66" t="s">
        <v>40</v>
      </c>
      <c r="C3392" s="216" t="s">
        <v>449</v>
      </c>
      <c r="D3392" s="791"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1" t="s">
        <v>2673</v>
      </c>
      <c r="E3393" s="179">
        <v>80</v>
      </c>
      <c r="F3393" s="65"/>
      <c r="G3393" s="57">
        <f t="shared" si="56"/>
        <v>-80</v>
      </c>
      <c r="H3393" s="126" t="s">
        <v>2551</v>
      </c>
    </row>
    <row r="3394" spans="1:8" s="181" customFormat="1" ht="12.75" customHeight="1" x14ac:dyDescent="0.2">
      <c r="A3394" s="595">
        <v>42956</v>
      </c>
      <c r="B3394" s="66" t="s">
        <v>16</v>
      </c>
      <c r="C3394" s="216" t="s">
        <v>2211</v>
      </c>
      <c r="D3394" s="791" t="s">
        <v>2674</v>
      </c>
      <c r="E3394" s="179">
        <v>1700</v>
      </c>
      <c r="F3394" s="65"/>
      <c r="G3394" s="57">
        <f t="shared" si="56"/>
        <v>-1700</v>
      </c>
      <c r="H3394" s="126" t="s">
        <v>2551</v>
      </c>
    </row>
    <row r="3395" spans="1:8" s="181" customFormat="1" ht="12.75" customHeight="1" x14ac:dyDescent="0.2">
      <c r="A3395" s="595">
        <v>42957</v>
      </c>
      <c r="B3395" s="66" t="s">
        <v>1690</v>
      </c>
      <c r="C3395" s="216" t="s">
        <v>266</v>
      </c>
      <c r="D3395" s="791" t="s">
        <v>2675</v>
      </c>
      <c r="E3395" s="179">
        <v>4000</v>
      </c>
      <c r="F3395" s="65"/>
      <c r="G3395" s="57">
        <f t="shared" si="56"/>
        <v>-4000</v>
      </c>
      <c r="H3395" s="126" t="s">
        <v>2551</v>
      </c>
    </row>
    <row r="3396" spans="1:8" s="181" customFormat="1" ht="12.75" customHeight="1" x14ac:dyDescent="0.2">
      <c r="A3396" s="595">
        <v>42957</v>
      </c>
      <c r="B3396" s="66" t="s">
        <v>25</v>
      </c>
      <c r="C3396" s="216" t="s">
        <v>2059</v>
      </c>
      <c r="D3396" s="791" t="s">
        <v>285</v>
      </c>
      <c r="E3396" s="179">
        <v>2000</v>
      </c>
      <c r="F3396" s="65"/>
      <c r="G3396" s="57">
        <f t="shared" si="56"/>
        <v>-2000</v>
      </c>
      <c r="H3396" s="126" t="s">
        <v>2551</v>
      </c>
    </row>
    <row r="3397" spans="1:8" s="181" customFormat="1" ht="12.75" customHeight="1" x14ac:dyDescent="0.2">
      <c r="A3397" s="595">
        <v>42957</v>
      </c>
      <c r="B3397" s="66" t="s">
        <v>25</v>
      </c>
      <c r="C3397" s="216" t="s">
        <v>1915</v>
      </c>
      <c r="D3397" s="791" t="s">
        <v>72</v>
      </c>
      <c r="E3397" s="179">
        <v>10185</v>
      </c>
      <c r="F3397" s="65"/>
      <c r="G3397" s="57">
        <f t="shared" si="56"/>
        <v>-10185</v>
      </c>
      <c r="H3397" s="126" t="s">
        <v>2551</v>
      </c>
    </row>
    <row r="3398" spans="1:8" s="181" customFormat="1" ht="12.75" customHeight="1" x14ac:dyDescent="0.2">
      <c r="A3398" s="595">
        <v>42957</v>
      </c>
      <c r="B3398" s="66" t="s">
        <v>1690</v>
      </c>
      <c r="C3398" s="216" t="s">
        <v>266</v>
      </c>
      <c r="D3398" s="791" t="s">
        <v>2676</v>
      </c>
      <c r="E3398" s="179">
        <v>6000</v>
      </c>
      <c r="F3398" s="65"/>
      <c r="G3398" s="57">
        <f t="shared" si="56"/>
        <v>-6000</v>
      </c>
      <c r="H3398" s="126" t="s">
        <v>2551</v>
      </c>
    </row>
    <row r="3399" spans="1:8" s="181" customFormat="1" ht="12.75" customHeight="1" x14ac:dyDescent="0.2">
      <c r="A3399" s="595">
        <v>42957</v>
      </c>
      <c r="B3399" s="66" t="s">
        <v>25</v>
      </c>
      <c r="C3399" s="216" t="s">
        <v>2059</v>
      </c>
      <c r="D3399" s="791" t="s">
        <v>2115</v>
      </c>
      <c r="E3399" s="179">
        <v>2400</v>
      </c>
      <c r="F3399" s="65"/>
      <c r="G3399" s="57">
        <f t="shared" si="56"/>
        <v>-2400</v>
      </c>
      <c r="H3399" s="126" t="s">
        <v>2551</v>
      </c>
    </row>
    <row r="3400" spans="1:8" s="181" customFormat="1" ht="12.75" customHeight="1" x14ac:dyDescent="0.2">
      <c r="A3400" s="595">
        <v>42957</v>
      </c>
      <c r="B3400" s="66" t="s">
        <v>25</v>
      </c>
      <c r="C3400" s="216" t="s">
        <v>2059</v>
      </c>
      <c r="D3400" s="791" t="s">
        <v>285</v>
      </c>
      <c r="E3400" s="179">
        <v>1000</v>
      </c>
      <c r="F3400" s="65"/>
      <c r="G3400" s="57">
        <f t="shared" si="56"/>
        <v>-1000</v>
      </c>
      <c r="H3400" s="126" t="s">
        <v>2551</v>
      </c>
    </row>
    <row r="3401" spans="1:8" s="181" customFormat="1" ht="12.75" customHeight="1" x14ac:dyDescent="0.2">
      <c r="A3401" s="595">
        <v>42957</v>
      </c>
      <c r="B3401" s="66" t="s">
        <v>40</v>
      </c>
      <c r="C3401" s="216" t="s">
        <v>1447</v>
      </c>
      <c r="D3401" s="791"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1" t="s">
        <v>2677</v>
      </c>
      <c r="E3402" s="179">
        <v>4219</v>
      </c>
      <c r="F3402" s="65"/>
      <c r="G3402" s="57">
        <f t="shared" si="57"/>
        <v>-4219</v>
      </c>
      <c r="H3402" s="126" t="s">
        <v>2551</v>
      </c>
    </row>
    <row r="3403" spans="1:8" s="181" customFormat="1" ht="12.75" customHeight="1" x14ac:dyDescent="0.2">
      <c r="A3403" s="595">
        <v>42958</v>
      </c>
      <c r="B3403" s="66" t="s">
        <v>37</v>
      </c>
      <c r="C3403" s="216" t="s">
        <v>2576</v>
      </c>
      <c r="D3403" s="791"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1" t="s">
        <v>2679</v>
      </c>
      <c r="E3404" s="179">
        <v>25850</v>
      </c>
      <c r="F3404" s="65"/>
      <c r="G3404" s="57">
        <f t="shared" si="57"/>
        <v>-25850</v>
      </c>
      <c r="H3404" s="126" t="s">
        <v>2551</v>
      </c>
    </row>
    <row r="3405" spans="1:8" s="181" customFormat="1" ht="12.75" customHeight="1" x14ac:dyDescent="0.2">
      <c r="A3405" s="595">
        <v>42958</v>
      </c>
      <c r="B3405" s="66" t="s">
        <v>16</v>
      </c>
      <c r="C3405" s="216" t="s">
        <v>2576</v>
      </c>
      <c r="D3405" s="791" t="s">
        <v>2680</v>
      </c>
      <c r="E3405" s="179">
        <v>26000</v>
      </c>
      <c r="F3405" s="65"/>
      <c r="G3405" s="57">
        <f t="shared" si="57"/>
        <v>-26000</v>
      </c>
      <c r="H3405" s="126" t="s">
        <v>2551</v>
      </c>
    </row>
    <row r="3406" spans="1:8" s="181" customFormat="1" ht="12.75" customHeight="1" x14ac:dyDescent="0.2">
      <c r="A3406" s="595">
        <v>42958</v>
      </c>
      <c r="B3406" s="66" t="s">
        <v>16</v>
      </c>
      <c r="C3406" s="216" t="s">
        <v>772</v>
      </c>
      <c r="D3406" s="791" t="s">
        <v>2681</v>
      </c>
      <c r="E3406" s="179">
        <v>100</v>
      </c>
      <c r="F3406" s="65"/>
      <c r="G3406" s="57">
        <f t="shared" si="57"/>
        <v>-100</v>
      </c>
      <c r="H3406" s="126" t="s">
        <v>2551</v>
      </c>
    </row>
    <row r="3407" spans="1:8" s="181" customFormat="1" ht="12.75" customHeight="1" x14ac:dyDescent="0.2">
      <c r="A3407" s="595">
        <v>42959</v>
      </c>
      <c r="B3407" s="66" t="s">
        <v>1399</v>
      </c>
      <c r="C3407" s="216" t="s">
        <v>2434</v>
      </c>
      <c r="D3407" s="791" t="s">
        <v>2430</v>
      </c>
      <c r="E3407" s="179">
        <v>50</v>
      </c>
      <c r="F3407" s="179"/>
      <c r="G3407" s="57">
        <f t="shared" si="57"/>
        <v>-50</v>
      </c>
      <c r="H3407" s="126" t="s">
        <v>2551</v>
      </c>
    </row>
    <row r="3408" spans="1:8" s="181" customFormat="1" ht="12.75" customHeight="1" x14ac:dyDescent="0.2">
      <c r="A3408" s="595">
        <v>42959</v>
      </c>
      <c r="B3408" s="66" t="s">
        <v>2547</v>
      </c>
      <c r="C3408" s="216" t="s">
        <v>2556</v>
      </c>
      <c r="D3408" s="791" t="s">
        <v>2692</v>
      </c>
      <c r="E3408" s="179">
        <v>290</v>
      </c>
      <c r="F3408" s="179"/>
      <c r="G3408" s="57">
        <f t="shared" si="57"/>
        <v>-290</v>
      </c>
      <c r="H3408" s="126" t="s">
        <v>2551</v>
      </c>
    </row>
    <row r="3409" spans="1:8" s="181" customFormat="1" ht="12.75" customHeight="1" x14ac:dyDescent="0.2">
      <c r="A3409" s="595">
        <v>42959</v>
      </c>
      <c r="B3409" s="40" t="s">
        <v>82</v>
      </c>
      <c r="C3409" s="216" t="s">
        <v>928</v>
      </c>
      <c r="D3409" s="791" t="s">
        <v>2693</v>
      </c>
      <c r="E3409" s="179">
        <v>1900</v>
      </c>
      <c r="F3409" s="179"/>
      <c r="G3409" s="57">
        <f t="shared" si="57"/>
        <v>-1900</v>
      </c>
      <c r="H3409" s="126" t="s">
        <v>2551</v>
      </c>
    </row>
    <row r="3410" spans="1:8" s="181" customFormat="1" ht="12.75" customHeight="1" x14ac:dyDescent="0.2">
      <c r="A3410" s="595">
        <v>42959</v>
      </c>
      <c r="B3410" s="66" t="s">
        <v>40</v>
      </c>
      <c r="C3410" s="216" t="s">
        <v>928</v>
      </c>
      <c r="D3410" s="791" t="s">
        <v>2693</v>
      </c>
      <c r="E3410" s="179">
        <v>3000</v>
      </c>
      <c r="F3410" s="179"/>
      <c r="G3410" s="57">
        <f t="shared" si="57"/>
        <v>-3000</v>
      </c>
      <c r="H3410" s="126" t="s">
        <v>2551</v>
      </c>
    </row>
    <row r="3411" spans="1:8" s="181" customFormat="1" x14ac:dyDescent="0.2">
      <c r="A3411" s="595">
        <v>42959</v>
      </c>
      <c r="B3411" s="66" t="s">
        <v>40</v>
      </c>
      <c r="C3411" s="216" t="s">
        <v>2694</v>
      </c>
      <c r="D3411" s="791" t="s">
        <v>2695</v>
      </c>
      <c r="E3411" s="179">
        <v>2000</v>
      </c>
      <c r="F3411" s="179"/>
      <c r="G3411" s="57">
        <f t="shared" si="57"/>
        <v>-2000</v>
      </c>
      <c r="H3411" s="126" t="s">
        <v>2551</v>
      </c>
    </row>
    <row r="3412" spans="1:8" s="181" customFormat="1" ht="12.75" customHeight="1" x14ac:dyDescent="0.2">
      <c r="A3412" s="595">
        <v>42962</v>
      </c>
      <c r="B3412" s="66" t="s">
        <v>1399</v>
      </c>
      <c r="C3412" s="216" t="s">
        <v>64</v>
      </c>
      <c r="D3412" s="791" t="s">
        <v>72</v>
      </c>
      <c r="E3412" s="179">
        <v>17830</v>
      </c>
      <c r="F3412" s="179"/>
      <c r="G3412" s="57">
        <f t="shared" si="57"/>
        <v>-17830</v>
      </c>
      <c r="H3412" s="126" t="s">
        <v>2551</v>
      </c>
    </row>
    <row r="3413" spans="1:8" s="181" customFormat="1" ht="12.75" customHeight="1" x14ac:dyDescent="0.2">
      <c r="A3413" s="595">
        <v>42962</v>
      </c>
      <c r="B3413" s="66" t="s">
        <v>18</v>
      </c>
      <c r="C3413" s="216" t="s">
        <v>308</v>
      </c>
      <c r="D3413" s="791" t="s">
        <v>2430</v>
      </c>
      <c r="E3413" s="179">
        <v>100</v>
      </c>
      <c r="F3413" s="179"/>
      <c r="G3413" s="57">
        <f t="shared" si="57"/>
        <v>-100</v>
      </c>
      <c r="H3413" s="126" t="s">
        <v>2551</v>
      </c>
    </row>
    <row r="3414" spans="1:8" s="181" customFormat="1" ht="12.75" customHeight="1" x14ac:dyDescent="0.2">
      <c r="A3414" s="595">
        <v>42962</v>
      </c>
      <c r="B3414" s="66" t="s">
        <v>25</v>
      </c>
      <c r="C3414" s="216" t="s">
        <v>1915</v>
      </c>
      <c r="D3414" s="791" t="s">
        <v>2696</v>
      </c>
      <c r="E3414" s="179">
        <v>500</v>
      </c>
      <c r="F3414" s="179"/>
      <c r="G3414" s="57">
        <f t="shared" si="57"/>
        <v>-500</v>
      </c>
      <c r="H3414" s="126" t="s">
        <v>2551</v>
      </c>
    </row>
    <row r="3415" spans="1:8" s="181" customFormat="1" ht="12.75" customHeight="1" x14ac:dyDescent="0.2">
      <c r="A3415" s="595">
        <v>42963</v>
      </c>
      <c r="B3415" s="66" t="s">
        <v>40</v>
      </c>
      <c r="C3415" s="216" t="s">
        <v>1703</v>
      </c>
      <c r="D3415" s="791"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1" t="s">
        <v>1409</v>
      </c>
      <c r="E3416" s="179">
        <v>595</v>
      </c>
      <c r="F3416" s="179"/>
      <c r="G3416" s="57">
        <f t="shared" si="57"/>
        <v>-595</v>
      </c>
      <c r="H3416" s="126" t="s">
        <v>2551</v>
      </c>
    </row>
    <row r="3417" spans="1:8" s="181" customFormat="1" ht="12.75" customHeight="1" x14ac:dyDescent="0.2">
      <c r="A3417" s="595">
        <v>42963</v>
      </c>
      <c r="B3417" s="66" t="s">
        <v>1399</v>
      </c>
      <c r="C3417" s="216" t="s">
        <v>1703</v>
      </c>
      <c r="D3417" s="791" t="s">
        <v>1409</v>
      </c>
      <c r="E3417" s="179">
        <v>280</v>
      </c>
      <c r="F3417" s="179"/>
      <c r="G3417" s="57">
        <f t="shared" si="57"/>
        <v>-280</v>
      </c>
      <c r="H3417" s="126" t="s">
        <v>2551</v>
      </c>
    </row>
    <row r="3418" spans="1:8" s="181" customFormat="1" ht="12.75" customHeight="1" x14ac:dyDescent="0.2">
      <c r="A3418" s="595">
        <v>42963</v>
      </c>
      <c r="B3418" s="66" t="s">
        <v>16</v>
      </c>
      <c r="C3418" s="216" t="s">
        <v>2698</v>
      </c>
      <c r="D3418" s="791" t="s">
        <v>2699</v>
      </c>
      <c r="E3418" s="179">
        <v>500</v>
      </c>
      <c r="F3418" s="179"/>
      <c r="G3418" s="57">
        <f t="shared" si="57"/>
        <v>-500</v>
      </c>
      <c r="H3418" s="126" t="s">
        <v>2551</v>
      </c>
    </row>
    <row r="3419" spans="1:8" s="181" customFormat="1" ht="12.75" customHeight="1" x14ac:dyDescent="0.2">
      <c r="A3419" s="595">
        <v>42964</v>
      </c>
      <c r="B3419" s="40" t="s">
        <v>82</v>
      </c>
      <c r="C3419" s="216" t="s">
        <v>324</v>
      </c>
      <c r="D3419" s="791" t="s">
        <v>72</v>
      </c>
      <c r="E3419" s="179">
        <v>400</v>
      </c>
      <c r="F3419" s="179"/>
      <c r="G3419" s="57">
        <f t="shared" si="57"/>
        <v>-400</v>
      </c>
      <c r="H3419" s="126" t="s">
        <v>2551</v>
      </c>
    </row>
    <row r="3420" spans="1:8" s="181" customFormat="1" ht="12.75" customHeight="1" x14ac:dyDescent="0.2">
      <c r="A3420" s="595">
        <v>42964</v>
      </c>
      <c r="B3420" s="66" t="s">
        <v>11</v>
      </c>
      <c r="C3420" s="216" t="s">
        <v>324</v>
      </c>
      <c r="D3420" s="791" t="s">
        <v>72</v>
      </c>
      <c r="E3420" s="179">
        <v>100</v>
      </c>
      <c r="F3420" s="179"/>
      <c r="G3420" s="57">
        <f t="shared" si="57"/>
        <v>-100</v>
      </c>
      <c r="H3420" s="126" t="s">
        <v>2551</v>
      </c>
    </row>
    <row r="3421" spans="1:8" s="181" customFormat="1" ht="12.75" customHeight="1" x14ac:dyDescent="0.2">
      <c r="A3421" s="595">
        <v>42964</v>
      </c>
      <c r="B3421" s="66" t="s">
        <v>40</v>
      </c>
      <c r="C3421" s="216" t="s">
        <v>324</v>
      </c>
      <c r="D3421" s="791" t="s">
        <v>72</v>
      </c>
      <c r="E3421" s="179">
        <v>1800</v>
      </c>
      <c r="F3421" s="179"/>
      <c r="G3421" s="57">
        <f t="shared" si="57"/>
        <v>-1800</v>
      </c>
      <c r="H3421" s="126" t="s">
        <v>2551</v>
      </c>
    </row>
    <row r="3422" spans="1:8" s="181" customFormat="1" ht="12.75" customHeight="1" x14ac:dyDescent="0.2">
      <c r="A3422" s="595">
        <v>42964</v>
      </c>
      <c r="B3422" s="66" t="s">
        <v>40</v>
      </c>
      <c r="C3422" s="216" t="s">
        <v>204</v>
      </c>
      <c r="D3422" s="791" t="s">
        <v>1885</v>
      </c>
      <c r="E3422" s="179">
        <v>300</v>
      </c>
      <c r="F3422" s="179"/>
      <c r="G3422" s="57">
        <f t="shared" si="57"/>
        <v>-300</v>
      </c>
      <c r="H3422" s="126" t="s">
        <v>2551</v>
      </c>
    </row>
    <row r="3423" spans="1:8" s="181" customFormat="1" ht="12.75" customHeight="1" x14ac:dyDescent="0.2">
      <c r="A3423" s="595">
        <v>42964</v>
      </c>
      <c r="B3423" s="66" t="s">
        <v>25</v>
      </c>
      <c r="C3423" s="216" t="s">
        <v>2059</v>
      </c>
      <c r="D3423" s="791" t="s">
        <v>2430</v>
      </c>
      <c r="E3423" s="179">
        <v>2000</v>
      </c>
      <c r="F3423" s="179"/>
      <c r="G3423" s="57">
        <f t="shared" si="57"/>
        <v>-2000</v>
      </c>
      <c r="H3423" s="126" t="s">
        <v>2551</v>
      </c>
    </row>
    <row r="3424" spans="1:8" s="181" customFormat="1" ht="12.75" customHeight="1" x14ac:dyDescent="0.2">
      <c r="A3424" s="595">
        <v>42964</v>
      </c>
      <c r="B3424" s="66" t="s">
        <v>2547</v>
      </c>
      <c r="C3424" s="216" t="s">
        <v>1703</v>
      </c>
      <c r="D3424" s="791" t="s">
        <v>1409</v>
      </c>
      <c r="E3424" s="179">
        <v>765</v>
      </c>
      <c r="F3424" s="179"/>
      <c r="G3424" s="57">
        <f t="shared" si="57"/>
        <v>-765</v>
      </c>
      <c r="H3424" s="126" t="s">
        <v>2551</v>
      </c>
    </row>
    <row r="3425" spans="1:8" s="181" customFormat="1" ht="12.75" customHeight="1" x14ac:dyDescent="0.2">
      <c r="A3425" s="595">
        <v>42964</v>
      </c>
      <c r="B3425" s="66" t="s">
        <v>2093</v>
      </c>
      <c r="C3425" s="216" t="s">
        <v>1703</v>
      </c>
      <c r="D3425" s="791" t="s">
        <v>1409</v>
      </c>
      <c r="E3425" s="179">
        <v>85</v>
      </c>
      <c r="F3425" s="179"/>
      <c r="G3425" s="57">
        <f t="shared" si="57"/>
        <v>-85</v>
      </c>
      <c r="H3425" s="126" t="s">
        <v>2551</v>
      </c>
    </row>
    <row r="3426" spans="1:8" s="181" customFormat="1" ht="12.75" customHeight="1" x14ac:dyDescent="0.2">
      <c r="A3426" s="595">
        <v>42965</v>
      </c>
      <c r="B3426" s="66" t="s">
        <v>25</v>
      </c>
      <c r="C3426" s="216" t="s">
        <v>1915</v>
      </c>
      <c r="D3426" s="791" t="s">
        <v>269</v>
      </c>
      <c r="E3426" s="179">
        <v>1520</v>
      </c>
      <c r="F3426" s="179"/>
      <c r="G3426" s="57">
        <f t="shared" si="57"/>
        <v>-1520</v>
      </c>
      <c r="H3426" s="126" t="s">
        <v>2551</v>
      </c>
    </row>
    <row r="3427" spans="1:8" s="181" customFormat="1" ht="12.75" customHeight="1" x14ac:dyDescent="0.2">
      <c r="A3427" s="595">
        <v>42965</v>
      </c>
      <c r="B3427" s="66" t="s">
        <v>40</v>
      </c>
      <c r="C3427" s="216" t="s">
        <v>667</v>
      </c>
      <c r="D3427" s="791" t="s">
        <v>2700</v>
      </c>
      <c r="E3427" s="179">
        <v>1155</v>
      </c>
      <c r="F3427" s="179"/>
      <c r="G3427" s="57">
        <f t="shared" si="57"/>
        <v>-1155</v>
      </c>
      <c r="H3427" s="126" t="s">
        <v>2551</v>
      </c>
    </row>
    <row r="3428" spans="1:8" s="181" customFormat="1" ht="12.75" customHeight="1" x14ac:dyDescent="0.2">
      <c r="A3428" s="595">
        <v>42965</v>
      </c>
      <c r="B3428" s="66" t="s">
        <v>2093</v>
      </c>
      <c r="C3428" s="216" t="s">
        <v>667</v>
      </c>
      <c r="D3428" s="791" t="s">
        <v>285</v>
      </c>
      <c r="E3428" s="179">
        <v>100</v>
      </c>
      <c r="F3428" s="179"/>
      <c r="G3428" s="57">
        <f t="shared" si="57"/>
        <v>-100</v>
      </c>
      <c r="H3428" s="126" t="s">
        <v>2551</v>
      </c>
    </row>
    <row r="3429" spans="1:8" s="181" customFormat="1" ht="24" customHeight="1" x14ac:dyDescent="0.2">
      <c r="A3429" s="595">
        <v>42965</v>
      </c>
      <c r="B3429" s="216" t="s">
        <v>16</v>
      </c>
      <c r="C3429" s="216" t="s">
        <v>2556</v>
      </c>
      <c r="D3429" s="802" t="s">
        <v>2701</v>
      </c>
      <c r="E3429" s="217">
        <v>350</v>
      </c>
      <c r="F3429" s="179"/>
      <c r="G3429" s="57">
        <f t="shared" si="57"/>
        <v>-350</v>
      </c>
      <c r="H3429" s="126" t="s">
        <v>2551</v>
      </c>
    </row>
    <row r="3430" spans="1:8" s="181" customFormat="1" ht="12.75" customHeight="1" x14ac:dyDescent="0.2">
      <c r="A3430" s="595">
        <v>42966</v>
      </c>
      <c r="B3430" s="66" t="s">
        <v>1399</v>
      </c>
      <c r="C3430" s="216" t="s">
        <v>2518</v>
      </c>
      <c r="D3430" s="802" t="s">
        <v>2702</v>
      </c>
      <c r="E3430" s="179">
        <v>200</v>
      </c>
      <c r="F3430" s="179"/>
      <c r="G3430" s="57">
        <f t="shared" si="57"/>
        <v>-200</v>
      </c>
      <c r="H3430" s="126" t="s">
        <v>2551</v>
      </c>
    </row>
    <row r="3431" spans="1:8" s="181" customFormat="1" ht="12.75" customHeight="1" x14ac:dyDescent="0.2">
      <c r="A3431" s="595">
        <v>42966</v>
      </c>
      <c r="B3431" s="66" t="s">
        <v>25</v>
      </c>
      <c r="C3431" s="216" t="s">
        <v>1893</v>
      </c>
      <c r="D3431" s="803" t="s">
        <v>2107</v>
      </c>
      <c r="E3431" s="179">
        <v>2000</v>
      </c>
      <c r="F3431" s="179"/>
      <c r="G3431" s="57">
        <f t="shared" si="57"/>
        <v>-2000</v>
      </c>
      <c r="H3431" s="126" t="s">
        <v>2551</v>
      </c>
    </row>
    <row r="3432" spans="1:8" s="181" customFormat="1" ht="12.75" customHeight="1" x14ac:dyDescent="0.2">
      <c r="A3432" s="595">
        <v>42966</v>
      </c>
      <c r="B3432" s="40" t="s">
        <v>82</v>
      </c>
      <c r="C3432" s="216" t="s">
        <v>1579</v>
      </c>
      <c r="D3432" s="803" t="s">
        <v>2703</v>
      </c>
      <c r="E3432" s="179">
        <v>30000</v>
      </c>
      <c r="F3432" s="179"/>
      <c r="G3432" s="57">
        <f t="shared" si="57"/>
        <v>-30000</v>
      </c>
      <c r="H3432" s="126" t="s">
        <v>2551</v>
      </c>
    </row>
    <row r="3433" spans="1:8" s="181" customFormat="1" ht="12.75" customHeight="1" x14ac:dyDescent="0.2">
      <c r="A3433" s="595">
        <v>42966</v>
      </c>
      <c r="B3433" s="66" t="s">
        <v>14</v>
      </c>
      <c r="C3433" s="216" t="s">
        <v>1703</v>
      </c>
      <c r="D3433" s="803" t="s">
        <v>1409</v>
      </c>
      <c r="E3433" s="179">
        <v>255</v>
      </c>
      <c r="F3433" s="179"/>
      <c r="G3433" s="57">
        <f t="shared" si="57"/>
        <v>-255</v>
      </c>
      <c r="H3433" s="126" t="s">
        <v>2551</v>
      </c>
    </row>
    <row r="3434" spans="1:8" s="181" customFormat="1" ht="12.75" customHeight="1" x14ac:dyDescent="0.2">
      <c r="A3434" s="595">
        <v>42968</v>
      </c>
      <c r="B3434" s="66" t="s">
        <v>40</v>
      </c>
      <c r="C3434" s="216" t="s">
        <v>2593</v>
      </c>
      <c r="D3434" s="803" t="s">
        <v>72</v>
      </c>
      <c r="E3434" s="179">
        <v>26000</v>
      </c>
      <c r="F3434" s="179"/>
      <c r="G3434" s="57">
        <f t="shared" si="57"/>
        <v>-26000</v>
      </c>
      <c r="H3434" s="126" t="s">
        <v>2551</v>
      </c>
    </row>
    <row r="3435" spans="1:8" s="181" customFormat="1" ht="12.75" customHeight="1" x14ac:dyDescent="0.2">
      <c r="A3435" s="595">
        <v>42968</v>
      </c>
      <c r="B3435" s="66" t="s">
        <v>154</v>
      </c>
      <c r="C3435" s="216" t="s">
        <v>2593</v>
      </c>
      <c r="D3435" s="803" t="s">
        <v>72</v>
      </c>
      <c r="E3435" s="179">
        <v>10000</v>
      </c>
      <c r="F3435" s="179"/>
      <c r="G3435" s="57">
        <f t="shared" si="57"/>
        <v>-10000</v>
      </c>
      <c r="H3435" s="126" t="s">
        <v>2551</v>
      </c>
    </row>
    <row r="3436" spans="1:8" s="181" customFormat="1" ht="12.75" customHeight="1" x14ac:dyDescent="0.2">
      <c r="A3436" s="595">
        <v>42968</v>
      </c>
      <c r="B3436" s="66" t="s">
        <v>14</v>
      </c>
      <c r="C3436" s="216" t="s">
        <v>2593</v>
      </c>
      <c r="D3436" s="803" t="s">
        <v>72</v>
      </c>
      <c r="E3436" s="179">
        <v>5670</v>
      </c>
      <c r="F3436" s="179"/>
      <c r="G3436" s="57">
        <f t="shared" si="57"/>
        <v>-5670</v>
      </c>
      <c r="H3436" s="126" t="s">
        <v>2551</v>
      </c>
    </row>
    <row r="3437" spans="1:8" s="181" customFormat="1" ht="12.75" customHeight="1" x14ac:dyDescent="0.2">
      <c r="A3437" s="595">
        <v>42968</v>
      </c>
      <c r="B3437" s="46" t="s">
        <v>82</v>
      </c>
      <c r="C3437" s="46" t="s">
        <v>2593</v>
      </c>
      <c r="D3437" s="803" t="s">
        <v>72</v>
      </c>
      <c r="E3437" s="179">
        <v>6990</v>
      </c>
      <c r="F3437" s="179"/>
      <c r="G3437" s="57">
        <f t="shared" si="57"/>
        <v>-6990</v>
      </c>
      <c r="H3437" s="126" t="s">
        <v>2551</v>
      </c>
    </row>
    <row r="3438" spans="1:8" s="181" customFormat="1" ht="12.75" customHeight="1" x14ac:dyDescent="0.2">
      <c r="A3438" s="595">
        <v>42968</v>
      </c>
      <c r="B3438" s="66" t="s">
        <v>1690</v>
      </c>
      <c r="C3438" s="46" t="s">
        <v>2593</v>
      </c>
      <c r="D3438" s="803" t="s">
        <v>72</v>
      </c>
      <c r="E3438" s="179">
        <v>23000</v>
      </c>
      <c r="F3438" s="179"/>
      <c r="G3438" s="57">
        <f t="shared" si="57"/>
        <v>-23000</v>
      </c>
      <c r="H3438" s="126" t="s">
        <v>2551</v>
      </c>
    </row>
    <row r="3439" spans="1:8" s="181" customFormat="1" ht="12.75" customHeight="1" x14ac:dyDescent="0.2">
      <c r="A3439" s="595">
        <v>42968</v>
      </c>
      <c r="B3439" s="66" t="s">
        <v>16</v>
      </c>
      <c r="C3439" s="46" t="s">
        <v>2593</v>
      </c>
      <c r="D3439" s="803" t="s">
        <v>72</v>
      </c>
      <c r="E3439" s="179">
        <v>5430</v>
      </c>
      <c r="F3439" s="179"/>
      <c r="G3439" s="57">
        <f t="shared" si="57"/>
        <v>-5430</v>
      </c>
      <c r="H3439" s="126" t="s">
        <v>2551</v>
      </c>
    </row>
    <row r="3440" spans="1:8" s="181" customFormat="1" ht="12.75" customHeight="1" x14ac:dyDescent="0.2">
      <c r="A3440" s="595">
        <v>42968</v>
      </c>
      <c r="B3440" s="66" t="s">
        <v>25</v>
      </c>
      <c r="C3440" s="216" t="s">
        <v>2704</v>
      </c>
      <c r="D3440" s="803" t="s">
        <v>2705</v>
      </c>
      <c r="E3440" s="179">
        <v>450</v>
      </c>
      <c r="F3440" s="179"/>
      <c r="G3440" s="57">
        <f t="shared" si="57"/>
        <v>-450</v>
      </c>
      <c r="H3440" s="126" t="s">
        <v>2551</v>
      </c>
    </row>
    <row r="3441" spans="1:8" s="181" customFormat="1" ht="12.75" customHeight="1" x14ac:dyDescent="0.2">
      <c r="A3441" s="595">
        <v>42969</v>
      </c>
      <c r="B3441" s="66" t="s">
        <v>1399</v>
      </c>
      <c r="C3441" s="216" t="s">
        <v>204</v>
      </c>
      <c r="D3441" s="803" t="s">
        <v>2706</v>
      </c>
      <c r="E3441" s="179">
        <v>200</v>
      </c>
      <c r="F3441" s="179"/>
      <c r="G3441" s="57">
        <f t="shared" si="57"/>
        <v>-200</v>
      </c>
      <c r="H3441" s="126" t="s">
        <v>2551</v>
      </c>
    </row>
    <row r="3442" spans="1:8" s="181" customFormat="1" ht="12.75" customHeight="1" x14ac:dyDescent="0.2">
      <c r="A3442" s="595">
        <v>42969</v>
      </c>
      <c r="B3442" s="66" t="s">
        <v>25</v>
      </c>
      <c r="C3442" s="216" t="s">
        <v>2059</v>
      </c>
      <c r="D3442" s="803" t="s">
        <v>285</v>
      </c>
      <c r="E3442" s="179">
        <v>2000</v>
      </c>
      <c r="F3442" s="179"/>
      <c r="G3442" s="57">
        <f t="shared" si="57"/>
        <v>-2000</v>
      </c>
      <c r="H3442" s="126" t="s">
        <v>2551</v>
      </c>
    </row>
    <row r="3443" spans="1:8" s="181" customFormat="1" ht="12.75" customHeight="1" x14ac:dyDescent="0.2">
      <c r="A3443" s="595">
        <v>42969</v>
      </c>
      <c r="B3443" s="66" t="s">
        <v>25</v>
      </c>
      <c r="C3443" s="216" t="s">
        <v>1915</v>
      </c>
      <c r="D3443" s="803" t="s">
        <v>269</v>
      </c>
      <c r="E3443" s="179">
        <v>12000</v>
      </c>
      <c r="F3443" s="179"/>
      <c r="G3443" s="57">
        <f t="shared" si="57"/>
        <v>-12000</v>
      </c>
      <c r="H3443" s="126" t="s">
        <v>2551</v>
      </c>
    </row>
    <row r="3444" spans="1:8" s="181" customFormat="1" ht="12.75" customHeight="1" x14ac:dyDescent="0.2">
      <c r="A3444" s="595">
        <v>42970</v>
      </c>
      <c r="B3444" s="66" t="s">
        <v>1399</v>
      </c>
      <c r="C3444" s="40" t="s">
        <v>14</v>
      </c>
      <c r="D3444" s="803" t="s">
        <v>2707</v>
      </c>
      <c r="E3444" s="179">
        <v>400</v>
      </c>
      <c r="F3444" s="179"/>
      <c r="G3444" s="57">
        <f t="shared" si="57"/>
        <v>-400</v>
      </c>
      <c r="H3444" s="126" t="s">
        <v>2551</v>
      </c>
    </row>
    <row r="3445" spans="1:8" s="181" customFormat="1" ht="12.75" customHeight="1" x14ac:dyDescent="0.2">
      <c r="A3445" s="595">
        <v>42970</v>
      </c>
      <c r="B3445" s="66" t="s">
        <v>2547</v>
      </c>
      <c r="C3445" s="216" t="s">
        <v>772</v>
      </c>
      <c r="D3445" s="803" t="s">
        <v>2708</v>
      </c>
      <c r="E3445" s="179">
        <v>350</v>
      </c>
      <c r="F3445" s="179"/>
      <c r="G3445" s="57">
        <f t="shared" si="57"/>
        <v>-350</v>
      </c>
      <c r="H3445" s="126" t="s">
        <v>2551</v>
      </c>
    </row>
    <row r="3446" spans="1:8" s="181" customFormat="1" ht="12.75" customHeight="1" x14ac:dyDescent="0.2">
      <c r="A3446" s="595">
        <v>42973</v>
      </c>
      <c r="B3446" s="66" t="s">
        <v>16</v>
      </c>
      <c r="C3446" s="216" t="s">
        <v>772</v>
      </c>
      <c r="D3446" s="803" t="s">
        <v>2711</v>
      </c>
      <c r="E3446" s="179">
        <v>720</v>
      </c>
      <c r="F3446" s="179"/>
      <c r="G3446" s="57">
        <f t="shared" si="57"/>
        <v>-720</v>
      </c>
      <c r="H3446" s="126" t="s">
        <v>2551</v>
      </c>
    </row>
    <row r="3447" spans="1:8" s="181" customFormat="1" ht="12.75" customHeight="1" x14ac:dyDescent="0.2">
      <c r="A3447" s="595">
        <v>42973</v>
      </c>
      <c r="B3447" s="66" t="s">
        <v>11</v>
      </c>
      <c r="C3447" s="216" t="s">
        <v>308</v>
      </c>
      <c r="D3447" s="803" t="s">
        <v>2712</v>
      </c>
      <c r="E3447" s="179">
        <v>4143</v>
      </c>
      <c r="F3447" s="179"/>
      <c r="G3447" s="57">
        <f t="shared" si="57"/>
        <v>-4143</v>
      </c>
      <c r="H3447" s="126" t="s">
        <v>2551</v>
      </c>
    </row>
    <row r="3448" spans="1:8" s="181" customFormat="1" ht="12.75" customHeight="1" x14ac:dyDescent="0.2">
      <c r="A3448" s="595">
        <v>42973</v>
      </c>
      <c r="B3448" s="66" t="s">
        <v>25</v>
      </c>
      <c r="C3448" s="216" t="s">
        <v>308</v>
      </c>
      <c r="D3448" s="803" t="s">
        <v>2713</v>
      </c>
      <c r="E3448" s="179">
        <v>5010</v>
      </c>
      <c r="F3448" s="179"/>
      <c r="G3448" s="57">
        <f t="shared" si="57"/>
        <v>-5010</v>
      </c>
      <c r="H3448" s="126" t="s">
        <v>2551</v>
      </c>
    </row>
    <row r="3449" spans="1:8" s="181" customFormat="1" ht="12.75" customHeight="1" x14ac:dyDescent="0.2">
      <c r="A3449" s="595">
        <v>42973</v>
      </c>
      <c r="B3449" s="66" t="s">
        <v>25</v>
      </c>
      <c r="C3449" s="216" t="s">
        <v>2714</v>
      </c>
      <c r="D3449" s="803" t="s">
        <v>2715</v>
      </c>
      <c r="E3449" s="179">
        <v>18899</v>
      </c>
      <c r="F3449" s="179"/>
      <c r="G3449" s="57">
        <f t="shared" si="57"/>
        <v>-18899</v>
      </c>
      <c r="H3449" s="126" t="s">
        <v>2551</v>
      </c>
    </row>
    <row r="3450" spans="1:8" s="181" customFormat="1" ht="12.75" customHeight="1" x14ac:dyDescent="0.2">
      <c r="A3450" s="595">
        <v>42973</v>
      </c>
      <c r="B3450" s="66" t="s">
        <v>16</v>
      </c>
      <c r="C3450" s="216" t="s">
        <v>2714</v>
      </c>
      <c r="D3450" s="803"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3" t="s">
        <v>369</v>
      </c>
      <c r="E3451" s="179">
        <v>28138</v>
      </c>
      <c r="F3451" s="179"/>
      <c r="G3451" s="57">
        <f t="shared" si="57"/>
        <v>-28138</v>
      </c>
      <c r="H3451" s="126" t="s">
        <v>2551</v>
      </c>
    </row>
    <row r="3452" spans="1:8" s="181" customFormat="1" x14ac:dyDescent="0.2">
      <c r="A3452" s="595">
        <v>42973</v>
      </c>
      <c r="B3452" s="66" t="s">
        <v>25</v>
      </c>
      <c r="C3452" s="216" t="s">
        <v>1688</v>
      </c>
      <c r="D3452" s="803" t="s">
        <v>369</v>
      </c>
      <c r="E3452" s="179">
        <v>18883</v>
      </c>
      <c r="F3452" s="179"/>
      <c r="G3452" s="57">
        <f t="shared" si="57"/>
        <v>-18883</v>
      </c>
      <c r="H3452" s="126" t="s">
        <v>2551</v>
      </c>
    </row>
    <row r="3453" spans="1:8" s="181" customFormat="1" x14ac:dyDescent="0.2">
      <c r="A3453" s="595">
        <v>42973</v>
      </c>
      <c r="B3453" s="66" t="s">
        <v>40</v>
      </c>
      <c r="C3453" s="216" t="s">
        <v>449</v>
      </c>
      <c r="D3453" s="803" t="s">
        <v>2716</v>
      </c>
      <c r="E3453" s="179">
        <v>4720</v>
      </c>
      <c r="F3453" s="179"/>
      <c r="G3453" s="57">
        <f t="shared" si="57"/>
        <v>-4720</v>
      </c>
      <c r="H3453" s="126" t="s">
        <v>2551</v>
      </c>
    </row>
    <row r="3454" spans="1:8" s="181" customFormat="1" x14ac:dyDescent="0.2">
      <c r="A3454" s="595">
        <v>42975</v>
      </c>
      <c r="B3454" s="66" t="s">
        <v>25</v>
      </c>
      <c r="C3454" s="216" t="s">
        <v>2717</v>
      </c>
      <c r="D3454" s="803" t="s">
        <v>2718</v>
      </c>
      <c r="E3454" s="179">
        <v>18485</v>
      </c>
      <c r="F3454" s="179"/>
      <c r="G3454" s="57">
        <f t="shared" si="57"/>
        <v>-18485</v>
      </c>
      <c r="H3454" s="126" t="s">
        <v>2551</v>
      </c>
    </row>
    <row r="3455" spans="1:8" s="181" customFormat="1" x14ac:dyDescent="0.2">
      <c r="A3455" s="595">
        <v>42976</v>
      </c>
      <c r="B3455" s="66" t="s">
        <v>1399</v>
      </c>
      <c r="C3455" s="216" t="s">
        <v>64</v>
      </c>
      <c r="D3455" s="803" t="s">
        <v>1973</v>
      </c>
      <c r="E3455" s="179">
        <v>22220</v>
      </c>
      <c r="F3455" s="179"/>
      <c r="G3455" s="57">
        <f t="shared" si="57"/>
        <v>-22220</v>
      </c>
      <c r="H3455" s="126" t="s">
        <v>2551</v>
      </c>
    </row>
    <row r="3456" spans="1:8" s="181" customFormat="1" x14ac:dyDescent="0.2">
      <c r="A3456" s="595">
        <v>42976</v>
      </c>
      <c r="B3456" s="66" t="s">
        <v>25</v>
      </c>
      <c r="C3456" s="216" t="s">
        <v>2059</v>
      </c>
      <c r="D3456" s="803" t="s">
        <v>2359</v>
      </c>
      <c r="E3456" s="179">
        <v>2000</v>
      </c>
      <c r="F3456" s="179"/>
      <c r="G3456" s="57">
        <f t="shared" si="57"/>
        <v>-2000</v>
      </c>
      <c r="H3456" s="126" t="s">
        <v>2551</v>
      </c>
    </row>
    <row r="3457" spans="1:8" s="181" customFormat="1" x14ac:dyDescent="0.2">
      <c r="A3457" s="595">
        <v>42976</v>
      </c>
      <c r="B3457" s="66" t="s">
        <v>14</v>
      </c>
      <c r="C3457" s="216" t="s">
        <v>2211</v>
      </c>
      <c r="D3457" s="803" t="s">
        <v>599</v>
      </c>
      <c r="E3457" s="179">
        <v>177</v>
      </c>
      <c r="F3457" s="179"/>
      <c r="G3457" s="57">
        <f t="shared" si="57"/>
        <v>-177</v>
      </c>
      <c r="H3457" s="126" t="s">
        <v>2551</v>
      </c>
    </row>
    <row r="3458" spans="1:8" s="181" customFormat="1" x14ac:dyDescent="0.2">
      <c r="A3458" s="595">
        <v>42976</v>
      </c>
      <c r="B3458" s="66" t="s">
        <v>25</v>
      </c>
      <c r="C3458" s="216" t="s">
        <v>1893</v>
      </c>
      <c r="D3458" s="803" t="s">
        <v>1973</v>
      </c>
      <c r="E3458" s="179">
        <v>5950</v>
      </c>
      <c r="F3458" s="179"/>
      <c r="G3458" s="57">
        <f t="shared" si="57"/>
        <v>-5950</v>
      </c>
      <c r="H3458" s="126" t="s">
        <v>2551</v>
      </c>
    </row>
    <row r="3459" spans="1:8" s="181" customFormat="1" x14ac:dyDescent="0.2">
      <c r="A3459" s="595">
        <v>42977</v>
      </c>
      <c r="B3459" s="66" t="s">
        <v>25</v>
      </c>
      <c r="C3459" s="216" t="s">
        <v>1915</v>
      </c>
      <c r="D3459" s="803" t="s">
        <v>1973</v>
      </c>
      <c r="E3459" s="179">
        <v>17730</v>
      </c>
      <c r="F3459" s="179"/>
      <c r="G3459" s="57">
        <f t="shared" si="57"/>
        <v>-17730</v>
      </c>
      <c r="H3459" s="126" t="s">
        <v>2551</v>
      </c>
    </row>
    <row r="3460" spans="1:8" s="181" customFormat="1" x14ac:dyDescent="0.2">
      <c r="A3460" s="595">
        <v>42978</v>
      </c>
      <c r="B3460" s="46" t="s">
        <v>82</v>
      </c>
      <c r="C3460" s="216" t="s">
        <v>1579</v>
      </c>
      <c r="D3460" s="803"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800" t="s">
        <v>2036</v>
      </c>
      <c r="E3470" s="91"/>
      <c r="F3470" s="91">
        <v>519502</v>
      </c>
      <c r="G3470" s="91">
        <f t="shared" si="58"/>
        <v>519502</v>
      </c>
      <c r="H3470" s="177" t="s">
        <v>2551</v>
      </c>
    </row>
    <row r="3471" spans="1:8" ht="15.75" thickBot="1" x14ac:dyDescent="0.25">
      <c r="A3471" s="598">
        <v>42950</v>
      </c>
      <c r="B3471" s="90" t="s">
        <v>37</v>
      </c>
      <c r="C3471" s="93" t="s">
        <v>558</v>
      </c>
      <c r="D3471" s="800" t="s">
        <v>2552</v>
      </c>
      <c r="E3471" s="175"/>
      <c r="F3471" s="91">
        <v>314280</v>
      </c>
      <c r="G3471" s="175">
        <f t="shared" si="58"/>
        <v>314280</v>
      </c>
      <c r="H3471" s="178" t="s">
        <v>2551</v>
      </c>
    </row>
    <row r="3472" spans="1:8" ht="15.75" thickBot="1" x14ac:dyDescent="0.25">
      <c r="A3472" s="598">
        <v>42977</v>
      </c>
      <c r="B3472" s="90" t="s">
        <v>2651</v>
      </c>
      <c r="C3472" s="93" t="s">
        <v>558</v>
      </c>
      <c r="D3472" s="800" t="s">
        <v>2652</v>
      </c>
      <c r="E3472" s="91"/>
      <c r="F3472" s="91">
        <v>6084342</v>
      </c>
      <c r="G3472" s="91">
        <f t="shared" si="58"/>
        <v>6084342</v>
      </c>
      <c r="H3472" s="178" t="s">
        <v>2551</v>
      </c>
    </row>
    <row r="3473" spans="1:8" ht="15.75" thickBot="1" x14ac:dyDescent="0.25">
      <c r="A3473" s="598">
        <v>42977</v>
      </c>
      <c r="B3473" s="90" t="s">
        <v>18</v>
      </c>
      <c r="C3473" s="93" t="s">
        <v>558</v>
      </c>
      <c r="D3473" s="800" t="s">
        <v>1401</v>
      </c>
      <c r="E3473" s="91"/>
      <c r="F3473" s="91">
        <v>100000</v>
      </c>
      <c r="G3473" s="91">
        <f t="shared" si="58"/>
        <v>100000</v>
      </c>
      <c r="H3473" s="178" t="s">
        <v>2551</v>
      </c>
    </row>
    <row r="3474" spans="1:8" ht="15.75" thickBot="1" x14ac:dyDescent="0.25">
      <c r="A3474" s="596">
        <v>42979</v>
      </c>
      <c r="B3474" s="40" t="s">
        <v>2547</v>
      </c>
      <c r="C3474" s="62" t="s">
        <v>1229</v>
      </c>
      <c r="D3474" s="107" t="s">
        <v>1836</v>
      </c>
      <c r="E3474" s="172">
        <v>25000</v>
      </c>
      <c r="F3474" s="172"/>
      <c r="G3474" s="57">
        <f t="shared" si="58"/>
        <v>-25000</v>
      </c>
      <c r="H3474" s="218" t="s">
        <v>2655</v>
      </c>
    </row>
    <row r="3475" spans="1:8" ht="15.75"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4" t="s">
        <v>2738</v>
      </c>
      <c r="E3550" s="223">
        <v>40264</v>
      </c>
      <c r="F3550" s="223"/>
      <c r="G3550" s="223">
        <f t="shared" si="59"/>
        <v>-40264</v>
      </c>
      <c r="H3550" s="218" t="s">
        <v>2655</v>
      </c>
    </row>
    <row r="3551" spans="1:8" ht="15.75" thickBot="1" x14ac:dyDescent="0.25">
      <c r="A3551" s="596">
        <v>43003</v>
      </c>
      <c r="B3551" s="221" t="s">
        <v>2656</v>
      </c>
      <c r="C3551" s="222" t="s">
        <v>550</v>
      </c>
      <c r="D3551" s="804" t="s">
        <v>285</v>
      </c>
      <c r="E3551" s="223">
        <v>14010</v>
      </c>
      <c r="F3551" s="223"/>
      <c r="G3551" s="223">
        <f t="shared" si="59"/>
        <v>-14010</v>
      </c>
      <c r="H3551" s="218" t="s">
        <v>2655</v>
      </c>
    </row>
    <row r="3552" spans="1:8" ht="15.75" customHeight="1" thickBot="1" x14ac:dyDescent="0.25">
      <c r="A3552" s="596">
        <v>43003</v>
      </c>
      <c r="B3552" s="221" t="s">
        <v>16</v>
      </c>
      <c r="C3552" s="222" t="s">
        <v>198</v>
      </c>
      <c r="D3552" s="804" t="s">
        <v>2742</v>
      </c>
      <c r="E3552" s="223">
        <v>1500</v>
      </c>
      <c r="F3552" s="223"/>
      <c r="G3552" s="223">
        <f t="shared" si="59"/>
        <v>-1500</v>
      </c>
      <c r="H3552" s="218" t="s">
        <v>2655</v>
      </c>
    </row>
    <row r="3553" spans="1:8" ht="15.75" customHeight="1" thickBot="1" x14ac:dyDescent="0.25">
      <c r="A3553" s="596">
        <v>43003</v>
      </c>
      <c r="B3553" s="221" t="s">
        <v>25</v>
      </c>
      <c r="C3553" s="222" t="s">
        <v>1893</v>
      </c>
      <c r="D3553" s="804" t="s">
        <v>269</v>
      </c>
      <c r="E3553" s="223">
        <v>5326</v>
      </c>
      <c r="F3553" s="223"/>
      <c r="G3553" s="223">
        <f t="shared" si="59"/>
        <v>-5326</v>
      </c>
      <c r="H3553" s="218" t="s">
        <v>2655</v>
      </c>
    </row>
    <row r="3554" spans="1:8" ht="15.75" customHeight="1" thickBot="1" x14ac:dyDescent="0.25">
      <c r="A3554" s="596">
        <v>43003</v>
      </c>
      <c r="B3554" s="221" t="s">
        <v>25</v>
      </c>
      <c r="C3554" s="222" t="s">
        <v>1893</v>
      </c>
      <c r="D3554" s="804" t="s">
        <v>2743</v>
      </c>
      <c r="E3554" s="223">
        <v>10200</v>
      </c>
      <c r="F3554" s="223"/>
      <c r="G3554" s="223">
        <f t="shared" si="59"/>
        <v>-10200</v>
      </c>
      <c r="H3554" s="218" t="s">
        <v>2655</v>
      </c>
    </row>
    <row r="3555" spans="1:8" ht="15.75" customHeight="1" thickBot="1" x14ac:dyDescent="0.25">
      <c r="A3555" s="596">
        <v>43004</v>
      </c>
      <c r="B3555" s="221" t="s">
        <v>40</v>
      </c>
      <c r="C3555" s="222" t="s">
        <v>149</v>
      </c>
      <c r="D3555" s="804" t="s">
        <v>2744</v>
      </c>
      <c r="E3555" s="223">
        <v>1550</v>
      </c>
      <c r="F3555" s="223"/>
      <c r="G3555" s="223">
        <f t="shared" si="59"/>
        <v>-1550</v>
      </c>
      <c r="H3555" s="218" t="s">
        <v>2655</v>
      </c>
    </row>
    <row r="3556" spans="1:8" ht="15.75" thickBot="1" x14ac:dyDescent="0.25">
      <c r="A3556" s="596">
        <v>43004</v>
      </c>
      <c r="B3556" s="221" t="s">
        <v>40</v>
      </c>
      <c r="C3556" s="222" t="s">
        <v>449</v>
      </c>
      <c r="D3556" s="804" t="s">
        <v>2745</v>
      </c>
      <c r="E3556" s="223">
        <v>1980</v>
      </c>
      <c r="F3556" s="223"/>
      <c r="G3556" s="223">
        <f t="shared" si="59"/>
        <v>-1980</v>
      </c>
      <c r="H3556" s="218" t="s">
        <v>2655</v>
      </c>
    </row>
    <row r="3557" spans="1:8" ht="15.75" thickBot="1" x14ac:dyDescent="0.25">
      <c r="A3557" s="596">
        <v>43004</v>
      </c>
      <c r="B3557" s="221" t="s">
        <v>40</v>
      </c>
      <c r="C3557" s="222" t="s">
        <v>449</v>
      </c>
      <c r="D3557" s="804" t="s">
        <v>2746</v>
      </c>
      <c r="E3557" s="223">
        <v>3711</v>
      </c>
      <c r="F3557" s="223"/>
      <c r="G3557" s="223">
        <f t="shared" si="59"/>
        <v>-3711</v>
      </c>
      <c r="H3557" s="218" t="s">
        <v>2655</v>
      </c>
    </row>
    <row r="3558" spans="1:8" ht="15.75" thickBot="1" x14ac:dyDescent="0.25">
      <c r="A3558" s="596">
        <v>43004</v>
      </c>
      <c r="B3558" s="221" t="s">
        <v>40</v>
      </c>
      <c r="C3558" s="222" t="s">
        <v>2001</v>
      </c>
      <c r="D3558" s="804" t="s">
        <v>2747</v>
      </c>
      <c r="E3558" s="223">
        <v>2000</v>
      </c>
      <c r="F3558" s="223"/>
      <c r="G3558" s="223">
        <f t="shared" si="59"/>
        <v>-2000</v>
      </c>
      <c r="H3558" s="218" t="s">
        <v>2655</v>
      </c>
    </row>
    <row r="3559" spans="1:8" ht="15.75" thickBot="1" x14ac:dyDescent="0.25">
      <c r="A3559" s="596">
        <v>43005</v>
      </c>
      <c r="B3559" s="221" t="s">
        <v>1399</v>
      </c>
      <c r="C3559" s="222" t="s">
        <v>2514</v>
      </c>
      <c r="D3559" s="804" t="s">
        <v>2219</v>
      </c>
      <c r="E3559" s="223">
        <v>1000</v>
      </c>
      <c r="F3559" s="223"/>
      <c r="G3559" s="223">
        <f t="shared" si="59"/>
        <v>-1000</v>
      </c>
      <c r="H3559" s="218" t="s">
        <v>2655</v>
      </c>
    </row>
    <row r="3560" spans="1:8" ht="15.75" thickBot="1" x14ac:dyDescent="0.25">
      <c r="A3560" s="596">
        <v>43005</v>
      </c>
      <c r="B3560" s="221" t="s">
        <v>2547</v>
      </c>
      <c r="C3560" s="222" t="s">
        <v>289</v>
      </c>
      <c r="D3560" s="804" t="s">
        <v>2748</v>
      </c>
      <c r="E3560" s="223">
        <v>10000</v>
      </c>
      <c r="F3560" s="223"/>
      <c r="G3560" s="223">
        <f t="shared" si="59"/>
        <v>-10000</v>
      </c>
      <c r="H3560" s="218" t="s">
        <v>2655</v>
      </c>
    </row>
    <row r="3561" spans="1:8" ht="15.75" thickBot="1" x14ac:dyDescent="0.25">
      <c r="A3561" s="596">
        <v>43005</v>
      </c>
      <c r="B3561" s="221" t="s">
        <v>1399</v>
      </c>
      <c r="C3561" s="222" t="s">
        <v>2434</v>
      </c>
      <c r="D3561" s="804" t="s">
        <v>2749</v>
      </c>
      <c r="E3561" s="223">
        <v>3250</v>
      </c>
      <c r="F3561" s="223"/>
      <c r="G3561" s="223">
        <f t="shared" si="59"/>
        <v>-3250</v>
      </c>
      <c r="H3561" s="218" t="s">
        <v>2655</v>
      </c>
    </row>
    <row r="3562" spans="1:8" ht="15.75" thickBot="1" x14ac:dyDescent="0.25">
      <c r="A3562" s="596">
        <v>43006</v>
      </c>
      <c r="B3562" s="221" t="s">
        <v>40</v>
      </c>
      <c r="C3562" s="40" t="s">
        <v>14</v>
      </c>
      <c r="D3562" s="804" t="s">
        <v>2750</v>
      </c>
      <c r="E3562" s="223">
        <v>1500</v>
      </c>
      <c r="F3562" s="223"/>
      <c r="G3562" s="223">
        <f t="shared" si="59"/>
        <v>-1500</v>
      </c>
      <c r="H3562" s="218" t="s">
        <v>2655</v>
      </c>
    </row>
    <row r="3563" spans="1:8" ht="15.75" thickBot="1" x14ac:dyDescent="0.25">
      <c r="A3563" s="596">
        <v>43006</v>
      </c>
      <c r="B3563" s="221" t="s">
        <v>2093</v>
      </c>
      <c r="C3563" s="222" t="s">
        <v>772</v>
      </c>
      <c r="D3563" s="804" t="s">
        <v>2751</v>
      </c>
      <c r="E3563" s="223">
        <v>1310</v>
      </c>
      <c r="F3563" s="223"/>
      <c r="G3563" s="223">
        <f t="shared" si="59"/>
        <v>-1310</v>
      </c>
      <c r="H3563" s="218" t="s">
        <v>2655</v>
      </c>
    </row>
    <row r="3564" spans="1:8" ht="15.75" thickBot="1" x14ac:dyDescent="0.25">
      <c r="A3564" s="596">
        <v>43006</v>
      </c>
      <c r="B3564" s="221" t="s">
        <v>25</v>
      </c>
      <c r="C3564" s="222" t="s">
        <v>1893</v>
      </c>
      <c r="D3564" s="804" t="s">
        <v>2752</v>
      </c>
      <c r="E3564" s="223">
        <v>1630</v>
      </c>
      <c r="F3564" s="223"/>
      <c r="G3564" s="223">
        <f t="shared" si="59"/>
        <v>-1630</v>
      </c>
      <c r="H3564" s="218" t="s">
        <v>2655</v>
      </c>
    </row>
    <row r="3565" spans="1:8" ht="15.75" thickBot="1" x14ac:dyDescent="0.25">
      <c r="A3565" s="596">
        <v>43006</v>
      </c>
      <c r="B3565" s="221" t="s">
        <v>16</v>
      </c>
      <c r="C3565" s="222" t="s">
        <v>1688</v>
      </c>
      <c r="D3565" s="804" t="s">
        <v>369</v>
      </c>
      <c r="E3565" s="223">
        <v>19181</v>
      </c>
      <c r="F3565" s="223"/>
      <c r="G3565" s="223">
        <f t="shared" si="59"/>
        <v>-19181</v>
      </c>
      <c r="H3565" s="218" t="s">
        <v>2655</v>
      </c>
    </row>
    <row r="3566" spans="1:8" ht="15.75" thickBot="1" x14ac:dyDescent="0.25">
      <c r="A3566" s="596">
        <v>43006</v>
      </c>
      <c r="B3566" s="221" t="s">
        <v>25</v>
      </c>
      <c r="C3566" s="222" t="s">
        <v>1688</v>
      </c>
      <c r="D3566" s="804" t="s">
        <v>369</v>
      </c>
      <c r="E3566" s="223">
        <v>30161</v>
      </c>
      <c r="F3566" s="223"/>
      <c r="G3566" s="223">
        <f t="shared" si="59"/>
        <v>-30161</v>
      </c>
      <c r="H3566" s="218" t="s">
        <v>2655</v>
      </c>
    </row>
    <row r="3567" spans="1:8" ht="15.75" thickBot="1" x14ac:dyDescent="0.25">
      <c r="A3567" s="596">
        <v>43007</v>
      </c>
      <c r="B3567" s="221" t="s">
        <v>40</v>
      </c>
      <c r="C3567" s="222" t="s">
        <v>391</v>
      </c>
      <c r="D3567" s="804" t="s">
        <v>2753</v>
      </c>
      <c r="E3567" s="223">
        <v>2190</v>
      </c>
      <c r="F3567" s="223"/>
      <c r="G3567" s="223">
        <f t="shared" si="59"/>
        <v>-2190</v>
      </c>
      <c r="H3567" s="218" t="s">
        <v>2655</v>
      </c>
    </row>
    <row r="3568" spans="1:8" ht="15.75" thickBot="1" x14ac:dyDescent="0.25">
      <c r="A3568" s="596">
        <v>43007</v>
      </c>
      <c r="B3568" s="221" t="s">
        <v>2547</v>
      </c>
      <c r="C3568" s="222" t="s">
        <v>289</v>
      </c>
      <c r="D3568" s="804"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800" t="s">
        <v>2653</v>
      </c>
      <c r="E3578" s="91"/>
      <c r="F3578" s="91">
        <v>394975</v>
      </c>
      <c r="G3578" s="91">
        <f t="shared" si="59"/>
        <v>394975</v>
      </c>
      <c r="H3578" s="178" t="s">
        <v>2655</v>
      </c>
    </row>
    <row r="3579" spans="1:8" ht="15.75" thickBot="1" x14ac:dyDescent="0.25">
      <c r="A3579" s="598">
        <v>43001</v>
      </c>
      <c r="B3579" s="90" t="s">
        <v>2656</v>
      </c>
      <c r="C3579" s="90" t="s">
        <v>558</v>
      </c>
      <c r="D3579" s="800" t="s">
        <v>2685</v>
      </c>
      <c r="E3579" s="91"/>
      <c r="F3579" s="91">
        <v>1110000</v>
      </c>
      <c r="G3579" s="91">
        <f t="shared" si="59"/>
        <v>1110000</v>
      </c>
      <c r="H3579" s="178" t="s">
        <v>2655</v>
      </c>
    </row>
    <row r="3580" spans="1:8" ht="15.75" thickBot="1" x14ac:dyDescent="0.25">
      <c r="A3580" s="596">
        <v>43010</v>
      </c>
      <c r="B3580" s="221" t="s">
        <v>2786</v>
      </c>
      <c r="C3580" s="222" t="s">
        <v>1229</v>
      </c>
      <c r="D3580" s="804" t="s">
        <v>1835</v>
      </c>
      <c r="E3580" s="223">
        <v>25000</v>
      </c>
      <c r="F3580" s="223"/>
      <c r="G3580" s="223">
        <f t="shared" si="59"/>
        <v>-25000</v>
      </c>
      <c r="H3580" s="218" t="s">
        <v>2739</v>
      </c>
    </row>
    <row r="3581" spans="1:8" ht="15.75" thickBot="1" x14ac:dyDescent="0.25">
      <c r="A3581" s="596">
        <v>43010</v>
      </c>
      <c r="B3581" s="221" t="s">
        <v>2547</v>
      </c>
      <c r="C3581" s="222" t="s">
        <v>1229</v>
      </c>
      <c r="D3581" s="805" t="s">
        <v>1836</v>
      </c>
      <c r="E3581" s="223">
        <v>25000</v>
      </c>
      <c r="F3581" s="223"/>
      <c r="G3581" s="223">
        <f t="shared" si="59"/>
        <v>-25000</v>
      </c>
      <c r="H3581" s="218" t="s">
        <v>2739</v>
      </c>
    </row>
    <row r="3582" spans="1:8" ht="15.75" thickBot="1" x14ac:dyDescent="0.25">
      <c r="A3582" s="596">
        <v>43010</v>
      </c>
      <c r="B3582" s="221" t="s">
        <v>25</v>
      </c>
      <c r="C3582" s="222" t="s">
        <v>1229</v>
      </c>
      <c r="D3582" s="805" t="s">
        <v>1838</v>
      </c>
      <c r="E3582" s="223">
        <v>6500</v>
      </c>
      <c r="F3582" s="223"/>
      <c r="G3582" s="223">
        <f t="shared" si="59"/>
        <v>-6500</v>
      </c>
      <c r="H3582" s="218" t="s">
        <v>2739</v>
      </c>
    </row>
    <row r="3583" spans="1:8" ht="15.75" thickBot="1" x14ac:dyDescent="0.25">
      <c r="A3583" s="596">
        <v>43010</v>
      </c>
      <c r="B3583" s="221" t="s">
        <v>25</v>
      </c>
      <c r="C3583" s="222" t="s">
        <v>1229</v>
      </c>
      <c r="D3583" s="805" t="s">
        <v>1839</v>
      </c>
      <c r="E3583" s="223">
        <v>7000</v>
      </c>
      <c r="F3583" s="223"/>
      <c r="G3583" s="223">
        <f t="shared" si="59"/>
        <v>-7000</v>
      </c>
      <c r="H3583" s="218" t="s">
        <v>2739</v>
      </c>
    </row>
    <row r="3584" spans="1:8" ht="15.75" thickBot="1" x14ac:dyDescent="0.25">
      <c r="A3584" s="596">
        <v>43010</v>
      </c>
      <c r="B3584" s="221" t="s">
        <v>25</v>
      </c>
      <c r="C3584" s="222" t="s">
        <v>1229</v>
      </c>
      <c r="D3584" s="805" t="s">
        <v>1546</v>
      </c>
      <c r="E3584" s="223">
        <v>9000</v>
      </c>
      <c r="F3584" s="223"/>
      <c r="G3584" s="223">
        <f t="shared" si="59"/>
        <v>-9000</v>
      </c>
      <c r="H3584" s="218" t="s">
        <v>2739</v>
      </c>
    </row>
    <row r="3585" spans="1:8" ht="15.75" thickBot="1" x14ac:dyDescent="0.25">
      <c r="A3585" s="596">
        <v>43010</v>
      </c>
      <c r="B3585" s="221" t="s">
        <v>16</v>
      </c>
      <c r="C3585" s="222" t="s">
        <v>1229</v>
      </c>
      <c r="D3585" s="805" t="s">
        <v>1841</v>
      </c>
      <c r="E3585" s="223">
        <v>25000</v>
      </c>
      <c r="F3585" s="223"/>
      <c r="G3585" s="223">
        <f t="shared" si="59"/>
        <v>-25000</v>
      </c>
      <c r="H3585" s="218" t="s">
        <v>2739</v>
      </c>
    </row>
    <row r="3586" spans="1:8" ht="15.75" thickBot="1" x14ac:dyDescent="0.25">
      <c r="A3586" s="596">
        <v>43010</v>
      </c>
      <c r="B3586" s="221" t="s">
        <v>16</v>
      </c>
      <c r="C3586" s="222" t="s">
        <v>1229</v>
      </c>
      <c r="D3586" s="805"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5"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5"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5" t="s">
        <v>2915</v>
      </c>
      <c r="E3589" s="223">
        <v>10000</v>
      </c>
      <c r="F3589" s="223"/>
      <c r="G3589" s="223">
        <f t="shared" si="59"/>
        <v>-10000</v>
      </c>
      <c r="H3589" s="218" t="s">
        <v>2739</v>
      </c>
    </row>
    <row r="3590" spans="1:8" ht="15.75" thickBot="1" x14ac:dyDescent="0.25">
      <c r="A3590" s="596">
        <v>43010</v>
      </c>
      <c r="B3590" s="221" t="s">
        <v>16</v>
      </c>
      <c r="C3590" s="222" t="s">
        <v>1229</v>
      </c>
      <c r="D3590" s="805" t="s">
        <v>1837</v>
      </c>
      <c r="E3590" s="223">
        <v>0</v>
      </c>
      <c r="F3590" s="223"/>
      <c r="G3590" s="223">
        <f t="shared" si="59"/>
        <v>0</v>
      </c>
      <c r="H3590" s="218" t="s">
        <v>2739</v>
      </c>
    </row>
    <row r="3591" spans="1:8" ht="15.75" thickBot="1" x14ac:dyDescent="0.25">
      <c r="A3591" s="596">
        <v>43010</v>
      </c>
      <c r="B3591" s="221" t="s">
        <v>1399</v>
      </c>
      <c r="C3591" s="222" t="s">
        <v>1229</v>
      </c>
      <c r="D3591" s="805" t="s">
        <v>1683</v>
      </c>
      <c r="E3591" s="223">
        <v>20000</v>
      </c>
      <c r="F3591" s="223"/>
      <c r="G3591" s="223">
        <f t="shared" si="59"/>
        <v>-20000</v>
      </c>
      <c r="H3591" s="218" t="s">
        <v>2739</v>
      </c>
    </row>
    <row r="3592" spans="1:8" ht="15.75" thickBot="1" x14ac:dyDescent="0.25">
      <c r="A3592" s="596">
        <v>43010</v>
      </c>
      <c r="B3592" s="221" t="s">
        <v>1399</v>
      </c>
      <c r="C3592" s="222" t="s">
        <v>1229</v>
      </c>
      <c r="D3592" s="805"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5"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5" t="s">
        <v>1870</v>
      </c>
      <c r="E3594" s="223">
        <v>40650</v>
      </c>
      <c r="F3594" s="223"/>
      <c r="G3594" s="223">
        <f t="shared" si="60"/>
        <v>-40650</v>
      </c>
      <c r="H3594" s="218" t="s">
        <v>2739</v>
      </c>
    </row>
    <row r="3595" spans="1:8" ht="15.75" thickBot="1" x14ac:dyDescent="0.25">
      <c r="A3595" s="596">
        <v>43010</v>
      </c>
      <c r="B3595" s="221" t="s">
        <v>1399</v>
      </c>
      <c r="C3595" s="222" t="s">
        <v>1229</v>
      </c>
      <c r="D3595" s="805"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5"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5"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5" t="s">
        <v>2916</v>
      </c>
      <c r="E3598" s="223">
        <v>0</v>
      </c>
      <c r="F3598" s="223"/>
      <c r="G3598" s="223">
        <f t="shared" si="60"/>
        <v>0</v>
      </c>
      <c r="H3598" s="218" t="s">
        <v>2739</v>
      </c>
    </row>
    <row r="3599" spans="1:8" ht="15.75" thickBot="1" x14ac:dyDescent="0.25">
      <c r="A3599" s="596">
        <v>43010</v>
      </c>
      <c r="B3599" s="221" t="s">
        <v>1399</v>
      </c>
      <c r="C3599" s="222" t="s">
        <v>1229</v>
      </c>
      <c r="D3599" s="805" t="s">
        <v>2917</v>
      </c>
      <c r="E3599" s="223">
        <v>0</v>
      </c>
      <c r="F3599" s="223"/>
      <c r="G3599" s="223">
        <f t="shared" si="60"/>
        <v>0</v>
      </c>
      <c r="H3599" s="218" t="s">
        <v>2739</v>
      </c>
    </row>
    <row r="3600" spans="1:8" ht="15.75" thickBot="1" x14ac:dyDescent="0.25">
      <c r="A3600" s="596">
        <v>43010</v>
      </c>
      <c r="B3600" s="221" t="s">
        <v>1399</v>
      </c>
      <c r="C3600" s="222" t="s">
        <v>1229</v>
      </c>
      <c r="D3600" s="805"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5" t="s">
        <v>1857</v>
      </c>
      <c r="E3601" s="223">
        <v>37750</v>
      </c>
      <c r="F3601" s="223"/>
      <c r="G3601" s="223">
        <f t="shared" si="60"/>
        <v>-37750</v>
      </c>
      <c r="H3601" s="218" t="s">
        <v>2739</v>
      </c>
    </row>
    <row r="3602" spans="1:8" ht="15.75" thickBot="1" x14ac:dyDescent="0.25">
      <c r="A3602" s="596">
        <v>43010</v>
      </c>
      <c r="B3602" s="221" t="s">
        <v>1399</v>
      </c>
      <c r="C3602" s="222" t="s">
        <v>1229</v>
      </c>
      <c r="D3602" s="805"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5"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5"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5"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5"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5" t="s">
        <v>2283</v>
      </c>
      <c r="E3607" s="223">
        <v>30000</v>
      </c>
      <c r="F3607" s="223"/>
      <c r="G3607" s="223">
        <f t="shared" si="60"/>
        <v>-30000</v>
      </c>
      <c r="H3607" s="218" t="s">
        <v>2739</v>
      </c>
    </row>
    <row r="3608" spans="1:8" ht="15.75" thickBot="1" x14ac:dyDescent="0.25">
      <c r="A3608" s="596">
        <v>43010</v>
      </c>
      <c r="B3608" s="221" t="s">
        <v>40</v>
      </c>
      <c r="C3608" s="222" t="s">
        <v>1229</v>
      </c>
      <c r="D3608" s="805"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5"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5"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5"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5"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5" t="s">
        <v>1866</v>
      </c>
      <c r="E3613" s="223">
        <v>12500</v>
      </c>
      <c r="F3613" s="223"/>
      <c r="G3613" s="223">
        <f t="shared" si="60"/>
        <v>-12500</v>
      </c>
      <c r="H3613" s="218" t="s">
        <v>2739</v>
      </c>
    </row>
    <row r="3614" spans="1:8" ht="15.75" thickBot="1" x14ac:dyDescent="0.25">
      <c r="A3614" s="596">
        <v>43010</v>
      </c>
      <c r="B3614" s="221" t="s">
        <v>37</v>
      </c>
      <c r="C3614" s="222" t="s">
        <v>1229</v>
      </c>
      <c r="D3614" s="805" t="s">
        <v>1867</v>
      </c>
      <c r="E3614" s="223">
        <v>12000</v>
      </c>
      <c r="F3614" s="223"/>
      <c r="G3614" s="223">
        <f t="shared" si="60"/>
        <v>-12000</v>
      </c>
      <c r="H3614" s="218" t="s">
        <v>2739</v>
      </c>
    </row>
    <row r="3615" spans="1:8" ht="15.75" thickBot="1" x14ac:dyDescent="0.25">
      <c r="A3615" s="596">
        <v>43010</v>
      </c>
      <c r="B3615" s="221" t="s">
        <v>37</v>
      </c>
      <c r="C3615" s="222" t="s">
        <v>1229</v>
      </c>
      <c r="D3615" s="805"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5"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5" t="s">
        <v>2719</v>
      </c>
      <c r="E3617" s="223">
        <v>12000</v>
      </c>
      <c r="F3617" s="223"/>
      <c r="G3617" s="223">
        <f t="shared" si="60"/>
        <v>-12000</v>
      </c>
      <c r="H3617" s="218" t="s">
        <v>2739</v>
      </c>
    </row>
    <row r="3618" spans="1:8" ht="15.75" thickBot="1" x14ac:dyDescent="0.25">
      <c r="A3618" s="596">
        <v>43010</v>
      </c>
      <c r="B3618" s="221" t="s">
        <v>37</v>
      </c>
      <c r="C3618" s="222" t="s">
        <v>1229</v>
      </c>
      <c r="D3618" s="805" t="s">
        <v>2919</v>
      </c>
      <c r="E3618" s="223">
        <v>12400</v>
      </c>
      <c r="F3618" s="223"/>
      <c r="G3618" s="223">
        <f t="shared" si="60"/>
        <v>-12400</v>
      </c>
      <c r="H3618" s="218" t="s">
        <v>2739</v>
      </c>
    </row>
    <row r="3619" spans="1:8" ht="15.75" thickBot="1" x14ac:dyDescent="0.25">
      <c r="A3619" s="596">
        <v>43010</v>
      </c>
      <c r="B3619" s="221" t="s">
        <v>2786</v>
      </c>
      <c r="C3619" s="222" t="s">
        <v>1229</v>
      </c>
      <c r="D3619" s="805" t="s">
        <v>1862</v>
      </c>
      <c r="E3619" s="223">
        <v>17250</v>
      </c>
      <c r="F3619" s="223"/>
      <c r="G3619" s="223">
        <f t="shared" si="60"/>
        <v>-17250</v>
      </c>
      <c r="H3619" s="218" t="s">
        <v>2739</v>
      </c>
    </row>
    <row r="3620" spans="1:8" ht="15.75" thickBot="1" x14ac:dyDescent="0.25">
      <c r="A3620" s="596">
        <v>43010</v>
      </c>
      <c r="B3620" s="221" t="s">
        <v>2786</v>
      </c>
      <c r="C3620" s="222" t="s">
        <v>1229</v>
      </c>
      <c r="D3620" s="805"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5" t="s">
        <v>1851</v>
      </c>
      <c r="E3621" s="223">
        <v>26500</v>
      </c>
      <c r="F3621" s="223"/>
      <c r="G3621" s="223">
        <f t="shared" si="60"/>
        <v>-26500</v>
      </c>
      <c r="H3621" s="218" t="s">
        <v>2739</v>
      </c>
    </row>
    <row r="3622" spans="1:8" ht="15.75" thickBot="1" x14ac:dyDescent="0.25">
      <c r="A3622" s="596">
        <v>43010</v>
      </c>
      <c r="B3622" s="221" t="s">
        <v>2786</v>
      </c>
      <c r="C3622" s="222" t="s">
        <v>1229</v>
      </c>
      <c r="D3622" s="805"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5"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5" t="s">
        <v>2921</v>
      </c>
      <c r="E3624" s="223">
        <v>0</v>
      </c>
      <c r="F3624" s="223"/>
      <c r="G3624" s="223">
        <f t="shared" si="60"/>
        <v>0</v>
      </c>
      <c r="H3624" s="218" t="s">
        <v>2739</v>
      </c>
    </row>
    <row r="3625" spans="1:8" ht="15.75" thickBot="1" x14ac:dyDescent="0.25">
      <c r="A3625" s="596">
        <v>43010</v>
      </c>
      <c r="B3625" s="221" t="s">
        <v>2786</v>
      </c>
      <c r="C3625" s="222" t="s">
        <v>1229</v>
      </c>
      <c r="D3625" s="805" t="s">
        <v>1539</v>
      </c>
      <c r="E3625" s="223">
        <v>1500</v>
      </c>
      <c r="F3625" s="223"/>
      <c r="G3625" s="223">
        <f t="shared" si="60"/>
        <v>-1500</v>
      </c>
      <c r="H3625" s="218" t="s">
        <v>2739</v>
      </c>
    </row>
    <row r="3626" spans="1:8" ht="15.75" thickBot="1" x14ac:dyDescent="0.25">
      <c r="A3626" s="596">
        <v>43010</v>
      </c>
      <c r="B3626" s="221" t="s">
        <v>2786</v>
      </c>
      <c r="C3626" s="222" t="s">
        <v>1229</v>
      </c>
      <c r="D3626" s="805"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5"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5" t="s">
        <v>1869</v>
      </c>
      <c r="E3628" s="223">
        <v>0</v>
      </c>
      <c r="F3628" s="223"/>
      <c r="G3628" s="223">
        <f t="shared" si="60"/>
        <v>0</v>
      </c>
      <c r="H3628" s="218" t="s">
        <v>2739</v>
      </c>
    </row>
    <row r="3629" spans="1:8" ht="15.75" thickBot="1" x14ac:dyDescent="0.25">
      <c r="A3629" s="596">
        <v>43010</v>
      </c>
      <c r="B3629" s="221" t="s">
        <v>11</v>
      </c>
      <c r="C3629" s="222" t="s">
        <v>1229</v>
      </c>
      <c r="D3629" s="805"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5" t="s">
        <v>667</v>
      </c>
      <c r="E3630" s="223">
        <v>14100</v>
      </c>
      <c r="F3630" s="223"/>
      <c r="G3630" s="223">
        <f t="shared" si="60"/>
        <v>-14100</v>
      </c>
      <c r="H3630" s="218" t="s">
        <v>2739</v>
      </c>
    </row>
    <row r="3631" spans="1:8" ht="15.75" thickBot="1" x14ac:dyDescent="0.25">
      <c r="A3631" s="596">
        <v>43010</v>
      </c>
      <c r="B3631" s="221" t="s">
        <v>2651</v>
      </c>
      <c r="C3631" s="222" t="s">
        <v>1229</v>
      </c>
      <c r="D3631" s="805"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5"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5" t="s">
        <v>2182</v>
      </c>
      <c r="E3633" s="223">
        <v>13000</v>
      </c>
      <c r="F3633" s="223"/>
      <c r="G3633" s="223">
        <f t="shared" si="60"/>
        <v>-13000</v>
      </c>
      <c r="H3633" s="218" t="s">
        <v>2739</v>
      </c>
    </row>
    <row r="3634" spans="1:8" ht="15.75" thickBot="1" x14ac:dyDescent="0.25">
      <c r="A3634" s="596">
        <v>43010</v>
      </c>
      <c r="B3634" s="221" t="s">
        <v>1399</v>
      </c>
      <c r="C3634" s="222" t="s">
        <v>1229</v>
      </c>
      <c r="D3634" s="805"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4" t="s">
        <v>2107</v>
      </c>
      <c r="E3635" s="223">
        <v>1000</v>
      </c>
      <c r="F3635" s="223"/>
      <c r="G3635" s="223">
        <f t="shared" si="60"/>
        <v>-1000</v>
      </c>
      <c r="H3635" s="218" t="s">
        <v>2739</v>
      </c>
    </row>
    <row r="3636" spans="1:8" ht="15.75" thickBot="1" x14ac:dyDescent="0.25">
      <c r="A3636" s="596">
        <v>43010</v>
      </c>
      <c r="B3636" s="221" t="s">
        <v>14</v>
      </c>
      <c r="C3636" s="222" t="s">
        <v>2593</v>
      </c>
      <c r="D3636" s="804" t="s">
        <v>2755</v>
      </c>
      <c r="E3636" s="223">
        <v>4000</v>
      </c>
      <c r="F3636" s="223"/>
      <c r="G3636" s="223">
        <f t="shared" si="60"/>
        <v>-4000</v>
      </c>
      <c r="H3636" s="218" t="s">
        <v>2739</v>
      </c>
    </row>
    <row r="3637" spans="1:8" ht="15.75" thickBot="1" x14ac:dyDescent="0.25">
      <c r="A3637" s="596">
        <v>43011</v>
      </c>
      <c r="B3637" s="221" t="s">
        <v>40</v>
      </c>
      <c r="C3637" s="222" t="s">
        <v>391</v>
      </c>
      <c r="D3637" s="804" t="s">
        <v>2779</v>
      </c>
      <c r="E3637" s="223">
        <v>590</v>
      </c>
      <c r="F3637" s="223"/>
      <c r="G3637" s="223">
        <f t="shared" si="60"/>
        <v>-590</v>
      </c>
      <c r="H3637" s="218" t="s">
        <v>2739</v>
      </c>
    </row>
    <row r="3638" spans="1:8" ht="15.75" thickBot="1" x14ac:dyDescent="0.25">
      <c r="A3638" s="596">
        <v>43011</v>
      </c>
      <c r="B3638" s="221" t="s">
        <v>25</v>
      </c>
      <c r="C3638" s="222" t="s">
        <v>1893</v>
      </c>
      <c r="D3638" s="804" t="s">
        <v>2780</v>
      </c>
      <c r="E3638" s="223">
        <v>3935</v>
      </c>
      <c r="F3638" s="223"/>
      <c r="G3638" s="223">
        <f t="shared" si="60"/>
        <v>-3935</v>
      </c>
      <c r="H3638" s="218" t="s">
        <v>2739</v>
      </c>
    </row>
    <row r="3639" spans="1:8" ht="15.75" thickBot="1" x14ac:dyDescent="0.25">
      <c r="A3639" s="596">
        <v>43011</v>
      </c>
      <c r="B3639" s="221" t="s">
        <v>2547</v>
      </c>
      <c r="C3639" s="222" t="s">
        <v>2556</v>
      </c>
      <c r="D3639" s="804" t="s">
        <v>2781</v>
      </c>
      <c r="E3639" s="223">
        <v>1800</v>
      </c>
      <c r="F3639" s="223"/>
      <c r="G3639" s="223">
        <f t="shared" si="60"/>
        <v>-1800</v>
      </c>
      <c r="H3639" s="218" t="s">
        <v>2739</v>
      </c>
    </row>
    <row r="3640" spans="1:8" ht="15.75" thickBot="1" x14ac:dyDescent="0.25">
      <c r="A3640" s="596">
        <v>43011</v>
      </c>
      <c r="B3640" s="221" t="s">
        <v>25</v>
      </c>
      <c r="C3640" s="222" t="s">
        <v>1688</v>
      </c>
      <c r="D3640" s="804" t="s">
        <v>2574</v>
      </c>
      <c r="E3640" s="223">
        <v>630</v>
      </c>
      <c r="F3640" s="223"/>
      <c r="G3640" s="223">
        <f t="shared" si="60"/>
        <v>-630</v>
      </c>
      <c r="H3640" s="218" t="s">
        <v>2739</v>
      </c>
    </row>
    <row r="3641" spans="1:8" ht="15.75" thickBot="1" x14ac:dyDescent="0.25">
      <c r="A3641" s="596">
        <v>43012</v>
      </c>
      <c r="B3641" s="221" t="s">
        <v>16</v>
      </c>
      <c r="C3641" s="222" t="s">
        <v>772</v>
      </c>
      <c r="D3641" s="804" t="s">
        <v>2782</v>
      </c>
      <c r="E3641" s="223">
        <v>1545</v>
      </c>
      <c r="F3641" s="223"/>
      <c r="G3641" s="223">
        <f t="shared" si="60"/>
        <v>-1545</v>
      </c>
      <c r="H3641" s="218" t="s">
        <v>2739</v>
      </c>
    </row>
    <row r="3642" spans="1:8" ht="15.75" thickBot="1" x14ac:dyDescent="0.25">
      <c r="A3642" s="596">
        <v>43013</v>
      </c>
      <c r="B3642" s="221" t="s">
        <v>16</v>
      </c>
      <c r="C3642" s="222" t="s">
        <v>2211</v>
      </c>
      <c r="D3642" s="804" t="s">
        <v>2824</v>
      </c>
      <c r="E3642" s="223">
        <v>4900</v>
      </c>
      <c r="F3642" s="223"/>
      <c r="G3642" s="223">
        <f t="shared" si="60"/>
        <v>-4900</v>
      </c>
      <c r="H3642" s="218" t="s">
        <v>2739</v>
      </c>
    </row>
    <row r="3643" spans="1:8" ht="15.75" customHeight="1" thickBot="1" x14ac:dyDescent="0.25">
      <c r="A3643" s="596">
        <v>43013</v>
      </c>
      <c r="B3643" s="221" t="s">
        <v>16</v>
      </c>
      <c r="C3643" s="222" t="s">
        <v>2211</v>
      </c>
      <c r="D3643" s="804" t="s">
        <v>2825</v>
      </c>
      <c r="E3643" s="223">
        <v>10000</v>
      </c>
      <c r="F3643" s="223"/>
      <c r="G3643" s="223">
        <f t="shared" si="60"/>
        <v>-10000</v>
      </c>
      <c r="H3643" s="218" t="s">
        <v>2739</v>
      </c>
    </row>
    <row r="3644" spans="1:8" ht="15.75" customHeight="1" thickBot="1" x14ac:dyDescent="0.25">
      <c r="A3644" s="596">
        <v>43013</v>
      </c>
      <c r="B3644" s="221" t="s">
        <v>25</v>
      </c>
      <c r="C3644" s="222" t="s">
        <v>1915</v>
      </c>
      <c r="D3644" s="804" t="s">
        <v>2107</v>
      </c>
      <c r="E3644" s="223">
        <v>2000</v>
      </c>
      <c r="F3644" s="223"/>
      <c r="G3644" s="223">
        <f t="shared" si="60"/>
        <v>-2000</v>
      </c>
      <c r="H3644" s="218" t="s">
        <v>2739</v>
      </c>
    </row>
    <row r="3645" spans="1:8" ht="15.75" customHeight="1" thickBot="1" x14ac:dyDescent="0.25">
      <c r="A3645" s="596">
        <v>43015</v>
      </c>
      <c r="B3645" s="221" t="s">
        <v>16</v>
      </c>
      <c r="C3645" s="222" t="s">
        <v>772</v>
      </c>
      <c r="D3645" s="804" t="s">
        <v>2788</v>
      </c>
      <c r="E3645" s="223">
        <v>480</v>
      </c>
      <c r="F3645" s="223"/>
      <c r="G3645" s="223">
        <f t="shared" si="60"/>
        <v>-480</v>
      </c>
      <c r="H3645" s="218" t="s">
        <v>2739</v>
      </c>
    </row>
    <row r="3646" spans="1:8" ht="15.75" customHeight="1" thickBot="1" x14ac:dyDescent="0.25">
      <c r="A3646" s="596">
        <v>43017</v>
      </c>
      <c r="B3646" s="221" t="s">
        <v>37</v>
      </c>
      <c r="C3646" s="222" t="s">
        <v>449</v>
      </c>
      <c r="D3646" s="804" t="s">
        <v>2789</v>
      </c>
      <c r="E3646" s="223">
        <v>300</v>
      </c>
      <c r="F3646" s="223"/>
      <c r="G3646" s="223">
        <f t="shared" si="60"/>
        <v>-300</v>
      </c>
      <c r="H3646" s="218" t="s">
        <v>2739</v>
      </c>
    </row>
    <row r="3647" spans="1:8" ht="15.75" customHeight="1" thickBot="1" x14ac:dyDescent="0.25">
      <c r="A3647" s="596">
        <v>43017</v>
      </c>
      <c r="B3647" s="221" t="s">
        <v>40</v>
      </c>
      <c r="C3647" s="222" t="s">
        <v>928</v>
      </c>
      <c r="D3647" s="804" t="s">
        <v>2790</v>
      </c>
      <c r="E3647" s="223">
        <v>3760</v>
      </c>
      <c r="F3647" s="223"/>
      <c r="G3647" s="223">
        <f t="shared" si="60"/>
        <v>-3760</v>
      </c>
      <c r="H3647" s="218" t="s">
        <v>2739</v>
      </c>
    </row>
    <row r="3648" spans="1:8" ht="15.75" customHeight="1" thickBot="1" x14ac:dyDescent="0.25">
      <c r="A3648" s="596">
        <v>43017</v>
      </c>
      <c r="B3648" s="221" t="s">
        <v>16</v>
      </c>
      <c r="C3648" s="222" t="s">
        <v>772</v>
      </c>
      <c r="D3648" s="804" t="s">
        <v>2791</v>
      </c>
      <c r="E3648" s="223">
        <v>1220</v>
      </c>
      <c r="F3648" s="223"/>
      <c r="G3648" s="223">
        <f t="shared" si="60"/>
        <v>-1220</v>
      </c>
      <c r="H3648" s="218" t="s">
        <v>2739</v>
      </c>
    </row>
    <row r="3649" spans="1:8" ht="15.75" customHeight="1" thickBot="1" x14ac:dyDescent="0.25">
      <c r="A3649" s="596">
        <v>43017</v>
      </c>
      <c r="B3649" s="221" t="s">
        <v>1399</v>
      </c>
      <c r="C3649" s="222" t="s">
        <v>64</v>
      </c>
      <c r="D3649" s="804" t="s">
        <v>2363</v>
      </c>
      <c r="E3649" s="223">
        <v>168</v>
      </c>
      <c r="F3649" s="223"/>
      <c r="G3649" s="223">
        <f t="shared" si="60"/>
        <v>-168</v>
      </c>
      <c r="H3649" s="218" t="s">
        <v>2739</v>
      </c>
    </row>
    <row r="3650" spans="1:8" ht="15.75" thickBot="1" x14ac:dyDescent="0.25">
      <c r="A3650" s="596">
        <v>43018</v>
      </c>
      <c r="B3650" s="221" t="s">
        <v>40</v>
      </c>
      <c r="C3650" s="222" t="s">
        <v>149</v>
      </c>
      <c r="D3650" s="804" t="s">
        <v>2826</v>
      </c>
      <c r="E3650" s="223">
        <v>2500</v>
      </c>
      <c r="F3650" s="223"/>
      <c r="G3650" s="223">
        <f t="shared" si="60"/>
        <v>-2500</v>
      </c>
      <c r="H3650" s="218" t="s">
        <v>2739</v>
      </c>
    </row>
    <row r="3651" spans="1:8" ht="15.75" thickBot="1" x14ac:dyDescent="0.25">
      <c r="A3651" s="596">
        <v>43018</v>
      </c>
      <c r="B3651" s="221" t="s">
        <v>40</v>
      </c>
      <c r="C3651" s="222" t="s">
        <v>449</v>
      </c>
      <c r="D3651" s="804" t="s">
        <v>2827</v>
      </c>
      <c r="E3651" s="223">
        <v>7580</v>
      </c>
      <c r="F3651" s="223"/>
      <c r="G3651" s="223">
        <f t="shared" si="60"/>
        <v>-7580</v>
      </c>
      <c r="H3651" s="218" t="s">
        <v>2739</v>
      </c>
    </row>
    <row r="3652" spans="1:8" ht="15.75" thickBot="1" x14ac:dyDescent="0.25">
      <c r="A3652" s="596">
        <v>43018</v>
      </c>
      <c r="B3652" s="221" t="s">
        <v>1399</v>
      </c>
      <c r="C3652" s="222" t="s">
        <v>64</v>
      </c>
      <c r="D3652" s="804" t="s">
        <v>391</v>
      </c>
      <c r="E3652" s="223">
        <v>11980</v>
      </c>
      <c r="F3652" s="223"/>
      <c r="G3652" s="223">
        <f t="shared" si="60"/>
        <v>-11980</v>
      </c>
      <c r="H3652" s="218" t="s">
        <v>2739</v>
      </c>
    </row>
    <row r="3653" spans="1:8" ht="15.75" customHeight="1" thickBot="1" x14ac:dyDescent="0.25">
      <c r="A3653" s="596">
        <v>43019</v>
      </c>
      <c r="B3653" s="221" t="s">
        <v>1690</v>
      </c>
      <c r="C3653" s="222" t="s">
        <v>2556</v>
      </c>
      <c r="D3653" s="804" t="s">
        <v>2828</v>
      </c>
      <c r="E3653" s="223">
        <v>550</v>
      </c>
      <c r="F3653" s="223"/>
      <c r="G3653" s="223">
        <f t="shared" si="60"/>
        <v>-550</v>
      </c>
      <c r="H3653" s="218" t="s">
        <v>2739</v>
      </c>
    </row>
    <row r="3654" spans="1:8" ht="15.75" customHeight="1" thickBot="1" x14ac:dyDescent="0.25">
      <c r="A3654" s="596">
        <v>43020</v>
      </c>
      <c r="B3654" s="221" t="s">
        <v>82</v>
      </c>
      <c r="C3654" s="222" t="s">
        <v>324</v>
      </c>
      <c r="D3654" s="804" t="s">
        <v>2829</v>
      </c>
      <c r="E3654" s="223">
        <v>10000</v>
      </c>
      <c r="F3654" s="223"/>
      <c r="G3654" s="223">
        <f t="shared" si="60"/>
        <v>-10000</v>
      </c>
      <c r="H3654" s="218" t="s">
        <v>2739</v>
      </c>
    </row>
    <row r="3655" spans="1:8" ht="15.75" customHeight="1" thickBot="1" x14ac:dyDescent="0.25">
      <c r="A3655" s="596">
        <v>43020</v>
      </c>
      <c r="B3655" s="221" t="s">
        <v>18</v>
      </c>
      <c r="C3655" s="222" t="s">
        <v>324</v>
      </c>
      <c r="D3655" s="804" t="s">
        <v>2830</v>
      </c>
      <c r="E3655" s="223">
        <v>800</v>
      </c>
      <c r="F3655" s="223"/>
      <c r="G3655" s="223">
        <f t="shared" si="60"/>
        <v>-800</v>
      </c>
      <c r="H3655" s="218" t="s">
        <v>2739</v>
      </c>
    </row>
    <row r="3656" spans="1:8" ht="15.75" thickBot="1" x14ac:dyDescent="0.25">
      <c r="A3656" s="596">
        <v>43020</v>
      </c>
      <c r="B3656" s="221" t="s">
        <v>40</v>
      </c>
      <c r="C3656" s="222" t="s">
        <v>324</v>
      </c>
      <c r="D3656" s="804" t="s">
        <v>72</v>
      </c>
      <c r="E3656" s="223">
        <v>450</v>
      </c>
      <c r="F3656" s="223"/>
      <c r="G3656" s="223">
        <f t="shared" si="60"/>
        <v>-450</v>
      </c>
      <c r="H3656" s="218" t="s">
        <v>2739</v>
      </c>
    </row>
    <row r="3657" spans="1:8" ht="15.75" thickBot="1" x14ac:dyDescent="0.25">
      <c r="A3657" s="596">
        <v>43020</v>
      </c>
      <c r="B3657" s="221" t="s">
        <v>2656</v>
      </c>
      <c r="C3657" s="222" t="s">
        <v>324</v>
      </c>
      <c r="D3657" s="804" t="s">
        <v>72</v>
      </c>
      <c r="E3657" s="223">
        <v>450</v>
      </c>
      <c r="F3657" s="223"/>
      <c r="G3657" s="223">
        <f t="shared" ref="G3657:G3720" si="61">F3657-E3657</f>
        <v>-450</v>
      </c>
      <c r="H3657" s="218" t="s">
        <v>2739</v>
      </c>
    </row>
    <row r="3658" spans="1:8" ht="15.75" thickBot="1" x14ac:dyDescent="0.25">
      <c r="A3658" s="596">
        <v>43020</v>
      </c>
      <c r="B3658" s="221" t="s">
        <v>2547</v>
      </c>
      <c r="C3658" s="222" t="s">
        <v>289</v>
      </c>
      <c r="D3658" s="804" t="s">
        <v>2831</v>
      </c>
      <c r="E3658" s="223">
        <v>17500</v>
      </c>
      <c r="F3658" s="223"/>
      <c r="G3658" s="223">
        <f t="shared" si="61"/>
        <v>-17500</v>
      </c>
      <c r="H3658" s="218" t="s">
        <v>2739</v>
      </c>
    </row>
    <row r="3659" spans="1:8" ht="15.75" thickBot="1" x14ac:dyDescent="0.25">
      <c r="A3659" s="596">
        <v>43020</v>
      </c>
      <c r="B3659" s="221" t="s">
        <v>25</v>
      </c>
      <c r="C3659" s="222" t="s">
        <v>1893</v>
      </c>
      <c r="D3659" s="804" t="s">
        <v>391</v>
      </c>
      <c r="E3659" s="223">
        <v>7150</v>
      </c>
      <c r="F3659" s="223"/>
      <c r="G3659" s="223">
        <f t="shared" si="61"/>
        <v>-7150</v>
      </c>
      <c r="H3659" s="218" t="s">
        <v>2739</v>
      </c>
    </row>
    <row r="3660" spans="1:8" ht="15.75" thickBot="1" x14ac:dyDescent="0.25">
      <c r="A3660" s="596">
        <v>43020</v>
      </c>
      <c r="B3660" s="221" t="s">
        <v>1399</v>
      </c>
      <c r="C3660" s="222" t="s">
        <v>64</v>
      </c>
      <c r="D3660" s="804" t="s">
        <v>391</v>
      </c>
      <c r="E3660" s="223">
        <v>14315</v>
      </c>
      <c r="F3660" s="223"/>
      <c r="G3660" s="223">
        <f t="shared" si="61"/>
        <v>-14315</v>
      </c>
      <c r="H3660" s="218" t="s">
        <v>2739</v>
      </c>
    </row>
    <row r="3661" spans="1:8" ht="15.75" thickBot="1" x14ac:dyDescent="0.25">
      <c r="A3661" s="596">
        <v>43020</v>
      </c>
      <c r="B3661" s="221" t="s">
        <v>1399</v>
      </c>
      <c r="C3661" s="222" t="s">
        <v>1703</v>
      </c>
      <c r="D3661" s="804" t="s">
        <v>1409</v>
      </c>
      <c r="E3661" s="223">
        <v>1445</v>
      </c>
      <c r="F3661" s="223"/>
      <c r="G3661" s="223">
        <f t="shared" si="61"/>
        <v>-1445</v>
      </c>
      <c r="H3661" s="218" t="s">
        <v>2739</v>
      </c>
    </row>
    <row r="3662" spans="1:8" ht="15.75" thickBot="1" x14ac:dyDescent="0.25">
      <c r="A3662" s="596">
        <v>43020</v>
      </c>
      <c r="B3662" s="221" t="s">
        <v>1399</v>
      </c>
      <c r="C3662" s="222" t="s">
        <v>1703</v>
      </c>
      <c r="D3662" s="804" t="s">
        <v>1409</v>
      </c>
      <c r="E3662" s="223">
        <v>360</v>
      </c>
      <c r="F3662" s="223"/>
      <c r="G3662" s="223">
        <f t="shared" si="61"/>
        <v>-360</v>
      </c>
      <c r="H3662" s="218" t="s">
        <v>2739</v>
      </c>
    </row>
    <row r="3663" spans="1:8" ht="15.75" thickBot="1" x14ac:dyDescent="0.25">
      <c r="A3663" s="596">
        <v>43020</v>
      </c>
      <c r="B3663" s="221" t="s">
        <v>2651</v>
      </c>
      <c r="C3663" s="222" t="s">
        <v>3148</v>
      </c>
      <c r="D3663" s="804" t="s">
        <v>1409</v>
      </c>
      <c r="E3663" s="223">
        <v>200</v>
      </c>
      <c r="F3663" s="223"/>
      <c r="G3663" s="223">
        <f t="shared" si="61"/>
        <v>-200</v>
      </c>
      <c r="H3663" s="218" t="s">
        <v>2739</v>
      </c>
    </row>
    <row r="3664" spans="1:8" ht="15.75" thickBot="1" x14ac:dyDescent="0.25">
      <c r="A3664" s="596">
        <v>43022</v>
      </c>
      <c r="B3664" s="221" t="s">
        <v>2547</v>
      </c>
      <c r="C3664" s="222" t="s">
        <v>289</v>
      </c>
      <c r="D3664" s="804" t="s">
        <v>2792</v>
      </c>
      <c r="E3664" s="223">
        <v>1000</v>
      </c>
      <c r="F3664" s="223"/>
      <c r="G3664" s="223">
        <f t="shared" si="61"/>
        <v>-1000</v>
      </c>
      <c r="H3664" s="218" t="s">
        <v>2739</v>
      </c>
    </row>
    <row r="3665" spans="1:8" ht="15.75" thickBot="1" x14ac:dyDescent="0.25">
      <c r="A3665" s="596">
        <v>43022</v>
      </c>
      <c r="B3665" s="221" t="s">
        <v>2547</v>
      </c>
      <c r="C3665" s="222" t="s">
        <v>2593</v>
      </c>
      <c r="D3665" s="804" t="s">
        <v>2140</v>
      </c>
      <c r="E3665" s="223">
        <v>1000</v>
      </c>
      <c r="F3665" s="223"/>
      <c r="G3665" s="223">
        <f t="shared" si="61"/>
        <v>-1000</v>
      </c>
      <c r="H3665" s="218" t="s">
        <v>2739</v>
      </c>
    </row>
    <row r="3666" spans="1:8" ht="15.75" thickBot="1" x14ac:dyDescent="0.25">
      <c r="A3666" s="596">
        <v>43022</v>
      </c>
      <c r="B3666" s="221" t="s">
        <v>2547</v>
      </c>
      <c r="C3666" s="222" t="s">
        <v>289</v>
      </c>
      <c r="D3666" s="804" t="s">
        <v>2832</v>
      </c>
      <c r="E3666" s="223">
        <v>4465</v>
      </c>
      <c r="F3666" s="223"/>
      <c r="G3666" s="223">
        <f t="shared" si="61"/>
        <v>-4465</v>
      </c>
      <c r="H3666" s="218" t="s">
        <v>2739</v>
      </c>
    </row>
    <row r="3667" spans="1:8" ht="15.75" thickBot="1" x14ac:dyDescent="0.25">
      <c r="A3667" s="596">
        <v>43024</v>
      </c>
      <c r="B3667" s="221" t="s">
        <v>16</v>
      </c>
      <c r="C3667" s="222" t="s">
        <v>772</v>
      </c>
      <c r="D3667" s="804" t="s">
        <v>2793</v>
      </c>
      <c r="E3667" s="223">
        <v>300</v>
      </c>
      <c r="F3667" s="223"/>
      <c r="G3667" s="223">
        <f t="shared" si="61"/>
        <v>-300</v>
      </c>
      <c r="H3667" s="218" t="s">
        <v>2739</v>
      </c>
    </row>
    <row r="3668" spans="1:8" ht="15.75" customHeight="1" thickBot="1" x14ac:dyDescent="0.25">
      <c r="A3668" s="596">
        <v>43024</v>
      </c>
      <c r="B3668" s="221" t="s">
        <v>1399</v>
      </c>
      <c r="C3668" s="222" t="s">
        <v>793</v>
      </c>
      <c r="D3668" s="804" t="s">
        <v>2794</v>
      </c>
      <c r="E3668" s="223">
        <v>8000</v>
      </c>
      <c r="F3668" s="223"/>
      <c r="G3668" s="223">
        <f t="shared" si="61"/>
        <v>-8000</v>
      </c>
      <c r="H3668" s="218" t="s">
        <v>2739</v>
      </c>
    </row>
    <row r="3669" spans="1:8" ht="15.75" customHeight="1" thickBot="1" x14ac:dyDescent="0.25">
      <c r="A3669" s="596">
        <v>43025</v>
      </c>
      <c r="B3669" s="221" t="s">
        <v>40</v>
      </c>
      <c r="C3669" s="222" t="s">
        <v>149</v>
      </c>
      <c r="D3669" s="804" t="s">
        <v>2833</v>
      </c>
      <c r="E3669" s="223">
        <v>1100</v>
      </c>
      <c r="F3669" s="223"/>
      <c r="G3669" s="223">
        <f t="shared" si="61"/>
        <v>-1100</v>
      </c>
      <c r="H3669" s="218" t="s">
        <v>2739</v>
      </c>
    </row>
    <row r="3670" spans="1:8" ht="15.75" customHeight="1" thickBot="1" x14ac:dyDescent="0.25">
      <c r="A3670" s="596">
        <v>43025</v>
      </c>
      <c r="B3670" s="221" t="s">
        <v>2547</v>
      </c>
      <c r="C3670" s="222" t="s">
        <v>2556</v>
      </c>
      <c r="D3670" s="804" t="s">
        <v>2834</v>
      </c>
      <c r="E3670" s="223">
        <v>100</v>
      </c>
      <c r="F3670" s="223"/>
      <c r="G3670" s="223">
        <f t="shared" si="61"/>
        <v>-100</v>
      </c>
      <c r="H3670" s="218" t="s">
        <v>2739</v>
      </c>
    </row>
    <row r="3671" spans="1:8" ht="15.75" customHeight="1" thickBot="1" x14ac:dyDescent="0.25">
      <c r="A3671" s="596">
        <v>43025</v>
      </c>
      <c r="B3671" s="221" t="s">
        <v>16</v>
      </c>
      <c r="C3671" s="222" t="s">
        <v>2001</v>
      </c>
      <c r="D3671" s="804" t="s">
        <v>369</v>
      </c>
      <c r="E3671" s="223">
        <v>300</v>
      </c>
      <c r="F3671" s="223"/>
      <c r="G3671" s="223">
        <f t="shared" si="61"/>
        <v>-300</v>
      </c>
      <c r="H3671" s="218" t="s">
        <v>2739</v>
      </c>
    </row>
    <row r="3672" spans="1:8" ht="15.75" customHeight="1" thickBot="1" x14ac:dyDescent="0.25">
      <c r="A3672" s="596">
        <v>43025</v>
      </c>
      <c r="B3672" s="221" t="s">
        <v>2651</v>
      </c>
      <c r="C3672" s="222" t="s">
        <v>2001</v>
      </c>
      <c r="D3672" s="804" t="s">
        <v>369</v>
      </c>
      <c r="E3672" s="223">
        <v>700</v>
      </c>
      <c r="F3672" s="223"/>
      <c r="G3672" s="223">
        <f t="shared" si="61"/>
        <v>-700</v>
      </c>
      <c r="H3672" s="218" t="s">
        <v>2739</v>
      </c>
    </row>
    <row r="3673" spans="1:8" ht="15.75" customHeight="1" thickBot="1" x14ac:dyDescent="0.25">
      <c r="A3673" s="596">
        <v>43026</v>
      </c>
      <c r="B3673" s="221" t="s">
        <v>2651</v>
      </c>
      <c r="C3673" s="222" t="s">
        <v>3148</v>
      </c>
      <c r="D3673" s="804" t="s">
        <v>1409</v>
      </c>
      <c r="E3673" s="223">
        <v>245</v>
      </c>
      <c r="F3673" s="223"/>
      <c r="G3673" s="223">
        <f t="shared" si="61"/>
        <v>-245</v>
      </c>
      <c r="H3673" s="218" t="s">
        <v>2739</v>
      </c>
    </row>
    <row r="3674" spans="1:8" ht="15.75" customHeight="1" thickBot="1" x14ac:dyDescent="0.25">
      <c r="A3674" s="596">
        <v>43026</v>
      </c>
      <c r="B3674" s="221" t="s">
        <v>2786</v>
      </c>
      <c r="C3674" s="222" t="s">
        <v>3148</v>
      </c>
      <c r="D3674" s="804" t="s">
        <v>1409</v>
      </c>
      <c r="E3674" s="223">
        <v>650</v>
      </c>
      <c r="F3674" s="223"/>
      <c r="G3674" s="223">
        <f t="shared" si="61"/>
        <v>-650</v>
      </c>
      <c r="H3674" s="218" t="s">
        <v>2739</v>
      </c>
    </row>
    <row r="3675" spans="1:8" ht="15.75" customHeight="1" thickBot="1" x14ac:dyDescent="0.25">
      <c r="A3675" s="596">
        <v>43027</v>
      </c>
      <c r="B3675" s="221" t="s">
        <v>25</v>
      </c>
      <c r="C3675" s="222" t="s">
        <v>2704</v>
      </c>
      <c r="D3675" s="804" t="s">
        <v>369</v>
      </c>
      <c r="E3675" s="223">
        <v>450</v>
      </c>
      <c r="F3675" s="223"/>
      <c r="G3675" s="223">
        <f t="shared" si="61"/>
        <v>-450</v>
      </c>
      <c r="H3675" s="218" t="s">
        <v>2739</v>
      </c>
    </row>
    <row r="3676" spans="1:8" ht="15.75" customHeight="1" thickBot="1" x14ac:dyDescent="0.25">
      <c r="A3676" s="596">
        <v>43027</v>
      </c>
      <c r="B3676" s="221" t="s">
        <v>25</v>
      </c>
      <c r="C3676" s="222" t="s">
        <v>1893</v>
      </c>
      <c r="D3676" s="804" t="s">
        <v>369</v>
      </c>
      <c r="E3676" s="223">
        <v>4984</v>
      </c>
      <c r="F3676" s="223"/>
      <c r="G3676" s="223">
        <f t="shared" si="61"/>
        <v>-4984</v>
      </c>
      <c r="H3676" s="218" t="s">
        <v>2739</v>
      </c>
    </row>
    <row r="3677" spans="1:8" ht="15.75" customHeight="1" thickBot="1" x14ac:dyDescent="0.25">
      <c r="A3677" s="596">
        <v>43027</v>
      </c>
      <c r="B3677" s="221" t="s">
        <v>40</v>
      </c>
      <c r="C3677" s="222" t="s">
        <v>2593</v>
      </c>
      <c r="D3677" s="804" t="s">
        <v>72</v>
      </c>
      <c r="E3677" s="223">
        <v>9895</v>
      </c>
      <c r="F3677" s="223"/>
      <c r="G3677" s="223">
        <f t="shared" si="61"/>
        <v>-9895</v>
      </c>
      <c r="H3677" s="218" t="s">
        <v>2739</v>
      </c>
    </row>
    <row r="3678" spans="1:8" ht="15.75" customHeight="1" thickBot="1" x14ac:dyDescent="0.25">
      <c r="A3678" s="596">
        <v>43027</v>
      </c>
      <c r="B3678" s="221" t="s">
        <v>82</v>
      </c>
      <c r="C3678" s="222" t="s">
        <v>2593</v>
      </c>
      <c r="D3678" s="804" t="s">
        <v>72</v>
      </c>
      <c r="E3678" s="223">
        <v>17835</v>
      </c>
      <c r="F3678" s="223"/>
      <c r="G3678" s="223">
        <f t="shared" si="61"/>
        <v>-17835</v>
      </c>
      <c r="H3678" s="218" t="s">
        <v>2739</v>
      </c>
    </row>
    <row r="3679" spans="1:8" ht="15.75" customHeight="1" thickBot="1" x14ac:dyDescent="0.25">
      <c r="A3679" s="596">
        <v>43027</v>
      </c>
      <c r="B3679" s="221" t="s">
        <v>1399</v>
      </c>
      <c r="C3679" s="222" t="s">
        <v>779</v>
      </c>
      <c r="D3679" s="804" t="s">
        <v>72</v>
      </c>
      <c r="E3679" s="223">
        <v>12500</v>
      </c>
      <c r="F3679" s="223"/>
      <c r="G3679" s="223">
        <f t="shared" si="61"/>
        <v>-12500</v>
      </c>
      <c r="H3679" s="218" t="s">
        <v>2739</v>
      </c>
    </row>
    <row r="3680" spans="1:8" ht="15.75" customHeight="1" thickBot="1" x14ac:dyDescent="0.25">
      <c r="A3680" s="596">
        <v>43028</v>
      </c>
      <c r="B3680" s="221" t="s">
        <v>1690</v>
      </c>
      <c r="C3680" s="222" t="s">
        <v>2593</v>
      </c>
      <c r="D3680" s="804" t="s">
        <v>72</v>
      </c>
      <c r="E3680" s="223">
        <v>13600</v>
      </c>
      <c r="F3680" s="223"/>
      <c r="G3680" s="223">
        <f t="shared" si="61"/>
        <v>-13600</v>
      </c>
      <c r="H3680" s="218" t="s">
        <v>2739</v>
      </c>
    </row>
    <row r="3681" spans="1:8" ht="15.75" customHeight="1" thickBot="1" x14ac:dyDescent="0.25">
      <c r="A3681" s="596">
        <v>43028</v>
      </c>
      <c r="B3681" s="221" t="s">
        <v>40</v>
      </c>
      <c r="C3681" s="222" t="s">
        <v>772</v>
      </c>
      <c r="D3681" s="804" t="s">
        <v>2835</v>
      </c>
      <c r="E3681" s="223">
        <v>600</v>
      </c>
      <c r="F3681" s="223"/>
      <c r="G3681" s="223">
        <f t="shared" si="61"/>
        <v>-600</v>
      </c>
      <c r="H3681" s="218" t="s">
        <v>2739</v>
      </c>
    </row>
    <row r="3682" spans="1:8" ht="15.75" customHeight="1" thickBot="1" x14ac:dyDescent="0.25">
      <c r="A3682" s="596">
        <v>43028</v>
      </c>
      <c r="B3682" s="221" t="s">
        <v>2547</v>
      </c>
      <c r="C3682" s="222" t="s">
        <v>289</v>
      </c>
      <c r="D3682" s="804" t="s">
        <v>2836</v>
      </c>
      <c r="E3682" s="223">
        <v>200</v>
      </c>
      <c r="F3682" s="223"/>
      <c r="G3682" s="223">
        <f t="shared" si="61"/>
        <v>-200</v>
      </c>
      <c r="H3682" s="218" t="s">
        <v>2739</v>
      </c>
    </row>
    <row r="3683" spans="1:8" ht="15.75" customHeight="1" thickBot="1" x14ac:dyDescent="0.25">
      <c r="A3683" s="596">
        <v>43029</v>
      </c>
      <c r="B3683" s="221" t="s">
        <v>1399</v>
      </c>
      <c r="C3683" s="222" t="s">
        <v>64</v>
      </c>
      <c r="D3683" s="804" t="s">
        <v>2821</v>
      </c>
      <c r="E3683" s="223">
        <v>5500</v>
      </c>
      <c r="F3683" s="223"/>
      <c r="G3683" s="223">
        <f t="shared" si="61"/>
        <v>-5500</v>
      </c>
      <c r="H3683" s="218" t="s">
        <v>2739</v>
      </c>
    </row>
    <row r="3684" spans="1:8" ht="15.75" customHeight="1" thickBot="1" x14ac:dyDescent="0.25">
      <c r="A3684" s="596">
        <v>43029</v>
      </c>
      <c r="B3684" s="221" t="s">
        <v>1399</v>
      </c>
      <c r="C3684" s="222" t="s">
        <v>308</v>
      </c>
      <c r="D3684" s="804" t="s">
        <v>2271</v>
      </c>
      <c r="E3684" s="223">
        <v>6800</v>
      </c>
      <c r="F3684" s="223"/>
      <c r="G3684" s="223">
        <f t="shared" si="61"/>
        <v>-6800</v>
      </c>
      <c r="H3684" s="218" t="s">
        <v>2739</v>
      </c>
    </row>
    <row r="3685" spans="1:8" ht="15.75" customHeight="1" thickBot="1" x14ac:dyDescent="0.25">
      <c r="A3685" s="596">
        <v>43030</v>
      </c>
      <c r="B3685" s="221" t="s">
        <v>2786</v>
      </c>
      <c r="C3685" s="222" t="s">
        <v>3144</v>
      </c>
      <c r="D3685" s="804" t="s">
        <v>3151</v>
      </c>
      <c r="E3685" s="223">
        <v>20410</v>
      </c>
      <c r="F3685" s="223"/>
      <c r="G3685" s="223">
        <f t="shared" si="61"/>
        <v>-20410</v>
      </c>
      <c r="H3685" s="218" t="s">
        <v>2739</v>
      </c>
    </row>
    <row r="3686" spans="1:8" ht="15.75" customHeight="1" thickBot="1" x14ac:dyDescent="0.25">
      <c r="A3686" s="596">
        <v>43030</v>
      </c>
      <c r="B3686" s="221" t="s">
        <v>40</v>
      </c>
      <c r="C3686" s="222" t="s">
        <v>149</v>
      </c>
      <c r="D3686" s="804" t="s">
        <v>285</v>
      </c>
      <c r="E3686" s="223">
        <v>200</v>
      </c>
      <c r="F3686" s="223"/>
      <c r="G3686" s="223">
        <f t="shared" si="61"/>
        <v>-200</v>
      </c>
      <c r="H3686" s="218" t="s">
        <v>2739</v>
      </c>
    </row>
    <row r="3687" spans="1:8" ht="15.75" customHeight="1" thickBot="1" x14ac:dyDescent="0.25">
      <c r="A3687" s="596">
        <v>43031</v>
      </c>
      <c r="B3687" s="221" t="s">
        <v>2547</v>
      </c>
      <c r="C3687" s="222" t="s">
        <v>289</v>
      </c>
      <c r="D3687" s="804" t="s">
        <v>2837</v>
      </c>
      <c r="E3687" s="223">
        <v>4232</v>
      </c>
      <c r="F3687" s="223"/>
      <c r="G3687" s="223">
        <f t="shared" si="61"/>
        <v>-4232</v>
      </c>
      <c r="H3687" s="218" t="s">
        <v>2739</v>
      </c>
    </row>
    <row r="3688" spans="1:8" ht="15.75" customHeight="1" thickBot="1" x14ac:dyDescent="0.25">
      <c r="A3688" s="596">
        <v>43031</v>
      </c>
      <c r="B3688" s="221" t="s">
        <v>2786</v>
      </c>
      <c r="C3688" s="222" t="s">
        <v>2796</v>
      </c>
      <c r="D3688" s="804" t="s">
        <v>369</v>
      </c>
      <c r="E3688" s="223">
        <v>2500</v>
      </c>
      <c r="F3688" s="223"/>
      <c r="G3688" s="223">
        <f t="shared" si="61"/>
        <v>-2500</v>
      </c>
      <c r="H3688" s="218" t="s">
        <v>2739</v>
      </c>
    </row>
    <row r="3689" spans="1:8" ht="24.75" customHeight="1" thickBot="1" x14ac:dyDescent="0.25">
      <c r="A3689" s="596">
        <v>43031</v>
      </c>
      <c r="B3689" s="221" t="s">
        <v>2786</v>
      </c>
      <c r="C3689" s="222" t="s">
        <v>3144</v>
      </c>
      <c r="D3689" s="804" t="s">
        <v>3152</v>
      </c>
      <c r="E3689" s="223">
        <v>25720</v>
      </c>
      <c r="F3689" s="223"/>
      <c r="G3689" s="223">
        <f t="shared" si="61"/>
        <v>-25720</v>
      </c>
      <c r="H3689" s="218" t="s">
        <v>2739</v>
      </c>
    </row>
    <row r="3690" spans="1:8" ht="24.75" customHeight="1" thickBot="1" x14ac:dyDescent="0.25">
      <c r="A3690" s="596">
        <v>43031</v>
      </c>
      <c r="B3690" s="221" t="s">
        <v>40</v>
      </c>
      <c r="C3690" s="222" t="s">
        <v>449</v>
      </c>
      <c r="D3690" s="804" t="s">
        <v>2797</v>
      </c>
      <c r="E3690" s="223">
        <v>700</v>
      </c>
      <c r="F3690" s="223"/>
      <c r="G3690" s="223">
        <f t="shared" si="61"/>
        <v>-700</v>
      </c>
      <c r="H3690" s="218" t="s">
        <v>2739</v>
      </c>
    </row>
    <row r="3691" spans="1:8" ht="15.75" thickBot="1" x14ac:dyDescent="0.25">
      <c r="A3691" s="596">
        <v>43031</v>
      </c>
      <c r="B3691" s="221" t="s">
        <v>1399</v>
      </c>
      <c r="C3691" s="222" t="s">
        <v>772</v>
      </c>
      <c r="D3691" s="804" t="s">
        <v>2798</v>
      </c>
      <c r="E3691" s="223">
        <v>460</v>
      </c>
      <c r="F3691" s="223"/>
      <c r="G3691" s="223">
        <f t="shared" si="61"/>
        <v>-460</v>
      </c>
      <c r="H3691" s="218" t="s">
        <v>2739</v>
      </c>
    </row>
    <row r="3692" spans="1:8" ht="15.75" thickBot="1" x14ac:dyDescent="0.25">
      <c r="A3692" s="596">
        <v>43031</v>
      </c>
      <c r="B3692" s="221" t="s">
        <v>25</v>
      </c>
      <c r="C3692" s="222" t="s">
        <v>1893</v>
      </c>
      <c r="D3692" s="804" t="s">
        <v>2799</v>
      </c>
      <c r="E3692" s="223">
        <v>2100</v>
      </c>
      <c r="F3692" s="223"/>
      <c r="G3692" s="223">
        <f t="shared" si="61"/>
        <v>-2100</v>
      </c>
      <c r="H3692" s="218" t="s">
        <v>2739</v>
      </c>
    </row>
    <row r="3693" spans="1:8" ht="15.75" thickBot="1" x14ac:dyDescent="0.25">
      <c r="A3693" s="596">
        <v>43032</v>
      </c>
      <c r="B3693" s="221" t="s">
        <v>16</v>
      </c>
      <c r="C3693" s="222" t="s">
        <v>1893</v>
      </c>
      <c r="D3693" s="804" t="s">
        <v>2800</v>
      </c>
      <c r="E3693" s="223">
        <v>2011</v>
      </c>
      <c r="F3693" s="223"/>
      <c r="G3693" s="223">
        <f t="shared" si="61"/>
        <v>-2011</v>
      </c>
      <c r="H3693" s="218" t="s">
        <v>2739</v>
      </c>
    </row>
    <row r="3694" spans="1:8" ht="15.75" thickBot="1" x14ac:dyDescent="0.25">
      <c r="A3694" s="596">
        <v>43032</v>
      </c>
      <c r="B3694" s="221" t="s">
        <v>1399</v>
      </c>
      <c r="C3694" s="222" t="s">
        <v>1703</v>
      </c>
      <c r="D3694" s="804" t="s">
        <v>1409</v>
      </c>
      <c r="E3694" s="223">
        <v>900</v>
      </c>
      <c r="F3694" s="223"/>
      <c r="G3694" s="223">
        <f t="shared" si="61"/>
        <v>-900</v>
      </c>
      <c r="H3694" s="218" t="s">
        <v>2739</v>
      </c>
    </row>
    <row r="3695" spans="1:8" ht="24.75" thickBot="1" x14ac:dyDescent="0.25">
      <c r="A3695" s="596">
        <v>43033</v>
      </c>
      <c r="B3695" s="221" t="s">
        <v>2651</v>
      </c>
      <c r="C3695" s="222" t="s">
        <v>391</v>
      </c>
      <c r="D3695" s="804" t="s">
        <v>4230</v>
      </c>
      <c r="E3695" s="223">
        <v>1200</v>
      </c>
      <c r="F3695" s="223"/>
      <c r="G3695" s="223">
        <f t="shared" si="61"/>
        <v>-1200</v>
      </c>
      <c r="H3695" s="218" t="s">
        <v>2739</v>
      </c>
    </row>
    <row r="3696" spans="1:8" ht="15.75" thickBot="1" x14ac:dyDescent="0.25">
      <c r="A3696" s="596">
        <v>43033</v>
      </c>
      <c r="B3696" s="221" t="s">
        <v>2651</v>
      </c>
      <c r="C3696" s="222" t="s">
        <v>3144</v>
      </c>
      <c r="D3696" s="804" t="s">
        <v>2838</v>
      </c>
      <c r="E3696" s="223">
        <v>280</v>
      </c>
      <c r="F3696" s="223"/>
      <c r="G3696" s="223">
        <f t="shared" si="61"/>
        <v>-280</v>
      </c>
      <c r="H3696" s="218" t="s">
        <v>2739</v>
      </c>
    </row>
    <row r="3697" spans="1:8" ht="24.75" thickBot="1" x14ac:dyDescent="0.25">
      <c r="A3697" s="596">
        <v>43033</v>
      </c>
      <c r="B3697" s="221" t="s">
        <v>11</v>
      </c>
      <c r="C3697" s="222" t="s">
        <v>308</v>
      </c>
      <c r="D3697" s="804" t="s">
        <v>2801</v>
      </c>
      <c r="E3697" s="223">
        <v>14000</v>
      </c>
      <c r="F3697" s="223"/>
      <c r="G3697" s="223">
        <f t="shared" si="61"/>
        <v>-14000</v>
      </c>
      <c r="H3697" s="218" t="s">
        <v>2739</v>
      </c>
    </row>
    <row r="3698" spans="1:8" ht="15.75" thickBot="1" x14ac:dyDescent="0.25">
      <c r="A3698" s="596">
        <v>43033</v>
      </c>
      <c r="B3698" s="221" t="s">
        <v>1399</v>
      </c>
      <c r="C3698" s="222" t="s">
        <v>772</v>
      </c>
      <c r="D3698" s="804" t="s">
        <v>2802</v>
      </c>
      <c r="E3698" s="223">
        <v>5300</v>
      </c>
      <c r="F3698" s="223"/>
      <c r="G3698" s="223">
        <f t="shared" si="61"/>
        <v>-5300</v>
      </c>
      <c r="H3698" s="218" t="s">
        <v>2739</v>
      </c>
    </row>
    <row r="3699" spans="1:8" ht="15.75" thickBot="1" x14ac:dyDescent="0.25">
      <c r="A3699" s="596">
        <v>43034</v>
      </c>
      <c r="B3699" s="221" t="s">
        <v>2786</v>
      </c>
      <c r="C3699" s="222" t="s">
        <v>3148</v>
      </c>
      <c r="D3699" s="804" t="s">
        <v>1409</v>
      </c>
      <c r="E3699" s="223">
        <v>890</v>
      </c>
      <c r="F3699" s="223"/>
      <c r="G3699" s="223">
        <f t="shared" si="61"/>
        <v>-890</v>
      </c>
      <c r="H3699" s="218" t="s">
        <v>2739</v>
      </c>
    </row>
    <row r="3700" spans="1:8" ht="15.75" thickBot="1" x14ac:dyDescent="0.25">
      <c r="A3700" s="596">
        <v>43035</v>
      </c>
      <c r="B3700" s="221" t="s">
        <v>1690</v>
      </c>
      <c r="C3700" s="222" t="s">
        <v>2593</v>
      </c>
      <c r="D3700" s="804" t="s">
        <v>72</v>
      </c>
      <c r="E3700" s="223">
        <v>12720</v>
      </c>
      <c r="F3700" s="223"/>
      <c r="G3700" s="223">
        <f t="shared" si="61"/>
        <v>-12720</v>
      </c>
      <c r="H3700" s="218" t="s">
        <v>2739</v>
      </c>
    </row>
    <row r="3701" spans="1:8" ht="15.75" thickBot="1" x14ac:dyDescent="0.25">
      <c r="A3701" s="596">
        <v>43035</v>
      </c>
      <c r="B3701" s="221" t="s">
        <v>40</v>
      </c>
      <c r="C3701" s="222" t="s">
        <v>928</v>
      </c>
      <c r="D3701" s="804" t="s">
        <v>2803</v>
      </c>
      <c r="E3701" s="223">
        <v>10280</v>
      </c>
      <c r="F3701" s="223"/>
      <c r="G3701" s="223">
        <f t="shared" si="61"/>
        <v>-10280</v>
      </c>
      <c r="H3701" s="218" t="s">
        <v>2739</v>
      </c>
    </row>
    <row r="3702" spans="1:8" ht="15.75" thickBot="1" x14ac:dyDescent="0.25">
      <c r="A3702" s="596">
        <v>43035</v>
      </c>
      <c r="B3702" s="221" t="s">
        <v>1399</v>
      </c>
      <c r="C3702" s="222" t="s">
        <v>772</v>
      </c>
      <c r="D3702" s="804" t="s">
        <v>2804</v>
      </c>
      <c r="E3702" s="223">
        <v>5970</v>
      </c>
      <c r="F3702" s="223"/>
      <c r="G3702" s="223">
        <f t="shared" si="61"/>
        <v>-5970</v>
      </c>
      <c r="H3702" s="218" t="s">
        <v>2739</v>
      </c>
    </row>
    <row r="3703" spans="1:8" ht="15.75" thickBot="1" x14ac:dyDescent="0.25">
      <c r="A3703" s="596">
        <v>43035</v>
      </c>
      <c r="B3703" s="221" t="s">
        <v>1690</v>
      </c>
      <c r="C3703" s="222" t="s">
        <v>2593</v>
      </c>
      <c r="D3703" s="804" t="s">
        <v>2805</v>
      </c>
      <c r="E3703" s="223">
        <v>90000</v>
      </c>
      <c r="F3703" s="223"/>
      <c r="G3703" s="223">
        <f t="shared" si="61"/>
        <v>-90000</v>
      </c>
      <c r="H3703" s="218" t="s">
        <v>2739</v>
      </c>
    </row>
    <row r="3704" spans="1:8" ht="24.75" thickBot="1" x14ac:dyDescent="0.25">
      <c r="A3704" s="596">
        <v>43036</v>
      </c>
      <c r="B3704" s="221" t="s">
        <v>2786</v>
      </c>
      <c r="C3704" s="222" t="s">
        <v>3144</v>
      </c>
      <c r="D3704" s="804" t="s">
        <v>3153</v>
      </c>
      <c r="E3704" s="223">
        <v>4230</v>
      </c>
      <c r="F3704" s="223"/>
      <c r="G3704" s="223">
        <f t="shared" si="61"/>
        <v>-4230</v>
      </c>
      <c r="H3704" s="218" t="s">
        <v>2739</v>
      </c>
    </row>
    <row r="3705" spans="1:8" ht="15.75" thickBot="1" x14ac:dyDescent="0.25">
      <c r="A3705" s="596">
        <v>43036</v>
      </c>
      <c r="B3705" s="221" t="s">
        <v>16</v>
      </c>
      <c r="C3705" s="222" t="s">
        <v>772</v>
      </c>
      <c r="D3705" s="804" t="s">
        <v>2806</v>
      </c>
      <c r="E3705" s="223">
        <v>5000</v>
      </c>
      <c r="F3705" s="223"/>
      <c r="G3705" s="223">
        <f t="shared" si="61"/>
        <v>-5000</v>
      </c>
      <c r="H3705" s="218" t="s">
        <v>2739</v>
      </c>
    </row>
    <row r="3706" spans="1:8" ht="15.75" thickBot="1" x14ac:dyDescent="0.25">
      <c r="A3706" s="596">
        <v>43036</v>
      </c>
      <c r="B3706" s="221" t="s">
        <v>82</v>
      </c>
      <c r="C3706" s="222" t="s">
        <v>2569</v>
      </c>
      <c r="D3706" s="804" t="s">
        <v>2703</v>
      </c>
      <c r="E3706" s="223">
        <v>15000</v>
      </c>
      <c r="F3706" s="223"/>
      <c r="G3706" s="223">
        <f t="shared" si="61"/>
        <v>-15000</v>
      </c>
      <c r="H3706" s="218" t="s">
        <v>2739</v>
      </c>
    </row>
    <row r="3707" spans="1:8" ht="24.75" thickBot="1" x14ac:dyDescent="0.25">
      <c r="A3707" s="596">
        <v>43036</v>
      </c>
      <c r="B3707" s="221" t="s">
        <v>1399</v>
      </c>
      <c r="C3707" s="222" t="s">
        <v>772</v>
      </c>
      <c r="D3707" s="804" t="s">
        <v>2807</v>
      </c>
      <c r="E3707" s="223">
        <v>200</v>
      </c>
      <c r="F3707" s="223"/>
      <c r="G3707" s="223">
        <f t="shared" si="61"/>
        <v>-200</v>
      </c>
      <c r="H3707" s="218" t="s">
        <v>2739</v>
      </c>
    </row>
    <row r="3708" spans="1:8" ht="15.75" thickBot="1" x14ac:dyDescent="0.25">
      <c r="A3708" s="596">
        <v>43036</v>
      </c>
      <c r="B3708" s="221" t="s">
        <v>1399</v>
      </c>
      <c r="C3708" s="222" t="s">
        <v>289</v>
      </c>
      <c r="D3708" s="804" t="s">
        <v>2865</v>
      </c>
      <c r="E3708" s="223">
        <v>1000</v>
      </c>
      <c r="F3708" s="223"/>
      <c r="G3708" s="223">
        <f t="shared" si="61"/>
        <v>-1000</v>
      </c>
      <c r="H3708" s="218" t="s">
        <v>2739</v>
      </c>
    </row>
    <row r="3709" spans="1:8" ht="15.75" thickBot="1" x14ac:dyDescent="0.25">
      <c r="A3709" s="596">
        <v>43036</v>
      </c>
      <c r="B3709" s="221" t="s">
        <v>37</v>
      </c>
      <c r="C3709" s="222" t="s">
        <v>2593</v>
      </c>
      <c r="D3709" s="804" t="s">
        <v>2359</v>
      </c>
      <c r="E3709" s="223">
        <v>1000</v>
      </c>
      <c r="F3709" s="223"/>
      <c r="G3709" s="223">
        <f t="shared" si="61"/>
        <v>-1000</v>
      </c>
      <c r="H3709" s="218" t="s">
        <v>2739</v>
      </c>
    </row>
    <row r="3710" spans="1:8" ht="15.75" thickBot="1" x14ac:dyDescent="0.25">
      <c r="A3710" s="596">
        <v>43038</v>
      </c>
      <c r="B3710" s="221" t="s">
        <v>1690</v>
      </c>
      <c r="C3710" s="222" t="s">
        <v>2472</v>
      </c>
      <c r="D3710" s="804" t="s">
        <v>2808</v>
      </c>
      <c r="E3710" s="223">
        <v>17067</v>
      </c>
      <c r="F3710" s="223"/>
      <c r="G3710" s="223">
        <f t="shared" si="61"/>
        <v>-17067</v>
      </c>
      <c r="H3710" s="218" t="s">
        <v>2739</v>
      </c>
    </row>
    <row r="3711" spans="1:8" ht="15.75" customHeight="1" thickBot="1" x14ac:dyDescent="0.25">
      <c r="A3711" s="596">
        <v>43038</v>
      </c>
      <c r="B3711" s="221" t="s">
        <v>1690</v>
      </c>
      <c r="C3711" s="222" t="s">
        <v>2472</v>
      </c>
      <c r="D3711" s="804" t="s">
        <v>2430</v>
      </c>
      <c r="E3711" s="223">
        <v>1000</v>
      </c>
      <c r="F3711" s="223"/>
      <c r="G3711" s="223">
        <f t="shared" si="61"/>
        <v>-1000</v>
      </c>
      <c r="H3711" s="218" t="s">
        <v>2739</v>
      </c>
    </row>
    <row r="3712" spans="1:8" ht="24.75" thickBot="1" x14ac:dyDescent="0.25">
      <c r="A3712" s="596">
        <v>43038</v>
      </c>
      <c r="B3712" s="221" t="s">
        <v>16</v>
      </c>
      <c r="C3712" s="222" t="s">
        <v>64</v>
      </c>
      <c r="D3712" s="804" t="s">
        <v>2809</v>
      </c>
      <c r="E3712" s="223">
        <v>40200</v>
      </c>
      <c r="F3712" s="223"/>
      <c r="G3712" s="223">
        <f t="shared" si="61"/>
        <v>-40200</v>
      </c>
      <c r="H3712" s="218" t="s">
        <v>2739</v>
      </c>
    </row>
    <row r="3713" spans="1:8" ht="15.75" thickBot="1" x14ac:dyDescent="0.25">
      <c r="A3713" s="596">
        <v>43038</v>
      </c>
      <c r="B3713" s="221" t="s">
        <v>1399</v>
      </c>
      <c r="C3713" s="222" t="s">
        <v>324</v>
      </c>
      <c r="D3713" s="804" t="s">
        <v>2867</v>
      </c>
      <c r="E3713" s="223">
        <v>33500</v>
      </c>
      <c r="F3713" s="223"/>
      <c r="G3713" s="223">
        <f t="shared" si="61"/>
        <v>-33500</v>
      </c>
      <c r="H3713" s="218" t="s">
        <v>2739</v>
      </c>
    </row>
    <row r="3714" spans="1:8" ht="15.75" thickBot="1" x14ac:dyDescent="0.25">
      <c r="A3714" s="596">
        <v>43038</v>
      </c>
      <c r="B3714" s="221" t="s">
        <v>18</v>
      </c>
      <c r="C3714" s="222" t="s">
        <v>324</v>
      </c>
      <c r="D3714" s="804" t="s">
        <v>2868</v>
      </c>
      <c r="E3714" s="223">
        <v>430</v>
      </c>
      <c r="F3714" s="223"/>
      <c r="G3714" s="223">
        <f t="shared" si="61"/>
        <v>-430</v>
      </c>
      <c r="H3714" s="218" t="s">
        <v>2739</v>
      </c>
    </row>
    <row r="3715" spans="1:8" ht="15.75" customHeight="1" thickBot="1" x14ac:dyDescent="0.25">
      <c r="A3715" s="596">
        <v>43038</v>
      </c>
      <c r="B3715" s="221" t="s">
        <v>40</v>
      </c>
      <c r="C3715" s="222" t="s">
        <v>324</v>
      </c>
      <c r="D3715" s="804" t="s">
        <v>2866</v>
      </c>
      <c r="E3715" s="223">
        <v>5300</v>
      </c>
      <c r="F3715" s="223"/>
      <c r="G3715" s="223">
        <f t="shared" si="61"/>
        <v>-5300</v>
      </c>
      <c r="H3715" s="218" t="s">
        <v>2739</v>
      </c>
    </row>
    <row r="3716" spans="1:8" ht="15.75" customHeight="1" thickBot="1" x14ac:dyDescent="0.25">
      <c r="A3716" s="596">
        <v>43038</v>
      </c>
      <c r="B3716" s="221" t="s">
        <v>1690</v>
      </c>
      <c r="C3716" s="222" t="s">
        <v>2472</v>
      </c>
      <c r="D3716" s="804" t="s">
        <v>2158</v>
      </c>
      <c r="E3716" s="223">
        <v>6414</v>
      </c>
      <c r="F3716" s="223"/>
      <c r="G3716" s="223">
        <f t="shared" si="61"/>
        <v>-6414</v>
      </c>
      <c r="H3716" s="218" t="s">
        <v>2739</v>
      </c>
    </row>
    <row r="3717" spans="1:8" ht="15.75" customHeight="1" thickBot="1" x14ac:dyDescent="0.25">
      <c r="A3717" s="596">
        <v>43038</v>
      </c>
      <c r="B3717" s="221" t="s">
        <v>2547</v>
      </c>
      <c r="C3717" s="222" t="s">
        <v>207</v>
      </c>
      <c r="D3717" s="804" t="s">
        <v>2810</v>
      </c>
      <c r="E3717" s="223">
        <v>420</v>
      </c>
      <c r="F3717" s="223"/>
      <c r="G3717" s="223">
        <f t="shared" si="61"/>
        <v>-420</v>
      </c>
      <c r="H3717" s="218" t="s">
        <v>2739</v>
      </c>
    </row>
    <row r="3718" spans="1:8" ht="15.75" thickBot="1" x14ac:dyDescent="0.25">
      <c r="A3718" s="596">
        <v>43039</v>
      </c>
      <c r="B3718" s="221" t="s">
        <v>1399</v>
      </c>
      <c r="C3718" s="222" t="s">
        <v>64</v>
      </c>
      <c r="D3718" s="804" t="s">
        <v>72</v>
      </c>
      <c r="E3718" s="223">
        <v>65735</v>
      </c>
      <c r="F3718" s="223"/>
      <c r="G3718" s="223">
        <f t="shared" si="61"/>
        <v>-65735</v>
      </c>
      <c r="H3718" s="218" t="s">
        <v>2739</v>
      </c>
    </row>
    <row r="3719" spans="1:8" ht="15.75" thickBot="1" x14ac:dyDescent="0.25">
      <c r="A3719" s="596">
        <v>43039</v>
      </c>
      <c r="B3719" s="221" t="s">
        <v>2547</v>
      </c>
      <c r="C3719" s="222" t="s">
        <v>289</v>
      </c>
      <c r="D3719" s="804" t="s">
        <v>2869</v>
      </c>
      <c r="E3719" s="223">
        <v>420</v>
      </c>
      <c r="F3719" s="223"/>
      <c r="G3719" s="223">
        <f t="shared" si="61"/>
        <v>-420</v>
      </c>
      <c r="H3719" s="218" t="s">
        <v>2739</v>
      </c>
    </row>
    <row r="3720" spans="1:8" ht="15.75" thickBot="1" x14ac:dyDescent="0.25">
      <c r="A3720" s="596">
        <v>43039</v>
      </c>
      <c r="B3720" s="221" t="s">
        <v>2786</v>
      </c>
      <c r="C3720" s="222" t="s">
        <v>3144</v>
      </c>
      <c r="D3720" s="804" t="s">
        <v>3154</v>
      </c>
      <c r="E3720" s="223">
        <v>26550</v>
      </c>
      <c r="F3720" s="223"/>
      <c r="G3720" s="223">
        <f t="shared" si="61"/>
        <v>-26550</v>
      </c>
      <c r="H3720" s="218" t="s">
        <v>2739</v>
      </c>
    </row>
    <row r="3721" spans="1:8" ht="15.75" customHeight="1" thickBot="1" x14ac:dyDescent="0.25">
      <c r="A3721" s="596">
        <v>43039</v>
      </c>
      <c r="B3721" s="221" t="s">
        <v>2786</v>
      </c>
      <c r="C3721" s="222" t="s">
        <v>3148</v>
      </c>
      <c r="D3721" s="804"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800" t="s">
        <v>2777</v>
      </c>
      <c r="E3737" s="91"/>
      <c r="F3737" s="91">
        <v>90000</v>
      </c>
      <c r="G3737" s="91">
        <f t="shared" si="62"/>
        <v>90000</v>
      </c>
      <c r="H3737" s="178" t="s">
        <v>2739</v>
      </c>
    </row>
    <row r="3738" spans="1:8" ht="15.75" thickBot="1" x14ac:dyDescent="0.25">
      <c r="A3738" s="598">
        <v>43033</v>
      </c>
      <c r="B3738" s="90" t="s">
        <v>37</v>
      </c>
      <c r="C3738" s="90" t="s">
        <v>558</v>
      </c>
      <c r="D3738" s="800" t="s">
        <v>2784</v>
      </c>
      <c r="E3738" s="91"/>
      <c r="F3738" s="91">
        <v>471420</v>
      </c>
      <c r="G3738" s="91">
        <f t="shared" si="62"/>
        <v>471420</v>
      </c>
      <c r="H3738" s="178" t="s">
        <v>2739</v>
      </c>
    </row>
    <row r="3739" spans="1:8" ht="15.75" thickBot="1" x14ac:dyDescent="0.25">
      <c r="A3739" s="598">
        <v>43033</v>
      </c>
      <c r="B3739" s="90" t="s">
        <v>2656</v>
      </c>
      <c r="C3739" s="90" t="s">
        <v>558</v>
      </c>
      <c r="D3739" s="800" t="s">
        <v>2785</v>
      </c>
      <c r="E3739" s="91"/>
      <c r="F3739" s="91">
        <v>370000</v>
      </c>
      <c r="G3739" s="91">
        <f t="shared" si="62"/>
        <v>370000</v>
      </c>
      <c r="H3739" s="178" t="s">
        <v>2739</v>
      </c>
    </row>
    <row r="3740" spans="1:8" ht="15.75" thickBot="1" x14ac:dyDescent="0.25">
      <c r="A3740" s="598">
        <v>43036</v>
      </c>
      <c r="B3740" s="90" t="s">
        <v>2786</v>
      </c>
      <c r="C3740" s="90" t="s">
        <v>558</v>
      </c>
      <c r="D3740" s="800" t="s">
        <v>2787</v>
      </c>
      <c r="E3740" s="91"/>
      <c r="F3740" s="91">
        <v>11285000</v>
      </c>
      <c r="G3740" s="91">
        <f t="shared" si="62"/>
        <v>11285000</v>
      </c>
      <c r="H3740" s="178" t="s">
        <v>2739</v>
      </c>
    </row>
    <row r="3741" spans="1:8" ht="15.75" thickBot="1" x14ac:dyDescent="0.25">
      <c r="A3741" s="596">
        <v>43040</v>
      </c>
      <c r="B3741" s="221" t="s">
        <v>2786</v>
      </c>
      <c r="C3741" s="221" t="s">
        <v>793</v>
      </c>
      <c r="D3741" s="805" t="s">
        <v>1835</v>
      </c>
      <c r="E3741" s="223">
        <v>25000</v>
      </c>
      <c r="F3741" s="223"/>
      <c r="G3741" s="57">
        <f t="shared" si="62"/>
        <v>-25000</v>
      </c>
      <c r="H3741" s="218" t="s">
        <v>2841</v>
      </c>
    </row>
    <row r="3742" spans="1:8" ht="15.75" thickBot="1" x14ac:dyDescent="0.25">
      <c r="A3742" s="596">
        <v>43040</v>
      </c>
      <c r="B3742" s="221" t="s">
        <v>2547</v>
      </c>
      <c r="C3742" s="221" t="s">
        <v>793</v>
      </c>
      <c r="D3742" s="805" t="s">
        <v>1836</v>
      </c>
      <c r="E3742" s="223">
        <v>25000</v>
      </c>
      <c r="F3742" s="223"/>
      <c r="G3742" s="57">
        <f t="shared" si="62"/>
        <v>-25000</v>
      </c>
      <c r="H3742" s="218" t="s">
        <v>2841</v>
      </c>
    </row>
    <row r="3743" spans="1:8" ht="15.75" thickBot="1" x14ac:dyDescent="0.25">
      <c r="A3743" s="596">
        <v>43040</v>
      </c>
      <c r="B3743" s="221" t="s">
        <v>1399</v>
      </c>
      <c r="C3743" s="221" t="s">
        <v>793</v>
      </c>
      <c r="D3743" s="805" t="s">
        <v>1836</v>
      </c>
      <c r="E3743" s="223">
        <v>25000</v>
      </c>
      <c r="F3743" s="223"/>
      <c r="G3743" s="57">
        <f t="shared" si="62"/>
        <v>-25000</v>
      </c>
      <c r="H3743" s="218" t="s">
        <v>2841</v>
      </c>
    </row>
    <row r="3744" spans="1:8" ht="15.75" thickBot="1" x14ac:dyDescent="0.25">
      <c r="A3744" s="596">
        <v>43040</v>
      </c>
      <c r="B3744" s="221" t="s">
        <v>25</v>
      </c>
      <c r="C3744" s="221" t="s">
        <v>793</v>
      </c>
      <c r="D3744" s="805" t="s">
        <v>1838</v>
      </c>
      <c r="E3744" s="223">
        <v>6500</v>
      </c>
      <c r="F3744" s="223"/>
      <c r="G3744" s="57">
        <f t="shared" si="62"/>
        <v>-6500</v>
      </c>
      <c r="H3744" s="218" t="s">
        <v>2841</v>
      </c>
    </row>
    <row r="3745" spans="1:8" ht="15.75" thickBot="1" x14ac:dyDescent="0.25">
      <c r="A3745" s="596">
        <v>43040</v>
      </c>
      <c r="B3745" s="221" t="s">
        <v>25</v>
      </c>
      <c r="C3745" s="221" t="s">
        <v>793</v>
      </c>
      <c r="D3745" s="805" t="s">
        <v>1839</v>
      </c>
      <c r="E3745" s="223">
        <v>7000</v>
      </c>
      <c r="F3745" s="223"/>
      <c r="G3745" s="57">
        <f t="shared" si="62"/>
        <v>-7000</v>
      </c>
      <c r="H3745" s="218" t="s">
        <v>2841</v>
      </c>
    </row>
    <row r="3746" spans="1:8" ht="15.75" thickBot="1" x14ac:dyDescent="0.25">
      <c r="A3746" s="596">
        <v>43040</v>
      </c>
      <c r="B3746" s="221" t="s">
        <v>25</v>
      </c>
      <c r="C3746" s="221" t="s">
        <v>793</v>
      </c>
      <c r="D3746" s="805" t="s">
        <v>1546</v>
      </c>
      <c r="E3746" s="223">
        <v>9000</v>
      </c>
      <c r="F3746" s="223"/>
      <c r="G3746" s="57">
        <f t="shared" si="62"/>
        <v>-9000</v>
      </c>
      <c r="H3746" s="218" t="s">
        <v>2841</v>
      </c>
    </row>
    <row r="3747" spans="1:8" ht="15.75" thickBot="1" x14ac:dyDescent="0.25">
      <c r="A3747" s="596">
        <v>43040</v>
      </c>
      <c r="B3747" s="221" t="s">
        <v>16</v>
      </c>
      <c r="C3747" s="221" t="s">
        <v>793</v>
      </c>
      <c r="D3747" s="805" t="s">
        <v>1841</v>
      </c>
      <c r="E3747" s="223">
        <v>25000</v>
      </c>
      <c r="F3747" s="223"/>
      <c r="G3747" s="57">
        <f t="shared" si="62"/>
        <v>-25000</v>
      </c>
      <c r="H3747" s="218" t="s">
        <v>2841</v>
      </c>
    </row>
    <row r="3748" spans="1:8" ht="15.75" thickBot="1" x14ac:dyDescent="0.25">
      <c r="A3748" s="596">
        <v>43040</v>
      </c>
      <c r="B3748" s="221" t="s">
        <v>16</v>
      </c>
      <c r="C3748" s="221" t="s">
        <v>793</v>
      </c>
      <c r="D3748" s="805"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5"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5"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5" t="s">
        <v>2915</v>
      </c>
      <c r="E3751" s="223">
        <v>10000</v>
      </c>
      <c r="F3751" s="223"/>
      <c r="G3751" s="57">
        <f t="shared" si="62"/>
        <v>-10000</v>
      </c>
      <c r="H3751" s="218" t="s">
        <v>2841</v>
      </c>
    </row>
    <row r="3752" spans="1:8" ht="15.75" thickBot="1" x14ac:dyDescent="0.25">
      <c r="A3752" s="596">
        <v>43040</v>
      </c>
      <c r="B3752" s="221" t="s">
        <v>16</v>
      </c>
      <c r="C3752" s="221" t="s">
        <v>793</v>
      </c>
      <c r="D3752" s="805" t="s">
        <v>1837</v>
      </c>
      <c r="E3752" s="223">
        <v>0</v>
      </c>
      <c r="F3752" s="223"/>
      <c r="G3752" s="57">
        <f t="shared" si="62"/>
        <v>0</v>
      </c>
      <c r="H3752" s="218" t="s">
        <v>2841</v>
      </c>
    </row>
    <row r="3753" spans="1:8" ht="15.75" thickBot="1" x14ac:dyDescent="0.25">
      <c r="A3753" s="596">
        <v>43040</v>
      </c>
      <c r="B3753" s="221" t="s">
        <v>1399</v>
      </c>
      <c r="C3753" s="221" t="s">
        <v>793</v>
      </c>
      <c r="D3753" s="805" t="s">
        <v>1683</v>
      </c>
      <c r="E3753" s="223">
        <v>20000</v>
      </c>
      <c r="F3753" s="223"/>
      <c r="G3753" s="57">
        <f t="shared" si="62"/>
        <v>-20000</v>
      </c>
      <c r="H3753" s="218" t="s">
        <v>2841</v>
      </c>
    </row>
    <row r="3754" spans="1:8" ht="15.75" thickBot="1" x14ac:dyDescent="0.25">
      <c r="A3754" s="596">
        <v>43040</v>
      </c>
      <c r="B3754" s="221" t="s">
        <v>1399</v>
      </c>
      <c r="C3754" s="221" t="s">
        <v>793</v>
      </c>
      <c r="D3754" s="805"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5"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5" t="s">
        <v>1870</v>
      </c>
      <c r="E3756" s="223">
        <v>40650</v>
      </c>
      <c r="F3756" s="223"/>
      <c r="G3756" s="57">
        <f t="shared" si="62"/>
        <v>-40650</v>
      </c>
      <c r="H3756" s="218" t="s">
        <v>2841</v>
      </c>
    </row>
    <row r="3757" spans="1:8" ht="15.75" thickBot="1" x14ac:dyDescent="0.25">
      <c r="A3757" s="596">
        <v>43040</v>
      </c>
      <c r="B3757" s="221" t="s">
        <v>1399</v>
      </c>
      <c r="C3757" s="221" t="s">
        <v>793</v>
      </c>
      <c r="D3757" s="805"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5"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5"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5" t="s">
        <v>2916</v>
      </c>
      <c r="E3760" s="223">
        <v>0</v>
      </c>
      <c r="F3760" s="223"/>
      <c r="G3760" s="57">
        <f t="shared" si="62"/>
        <v>0</v>
      </c>
      <c r="H3760" s="218" t="s">
        <v>2841</v>
      </c>
    </row>
    <row r="3761" spans="1:8" ht="15.75" thickBot="1" x14ac:dyDescent="0.25">
      <c r="A3761" s="596">
        <v>43040</v>
      </c>
      <c r="B3761" s="221" t="s">
        <v>1399</v>
      </c>
      <c r="C3761" s="221" t="s">
        <v>793</v>
      </c>
      <c r="D3761" s="805" t="s">
        <v>2917</v>
      </c>
      <c r="E3761" s="223">
        <v>0</v>
      </c>
      <c r="F3761" s="223"/>
      <c r="G3761" s="57">
        <f t="shared" si="62"/>
        <v>0</v>
      </c>
      <c r="H3761" s="218" t="s">
        <v>2841</v>
      </c>
    </row>
    <row r="3762" spans="1:8" ht="15.75" thickBot="1" x14ac:dyDescent="0.25">
      <c r="A3762" s="596">
        <v>43040</v>
      </c>
      <c r="B3762" s="221" t="s">
        <v>1399</v>
      </c>
      <c r="C3762" s="221" t="s">
        <v>793</v>
      </c>
      <c r="D3762" s="805"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5" t="s">
        <v>1857</v>
      </c>
      <c r="E3763" s="223">
        <v>37750</v>
      </c>
      <c r="F3763" s="223"/>
      <c r="G3763" s="57">
        <f t="shared" si="62"/>
        <v>-37750</v>
      </c>
      <c r="H3763" s="218" t="s">
        <v>2841</v>
      </c>
    </row>
    <row r="3764" spans="1:8" ht="15.75" thickBot="1" x14ac:dyDescent="0.25">
      <c r="A3764" s="596">
        <v>43040</v>
      </c>
      <c r="B3764" s="221" t="s">
        <v>1399</v>
      </c>
      <c r="C3764" s="221" t="s">
        <v>793</v>
      </c>
      <c r="D3764" s="805"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5"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5"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5" t="s">
        <v>2283</v>
      </c>
      <c r="E3767" s="223">
        <v>30000</v>
      </c>
      <c r="F3767" s="223"/>
      <c r="G3767" s="57">
        <f t="shared" si="62"/>
        <v>-30000</v>
      </c>
      <c r="H3767" s="218" t="s">
        <v>2841</v>
      </c>
    </row>
    <row r="3768" spans="1:8" ht="15.75" thickBot="1" x14ac:dyDescent="0.25">
      <c r="A3768" s="596">
        <v>43040</v>
      </c>
      <c r="B3768" s="221" t="s">
        <v>40</v>
      </c>
      <c r="C3768" s="221" t="s">
        <v>793</v>
      </c>
      <c r="D3768" s="805"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5"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5"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5"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5"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5" t="s">
        <v>1866</v>
      </c>
      <c r="E3773" s="223">
        <v>12500</v>
      </c>
      <c r="F3773" s="223"/>
      <c r="G3773" s="57">
        <f t="shared" si="62"/>
        <v>-12500</v>
      </c>
      <c r="H3773" s="218" t="s">
        <v>2841</v>
      </c>
    </row>
    <row r="3774" spans="1:8" ht="15.75" thickBot="1" x14ac:dyDescent="0.25">
      <c r="A3774" s="596">
        <v>43040</v>
      </c>
      <c r="B3774" s="221" t="s">
        <v>37</v>
      </c>
      <c r="C3774" s="221" t="s">
        <v>793</v>
      </c>
      <c r="D3774" s="805" t="s">
        <v>1867</v>
      </c>
      <c r="E3774" s="223">
        <v>12000</v>
      </c>
      <c r="F3774" s="223"/>
      <c r="G3774" s="57">
        <f t="shared" si="62"/>
        <v>-12000</v>
      </c>
      <c r="H3774" s="218" t="s">
        <v>2841</v>
      </c>
    </row>
    <row r="3775" spans="1:8" ht="15.75" thickBot="1" x14ac:dyDescent="0.25">
      <c r="A3775" s="596">
        <v>43040</v>
      </c>
      <c r="B3775" s="221" t="s">
        <v>37</v>
      </c>
      <c r="C3775" s="221" t="s">
        <v>793</v>
      </c>
      <c r="D3775" s="805"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5"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5" t="s">
        <v>2719</v>
      </c>
      <c r="E3777" s="223">
        <v>12000</v>
      </c>
      <c r="F3777" s="223"/>
      <c r="G3777" s="57">
        <f t="shared" si="62"/>
        <v>-12000</v>
      </c>
      <c r="H3777" s="218" t="s">
        <v>2841</v>
      </c>
    </row>
    <row r="3778" spans="1:8" ht="15.75" thickBot="1" x14ac:dyDescent="0.25">
      <c r="A3778" s="596">
        <v>43040</v>
      </c>
      <c r="B3778" s="221" t="s">
        <v>2786</v>
      </c>
      <c r="C3778" s="221" t="s">
        <v>793</v>
      </c>
      <c r="D3778" s="805" t="s">
        <v>1862</v>
      </c>
      <c r="E3778" s="223">
        <v>17250</v>
      </c>
      <c r="F3778" s="223"/>
      <c r="G3778" s="57">
        <f t="shared" si="62"/>
        <v>-17250</v>
      </c>
      <c r="H3778" s="218" t="s">
        <v>2841</v>
      </c>
    </row>
    <row r="3779" spans="1:8" ht="15.75" thickBot="1" x14ac:dyDescent="0.25">
      <c r="A3779" s="596">
        <v>43040</v>
      </c>
      <c r="B3779" s="221" t="s">
        <v>2786</v>
      </c>
      <c r="C3779" s="221" t="s">
        <v>793</v>
      </c>
      <c r="D3779" s="805"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5" t="s">
        <v>1851</v>
      </c>
      <c r="E3780" s="223">
        <v>26500</v>
      </c>
      <c r="F3780" s="223"/>
      <c r="G3780" s="57">
        <f t="shared" si="62"/>
        <v>-26500</v>
      </c>
      <c r="H3780" s="218" t="s">
        <v>2841</v>
      </c>
    </row>
    <row r="3781" spans="1:8" ht="15.75" thickBot="1" x14ac:dyDescent="0.25">
      <c r="A3781" s="596">
        <v>43040</v>
      </c>
      <c r="B3781" s="221" t="s">
        <v>40</v>
      </c>
      <c r="C3781" s="221" t="s">
        <v>793</v>
      </c>
      <c r="D3781" s="805"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5"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5" t="s">
        <v>2921</v>
      </c>
      <c r="E3783" s="223">
        <v>0</v>
      </c>
      <c r="F3783" s="223"/>
      <c r="G3783" s="57">
        <f t="shared" si="62"/>
        <v>0</v>
      </c>
      <c r="H3783" s="218" t="s">
        <v>2841</v>
      </c>
    </row>
    <row r="3784" spans="1:8" ht="15.75" thickBot="1" x14ac:dyDescent="0.25">
      <c r="A3784" s="596">
        <v>43040</v>
      </c>
      <c r="B3784" s="221" t="s">
        <v>2786</v>
      </c>
      <c r="C3784" s="221" t="s">
        <v>793</v>
      </c>
      <c r="D3784" s="805" t="s">
        <v>1539</v>
      </c>
      <c r="E3784" s="223">
        <v>1500</v>
      </c>
      <c r="F3784" s="223"/>
      <c r="G3784" s="57">
        <f t="shared" si="62"/>
        <v>-1500</v>
      </c>
      <c r="H3784" s="218" t="s">
        <v>2841</v>
      </c>
    </row>
    <row r="3785" spans="1:8" ht="15.75" thickBot="1" x14ac:dyDescent="0.25">
      <c r="A3785" s="596">
        <v>43040</v>
      </c>
      <c r="B3785" s="221" t="s">
        <v>2786</v>
      </c>
      <c r="C3785" s="221" t="s">
        <v>793</v>
      </c>
      <c r="D3785" s="805"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5"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5" t="s">
        <v>1869</v>
      </c>
      <c r="E3787" s="223">
        <v>0</v>
      </c>
      <c r="F3787" s="223"/>
      <c r="G3787" s="57">
        <f t="shared" si="63"/>
        <v>0</v>
      </c>
      <c r="H3787" s="218" t="s">
        <v>2841</v>
      </c>
    </row>
    <row r="3788" spans="1:8" ht="15.75" thickBot="1" x14ac:dyDescent="0.25">
      <c r="A3788" s="596">
        <v>43040</v>
      </c>
      <c r="B3788" s="221" t="s">
        <v>2786</v>
      </c>
      <c r="C3788" s="221" t="s">
        <v>793</v>
      </c>
      <c r="D3788" s="805"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5" t="s">
        <v>667</v>
      </c>
      <c r="E3789" s="223">
        <v>14100</v>
      </c>
      <c r="F3789" s="223"/>
      <c r="G3789" s="57">
        <f t="shared" si="63"/>
        <v>-14100</v>
      </c>
      <c r="H3789" s="218" t="s">
        <v>2841</v>
      </c>
    </row>
    <row r="3790" spans="1:8" ht="15.75" thickBot="1" x14ac:dyDescent="0.25">
      <c r="A3790" s="596">
        <v>43040</v>
      </c>
      <c r="B3790" s="221" t="s">
        <v>2651</v>
      </c>
      <c r="C3790" s="221" t="s">
        <v>793</v>
      </c>
      <c r="D3790" s="805"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5"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5" t="s">
        <v>2182</v>
      </c>
      <c r="E3792" s="223">
        <v>13000</v>
      </c>
      <c r="F3792" s="223"/>
      <c r="G3792" s="57">
        <f t="shared" si="63"/>
        <v>-13000</v>
      </c>
      <c r="H3792" s="218" t="s">
        <v>2841</v>
      </c>
    </row>
    <row r="3793" spans="1:8" ht="15.75" thickBot="1" x14ac:dyDescent="0.25">
      <c r="A3793" s="596">
        <v>43040</v>
      </c>
      <c r="B3793" s="221" t="s">
        <v>1399</v>
      </c>
      <c r="C3793" s="221" t="s">
        <v>793</v>
      </c>
      <c r="D3793" s="805"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4" t="s">
        <v>2870</v>
      </c>
      <c r="E3794" s="223">
        <v>23470</v>
      </c>
      <c r="F3794" s="223"/>
      <c r="G3794" s="223">
        <f t="shared" si="63"/>
        <v>-23470</v>
      </c>
      <c r="H3794" s="245" t="s">
        <v>2841</v>
      </c>
    </row>
    <row r="3795" spans="1:8" ht="15.75" customHeight="1" thickBot="1" x14ac:dyDescent="0.3">
      <c r="A3795" s="596">
        <v>43040</v>
      </c>
      <c r="B3795" s="221" t="s">
        <v>2786</v>
      </c>
      <c r="C3795" s="222" t="s">
        <v>3155</v>
      </c>
      <c r="D3795" s="804" t="s">
        <v>2871</v>
      </c>
      <c r="E3795" s="223">
        <v>13000</v>
      </c>
      <c r="F3795" s="223"/>
      <c r="G3795" s="223">
        <f t="shared" si="63"/>
        <v>-13000</v>
      </c>
      <c r="H3795" s="245" t="s">
        <v>2841</v>
      </c>
    </row>
    <row r="3796" spans="1:8" ht="15.75" customHeight="1" thickBot="1" x14ac:dyDescent="0.3">
      <c r="A3796" s="596">
        <v>43040</v>
      </c>
      <c r="B3796" s="221" t="s">
        <v>1399</v>
      </c>
      <c r="C3796" s="222" t="s">
        <v>779</v>
      </c>
      <c r="D3796" s="804" t="s">
        <v>72</v>
      </c>
      <c r="E3796" s="223">
        <v>35366</v>
      </c>
      <c r="F3796" s="223"/>
      <c r="G3796" s="223">
        <f t="shared" si="63"/>
        <v>-35366</v>
      </c>
      <c r="H3796" s="245" t="s">
        <v>2841</v>
      </c>
    </row>
    <row r="3797" spans="1:8" ht="15.75" customHeight="1" thickBot="1" x14ac:dyDescent="0.3">
      <c r="A3797" s="596">
        <v>43040</v>
      </c>
      <c r="B3797" s="221" t="s">
        <v>2786</v>
      </c>
      <c r="C3797" s="222" t="s">
        <v>2796</v>
      </c>
      <c r="D3797" s="804" t="s">
        <v>369</v>
      </c>
      <c r="E3797" s="223">
        <v>1000</v>
      </c>
      <c r="F3797" s="223"/>
      <c r="G3797" s="223">
        <f t="shared" si="63"/>
        <v>-1000</v>
      </c>
      <c r="H3797" s="245" t="s">
        <v>2841</v>
      </c>
    </row>
    <row r="3798" spans="1:8" ht="15.75" customHeight="1" thickBot="1" x14ac:dyDescent="0.3">
      <c r="A3798" s="596">
        <v>43041</v>
      </c>
      <c r="B3798" s="221" t="s">
        <v>2786</v>
      </c>
      <c r="C3798" s="222" t="s">
        <v>285</v>
      </c>
      <c r="D3798" s="804" t="s">
        <v>3147</v>
      </c>
      <c r="E3798" s="223">
        <v>12000</v>
      </c>
      <c r="F3798" s="223"/>
      <c r="G3798" s="223">
        <f t="shared" si="63"/>
        <v>-12000</v>
      </c>
      <c r="H3798" s="245" t="s">
        <v>2841</v>
      </c>
    </row>
    <row r="3799" spans="1:8" ht="15.75" customHeight="1" thickBot="1" x14ac:dyDescent="0.3">
      <c r="A3799" s="596">
        <v>43041</v>
      </c>
      <c r="B3799" s="221" t="s">
        <v>18</v>
      </c>
      <c r="C3799" s="222" t="s">
        <v>2472</v>
      </c>
      <c r="D3799" s="804" t="s">
        <v>2872</v>
      </c>
      <c r="E3799" s="223">
        <v>3000</v>
      </c>
      <c r="F3799" s="223"/>
      <c r="G3799" s="223">
        <f t="shared" si="63"/>
        <v>-3000</v>
      </c>
      <c r="H3799" s="245" t="s">
        <v>2841</v>
      </c>
    </row>
    <row r="3800" spans="1:8" ht="15.75" customHeight="1" thickBot="1" x14ac:dyDescent="0.3">
      <c r="A3800" s="596">
        <v>43041</v>
      </c>
      <c r="B3800" s="221" t="s">
        <v>2656</v>
      </c>
      <c r="C3800" s="222" t="s">
        <v>2472</v>
      </c>
      <c r="D3800" s="804" t="s">
        <v>2872</v>
      </c>
      <c r="E3800" s="223">
        <v>4174</v>
      </c>
      <c r="F3800" s="223"/>
      <c r="G3800" s="223">
        <f t="shared" si="63"/>
        <v>-4174</v>
      </c>
      <c r="H3800" s="245" t="s">
        <v>2841</v>
      </c>
    </row>
    <row r="3801" spans="1:8" ht="15.75" customHeight="1" thickBot="1" x14ac:dyDescent="0.3">
      <c r="A3801" s="596">
        <v>43041</v>
      </c>
      <c r="B3801" s="221" t="s">
        <v>2786</v>
      </c>
      <c r="C3801" s="222" t="s">
        <v>3144</v>
      </c>
      <c r="D3801" s="804" t="s">
        <v>3156</v>
      </c>
      <c r="E3801" s="223">
        <v>1650</v>
      </c>
      <c r="F3801" s="223"/>
      <c r="G3801" s="223">
        <f t="shared" si="63"/>
        <v>-1650</v>
      </c>
      <c r="H3801" s="245" t="s">
        <v>2841</v>
      </c>
    </row>
    <row r="3802" spans="1:8" ht="15.75" customHeight="1" thickBot="1" x14ac:dyDescent="0.3">
      <c r="A3802" s="596">
        <v>43041</v>
      </c>
      <c r="B3802" s="221" t="s">
        <v>2786</v>
      </c>
      <c r="C3802" s="222" t="s">
        <v>3148</v>
      </c>
      <c r="D3802" s="804" t="s">
        <v>1409</v>
      </c>
      <c r="E3802" s="223">
        <v>1260</v>
      </c>
      <c r="F3802" s="223"/>
      <c r="G3802" s="223">
        <f t="shared" si="63"/>
        <v>-1260</v>
      </c>
      <c r="H3802" s="245" t="s">
        <v>2841</v>
      </c>
    </row>
    <row r="3803" spans="1:8" ht="15.75" customHeight="1" thickBot="1" x14ac:dyDescent="0.3">
      <c r="A3803" s="596">
        <v>43041</v>
      </c>
      <c r="B3803" s="221" t="s">
        <v>2786</v>
      </c>
      <c r="C3803" s="222" t="s">
        <v>3148</v>
      </c>
      <c r="D3803" s="804" t="s">
        <v>1409</v>
      </c>
      <c r="E3803" s="223">
        <v>3800</v>
      </c>
      <c r="F3803" s="223"/>
      <c r="G3803" s="223">
        <f t="shared" si="63"/>
        <v>-3800</v>
      </c>
      <c r="H3803" s="245" t="s">
        <v>2841</v>
      </c>
    </row>
    <row r="3804" spans="1:8" ht="15.75" customHeight="1" thickBot="1" x14ac:dyDescent="0.3">
      <c r="A3804" s="596">
        <v>43041</v>
      </c>
      <c r="B3804" s="221" t="s">
        <v>2786</v>
      </c>
      <c r="C3804" s="222" t="s">
        <v>3144</v>
      </c>
      <c r="D3804" s="804" t="s">
        <v>3157</v>
      </c>
      <c r="E3804" s="223">
        <v>10320</v>
      </c>
      <c r="F3804" s="223"/>
      <c r="G3804" s="223">
        <f t="shared" si="63"/>
        <v>-10320</v>
      </c>
      <c r="H3804" s="245" t="s">
        <v>2841</v>
      </c>
    </row>
    <row r="3805" spans="1:8" ht="15.75" customHeight="1" thickBot="1" x14ac:dyDescent="0.3">
      <c r="A3805" s="596">
        <v>43042</v>
      </c>
      <c r="B3805" s="221" t="s">
        <v>2656</v>
      </c>
      <c r="C3805" s="222" t="s">
        <v>2472</v>
      </c>
      <c r="D3805" s="804" t="s">
        <v>2874</v>
      </c>
      <c r="E3805" s="223">
        <v>4030</v>
      </c>
      <c r="F3805" s="223"/>
      <c r="G3805" s="223">
        <f t="shared" si="63"/>
        <v>-4030</v>
      </c>
      <c r="H3805" s="245" t="s">
        <v>2841</v>
      </c>
    </row>
    <row r="3806" spans="1:8" ht="15.75" customHeight="1" thickBot="1" x14ac:dyDescent="0.3">
      <c r="A3806" s="596">
        <v>43042</v>
      </c>
      <c r="B3806" s="221" t="s">
        <v>1399</v>
      </c>
      <c r="C3806" s="222" t="s">
        <v>779</v>
      </c>
      <c r="D3806" s="804" t="s">
        <v>2875</v>
      </c>
      <c r="E3806" s="223">
        <v>42000</v>
      </c>
      <c r="F3806" s="223"/>
      <c r="G3806" s="223">
        <f t="shared" si="63"/>
        <v>-42000</v>
      </c>
      <c r="H3806" s="245" t="s">
        <v>2841</v>
      </c>
    </row>
    <row r="3807" spans="1:8" ht="15.75" customHeight="1" thickBot="1" x14ac:dyDescent="0.3">
      <c r="A3807" s="596">
        <v>43042</v>
      </c>
      <c r="B3807" s="221" t="s">
        <v>1690</v>
      </c>
      <c r="C3807" s="222" t="s">
        <v>2593</v>
      </c>
      <c r="D3807" s="804" t="s">
        <v>72</v>
      </c>
      <c r="E3807" s="223">
        <v>58200</v>
      </c>
      <c r="F3807" s="223"/>
      <c r="G3807" s="223">
        <f t="shared" si="63"/>
        <v>-58200</v>
      </c>
      <c r="H3807" s="245" t="s">
        <v>2841</v>
      </c>
    </row>
    <row r="3808" spans="1:8" ht="15.75" customHeight="1" thickBot="1" x14ac:dyDescent="0.3">
      <c r="A3808" s="596">
        <v>43042</v>
      </c>
      <c r="B3808" s="221" t="s">
        <v>2786</v>
      </c>
      <c r="C3808" s="222" t="s">
        <v>3144</v>
      </c>
      <c r="D3808" s="804" t="s">
        <v>2876</v>
      </c>
      <c r="E3808" s="223">
        <v>5500</v>
      </c>
      <c r="F3808" s="223"/>
      <c r="G3808" s="223">
        <f t="shared" si="63"/>
        <v>-5500</v>
      </c>
      <c r="H3808" s="245" t="s">
        <v>2841</v>
      </c>
    </row>
    <row r="3809" spans="1:8" ht="15.75" customHeight="1" thickBot="1" x14ac:dyDescent="0.3">
      <c r="A3809" s="596">
        <v>43043</v>
      </c>
      <c r="B3809" s="221" t="s">
        <v>2656</v>
      </c>
      <c r="C3809" s="222" t="s">
        <v>308</v>
      </c>
      <c r="D3809" s="804" t="s">
        <v>2877</v>
      </c>
      <c r="E3809" s="223">
        <v>1860</v>
      </c>
      <c r="F3809" s="223"/>
      <c r="G3809" s="223">
        <f t="shared" si="63"/>
        <v>-1860</v>
      </c>
      <c r="H3809" s="245" t="s">
        <v>2841</v>
      </c>
    </row>
    <row r="3810" spans="1:8" ht="15.75" customHeight="1" thickBot="1" x14ac:dyDescent="0.3">
      <c r="A3810" s="596">
        <v>43043</v>
      </c>
      <c r="B3810" s="221" t="s">
        <v>2786</v>
      </c>
      <c r="C3810" s="222" t="s">
        <v>2001</v>
      </c>
      <c r="D3810" s="804" t="s">
        <v>369</v>
      </c>
      <c r="E3810" s="223">
        <v>1300</v>
      </c>
      <c r="F3810" s="223"/>
      <c r="G3810" s="223">
        <f t="shared" si="63"/>
        <v>-1300</v>
      </c>
      <c r="H3810" s="245" t="s">
        <v>2841</v>
      </c>
    </row>
    <row r="3811" spans="1:8" ht="15.75" customHeight="1" thickBot="1" x14ac:dyDescent="0.3">
      <c r="A3811" s="596">
        <v>43043</v>
      </c>
      <c r="B3811" s="221" t="s">
        <v>11</v>
      </c>
      <c r="C3811" s="222" t="s">
        <v>2472</v>
      </c>
      <c r="D3811" s="804" t="s">
        <v>72</v>
      </c>
      <c r="E3811" s="223">
        <v>135</v>
      </c>
      <c r="F3811" s="223"/>
      <c r="G3811" s="223">
        <f t="shared" si="63"/>
        <v>-135</v>
      </c>
      <c r="H3811" s="245" t="s">
        <v>2841</v>
      </c>
    </row>
    <row r="3812" spans="1:8" ht="15.75" customHeight="1" thickBot="1" x14ac:dyDescent="0.3">
      <c r="A3812" s="596">
        <v>43045</v>
      </c>
      <c r="B3812" s="221" t="s">
        <v>1399</v>
      </c>
      <c r="C3812" s="222" t="s">
        <v>64</v>
      </c>
      <c r="D3812" s="804" t="s">
        <v>1916</v>
      </c>
      <c r="E3812" s="223">
        <v>600</v>
      </c>
      <c r="F3812" s="223"/>
      <c r="G3812" s="223">
        <f t="shared" si="63"/>
        <v>-600</v>
      </c>
      <c r="H3812" s="245" t="s">
        <v>2841</v>
      </c>
    </row>
    <row r="3813" spans="1:8" ht="15.75" customHeight="1" thickBot="1" x14ac:dyDescent="0.3">
      <c r="A3813" s="596">
        <v>43045</v>
      </c>
      <c r="B3813" s="221" t="s">
        <v>2547</v>
      </c>
      <c r="C3813" s="222" t="s">
        <v>289</v>
      </c>
      <c r="D3813" s="804" t="s">
        <v>2878</v>
      </c>
      <c r="E3813" s="223">
        <v>2619</v>
      </c>
      <c r="F3813" s="223"/>
      <c r="G3813" s="223">
        <f t="shared" si="63"/>
        <v>-2619</v>
      </c>
      <c r="H3813" s="245" t="s">
        <v>2841</v>
      </c>
    </row>
    <row r="3814" spans="1:8" ht="15.75" customHeight="1" thickBot="1" x14ac:dyDescent="0.3">
      <c r="A3814" s="596">
        <v>43045</v>
      </c>
      <c r="B3814" s="221" t="s">
        <v>11</v>
      </c>
      <c r="C3814" s="222" t="s">
        <v>289</v>
      </c>
      <c r="D3814" s="804" t="s">
        <v>2879</v>
      </c>
      <c r="E3814" s="223">
        <v>5000</v>
      </c>
      <c r="F3814" s="223"/>
      <c r="G3814" s="223">
        <f t="shared" si="63"/>
        <v>-5000</v>
      </c>
      <c r="H3814" s="245" t="s">
        <v>2841</v>
      </c>
    </row>
    <row r="3815" spans="1:8" ht="15.75" customHeight="1" thickBot="1" x14ac:dyDescent="0.3">
      <c r="A3815" s="596">
        <v>43045</v>
      </c>
      <c r="B3815" s="221" t="s">
        <v>2786</v>
      </c>
      <c r="C3815" s="222" t="s">
        <v>3144</v>
      </c>
      <c r="D3815" s="804" t="s">
        <v>3158</v>
      </c>
      <c r="E3815" s="223">
        <v>1000</v>
      </c>
      <c r="F3815" s="223"/>
      <c r="G3815" s="223">
        <f t="shared" si="63"/>
        <v>-1000</v>
      </c>
      <c r="H3815" s="245" t="s">
        <v>2841</v>
      </c>
    </row>
    <row r="3816" spans="1:8" ht="15.75" customHeight="1" thickBot="1" x14ac:dyDescent="0.3">
      <c r="A3816" s="596">
        <v>43047</v>
      </c>
      <c r="B3816" s="221" t="s">
        <v>11</v>
      </c>
      <c r="C3816" s="222" t="s">
        <v>793</v>
      </c>
      <c r="D3816" s="804" t="s">
        <v>266</v>
      </c>
      <c r="E3816" s="223">
        <v>5000</v>
      </c>
      <c r="F3816" s="223"/>
      <c r="G3816" s="223">
        <f t="shared" si="63"/>
        <v>-5000</v>
      </c>
      <c r="H3816" s="245" t="s">
        <v>2841</v>
      </c>
    </row>
    <row r="3817" spans="1:8" ht="15.75" customHeight="1" thickBot="1" x14ac:dyDescent="0.3">
      <c r="A3817" s="596">
        <v>43047</v>
      </c>
      <c r="B3817" s="221" t="s">
        <v>2656</v>
      </c>
      <c r="C3817" s="222" t="s">
        <v>793</v>
      </c>
      <c r="D3817" s="804" t="s">
        <v>266</v>
      </c>
      <c r="E3817" s="223">
        <v>7000</v>
      </c>
      <c r="F3817" s="223"/>
      <c r="G3817" s="223">
        <f t="shared" si="63"/>
        <v>-7000</v>
      </c>
      <c r="H3817" s="245" t="s">
        <v>2841</v>
      </c>
    </row>
    <row r="3818" spans="1:8" ht="15.75" customHeight="1" thickBot="1" x14ac:dyDescent="0.3">
      <c r="A3818" s="596">
        <v>43047</v>
      </c>
      <c r="B3818" s="221" t="s">
        <v>1399</v>
      </c>
      <c r="C3818" s="222" t="s">
        <v>793</v>
      </c>
      <c r="D3818" s="804" t="s">
        <v>2880</v>
      </c>
      <c r="E3818" s="223">
        <v>9032</v>
      </c>
      <c r="F3818" s="223"/>
      <c r="G3818" s="223">
        <f t="shared" si="63"/>
        <v>-9032</v>
      </c>
      <c r="H3818" s="245" t="s">
        <v>2841</v>
      </c>
    </row>
    <row r="3819" spans="1:8" ht="15.75" customHeight="1" thickBot="1" x14ac:dyDescent="0.3">
      <c r="A3819" s="596">
        <v>43048</v>
      </c>
      <c r="B3819" s="221" t="s">
        <v>2786</v>
      </c>
      <c r="C3819" s="222" t="s">
        <v>3144</v>
      </c>
      <c r="D3819" s="804" t="s">
        <v>2881</v>
      </c>
      <c r="E3819" s="223">
        <v>23300</v>
      </c>
      <c r="F3819" s="223"/>
      <c r="G3819" s="223">
        <f t="shared" si="63"/>
        <v>-23300</v>
      </c>
      <c r="H3819" s="245" t="s">
        <v>2841</v>
      </c>
    </row>
    <row r="3820" spans="1:8" ht="15.75" customHeight="1" thickBot="1" x14ac:dyDescent="0.3">
      <c r="A3820" s="596">
        <v>43048</v>
      </c>
      <c r="B3820" s="221" t="s">
        <v>2786</v>
      </c>
      <c r="C3820" s="222" t="s">
        <v>3144</v>
      </c>
      <c r="D3820" s="804" t="s">
        <v>3159</v>
      </c>
      <c r="E3820" s="223">
        <v>28100</v>
      </c>
      <c r="F3820" s="223"/>
      <c r="G3820" s="223">
        <f t="shared" si="63"/>
        <v>-28100</v>
      </c>
      <c r="H3820" s="245" t="s">
        <v>2841</v>
      </c>
    </row>
    <row r="3821" spans="1:8" ht="15.75" customHeight="1" thickBot="1" x14ac:dyDescent="0.3">
      <c r="A3821" s="596">
        <v>43049</v>
      </c>
      <c r="B3821" s="221" t="s">
        <v>2786</v>
      </c>
      <c r="C3821" s="222" t="s">
        <v>3144</v>
      </c>
      <c r="D3821" s="804" t="s">
        <v>3160</v>
      </c>
      <c r="E3821" s="223">
        <v>25800</v>
      </c>
      <c r="F3821" s="223"/>
      <c r="G3821" s="223">
        <f t="shared" si="63"/>
        <v>-25800</v>
      </c>
      <c r="H3821" s="245" t="s">
        <v>2841</v>
      </c>
    </row>
    <row r="3822" spans="1:8" ht="15.75" customHeight="1" thickBot="1" x14ac:dyDescent="0.3">
      <c r="A3822" s="596">
        <v>43049</v>
      </c>
      <c r="B3822" s="221" t="s">
        <v>2786</v>
      </c>
      <c r="C3822" s="222" t="s">
        <v>3148</v>
      </c>
      <c r="D3822" s="804" t="s">
        <v>1409</v>
      </c>
      <c r="E3822" s="223">
        <v>1400</v>
      </c>
      <c r="F3822" s="223"/>
      <c r="G3822" s="223">
        <f t="shared" si="63"/>
        <v>-1400</v>
      </c>
      <c r="H3822" s="245" t="s">
        <v>2841</v>
      </c>
    </row>
    <row r="3823" spans="1:8" ht="15.75" customHeight="1" thickBot="1" x14ac:dyDescent="0.3">
      <c r="A3823" s="596">
        <v>43049</v>
      </c>
      <c r="B3823" s="221" t="s">
        <v>2786</v>
      </c>
      <c r="C3823" s="222" t="s">
        <v>3148</v>
      </c>
      <c r="D3823" s="804" t="s">
        <v>1409</v>
      </c>
      <c r="E3823" s="223">
        <v>560</v>
      </c>
      <c r="F3823" s="223"/>
      <c r="G3823" s="223">
        <f t="shared" si="63"/>
        <v>-560</v>
      </c>
      <c r="H3823" s="245" t="s">
        <v>2841</v>
      </c>
    </row>
    <row r="3824" spans="1:8" ht="15.75" customHeight="1" thickBot="1" x14ac:dyDescent="0.3">
      <c r="A3824" s="596">
        <v>43049</v>
      </c>
      <c r="B3824" s="221" t="s">
        <v>1399</v>
      </c>
      <c r="C3824" s="222" t="s">
        <v>1703</v>
      </c>
      <c r="D3824" s="804" t="s">
        <v>1409</v>
      </c>
      <c r="E3824" s="223">
        <v>440</v>
      </c>
      <c r="F3824" s="223"/>
      <c r="G3824" s="223">
        <f t="shared" si="63"/>
        <v>-440</v>
      </c>
      <c r="H3824" s="245" t="s">
        <v>2841</v>
      </c>
    </row>
    <row r="3825" spans="1:8" ht="15.75" customHeight="1" thickBot="1" x14ac:dyDescent="0.3">
      <c r="A3825" s="596">
        <v>43049</v>
      </c>
      <c r="B3825" s="221" t="s">
        <v>2651</v>
      </c>
      <c r="C3825" s="222" t="s">
        <v>3148</v>
      </c>
      <c r="D3825" s="804" t="s">
        <v>1409</v>
      </c>
      <c r="E3825" s="223">
        <v>260</v>
      </c>
      <c r="F3825" s="223"/>
      <c r="G3825" s="223">
        <f t="shared" si="63"/>
        <v>-260</v>
      </c>
      <c r="H3825" s="245" t="s">
        <v>2841</v>
      </c>
    </row>
    <row r="3826" spans="1:8" ht="15.75" customHeight="1" thickBot="1" x14ac:dyDescent="0.3">
      <c r="A3826" s="596">
        <v>43049</v>
      </c>
      <c r="B3826" s="221" t="s">
        <v>11</v>
      </c>
      <c r="C3826" s="222" t="s">
        <v>437</v>
      </c>
      <c r="D3826" s="804" t="s">
        <v>2882</v>
      </c>
      <c r="E3826" s="223">
        <v>7600</v>
      </c>
      <c r="F3826" s="223"/>
      <c r="G3826" s="223">
        <f t="shared" si="63"/>
        <v>-7600</v>
      </c>
      <c r="H3826" s="245" t="s">
        <v>2841</v>
      </c>
    </row>
    <row r="3827" spans="1:8" ht="15.75" customHeight="1" thickBot="1" x14ac:dyDescent="0.3">
      <c r="A3827" s="596">
        <v>43052</v>
      </c>
      <c r="B3827" s="221" t="s">
        <v>1399</v>
      </c>
      <c r="C3827" s="222" t="s">
        <v>2958</v>
      </c>
      <c r="D3827" s="804" t="s">
        <v>2959</v>
      </c>
      <c r="E3827" s="223">
        <v>9000</v>
      </c>
      <c r="F3827" s="223"/>
      <c r="G3827" s="223">
        <f t="shared" si="63"/>
        <v>-9000</v>
      </c>
      <c r="H3827" s="245" t="s">
        <v>2841</v>
      </c>
    </row>
    <row r="3828" spans="1:8" ht="15.75" customHeight="1" thickBot="1" x14ac:dyDescent="0.3">
      <c r="A3828" s="596">
        <v>43052</v>
      </c>
      <c r="B3828" s="221" t="s">
        <v>2547</v>
      </c>
      <c r="C3828" s="222" t="s">
        <v>2593</v>
      </c>
      <c r="D3828" s="804" t="s">
        <v>2795</v>
      </c>
      <c r="E3828" s="223">
        <v>1000</v>
      </c>
      <c r="F3828" s="223"/>
      <c r="G3828" s="223">
        <f t="shared" si="63"/>
        <v>-1000</v>
      </c>
      <c r="H3828" s="245" t="s">
        <v>2841</v>
      </c>
    </row>
    <row r="3829" spans="1:8" ht="15.75" customHeight="1" thickBot="1" x14ac:dyDescent="0.3">
      <c r="A3829" s="596">
        <v>43052</v>
      </c>
      <c r="B3829" s="221" t="s">
        <v>2786</v>
      </c>
      <c r="C3829" s="222" t="s">
        <v>3144</v>
      </c>
      <c r="D3829" s="804" t="s">
        <v>3161</v>
      </c>
      <c r="E3829" s="223">
        <v>11859</v>
      </c>
      <c r="F3829" s="223"/>
      <c r="G3829" s="223">
        <f t="shared" si="63"/>
        <v>-11859</v>
      </c>
      <c r="H3829" s="245" t="s">
        <v>2841</v>
      </c>
    </row>
    <row r="3830" spans="1:8" ht="15.75" customHeight="1" thickBot="1" x14ac:dyDescent="0.3">
      <c r="A3830" s="596">
        <v>43052</v>
      </c>
      <c r="B3830" s="221" t="s">
        <v>37</v>
      </c>
      <c r="C3830" s="222" t="s">
        <v>1742</v>
      </c>
      <c r="D3830" s="804" t="s">
        <v>269</v>
      </c>
      <c r="E3830" s="223">
        <v>2630</v>
      </c>
      <c r="F3830" s="223"/>
      <c r="G3830" s="223">
        <f t="shared" si="63"/>
        <v>-2630</v>
      </c>
      <c r="H3830" s="245" t="s">
        <v>2841</v>
      </c>
    </row>
    <row r="3831" spans="1:8" ht="15.75" customHeight="1" thickBot="1" x14ac:dyDescent="0.3">
      <c r="A3831" s="596">
        <v>43052</v>
      </c>
      <c r="B3831" s="221" t="s">
        <v>18</v>
      </c>
      <c r="C3831" s="222"/>
      <c r="D3831" s="804" t="s">
        <v>269</v>
      </c>
      <c r="E3831" s="223">
        <v>600</v>
      </c>
      <c r="F3831" s="223"/>
      <c r="G3831" s="223">
        <f t="shared" si="63"/>
        <v>-600</v>
      </c>
      <c r="H3831" s="245" t="s">
        <v>2841</v>
      </c>
    </row>
    <row r="3832" spans="1:8" ht="15.75" customHeight="1" thickBot="1" x14ac:dyDescent="0.3">
      <c r="A3832" s="596">
        <v>43052</v>
      </c>
      <c r="B3832" s="221" t="s">
        <v>18</v>
      </c>
      <c r="C3832" s="222"/>
      <c r="D3832" s="804" t="s">
        <v>269</v>
      </c>
      <c r="E3832" s="223">
        <v>3390</v>
      </c>
      <c r="F3832" s="223"/>
      <c r="G3832" s="223">
        <f t="shared" si="63"/>
        <v>-3390</v>
      </c>
      <c r="H3832" s="245" t="s">
        <v>2841</v>
      </c>
    </row>
    <row r="3833" spans="1:8" ht="15.75" customHeight="1" thickBot="1" x14ac:dyDescent="0.3">
      <c r="A3833" s="596">
        <v>43052</v>
      </c>
      <c r="B3833" s="221" t="s">
        <v>16</v>
      </c>
      <c r="C3833" s="222"/>
      <c r="D3833" s="804" t="s">
        <v>2927</v>
      </c>
      <c r="E3833" s="223">
        <v>900</v>
      </c>
      <c r="F3833" s="223"/>
      <c r="G3833" s="223">
        <f t="shared" si="63"/>
        <v>-900</v>
      </c>
      <c r="H3833" s="245" t="s">
        <v>2841</v>
      </c>
    </row>
    <row r="3834" spans="1:8" ht="15.75" customHeight="1" thickBot="1" x14ac:dyDescent="0.3">
      <c r="A3834" s="596">
        <v>43056</v>
      </c>
      <c r="B3834" s="221" t="s">
        <v>2651</v>
      </c>
      <c r="C3834" s="222" t="s">
        <v>391</v>
      </c>
      <c r="D3834" s="804" t="s">
        <v>4231</v>
      </c>
      <c r="E3834" s="223">
        <v>800</v>
      </c>
      <c r="F3834" s="223"/>
      <c r="G3834" s="223">
        <f t="shared" si="63"/>
        <v>-800</v>
      </c>
      <c r="H3834" s="245" t="s">
        <v>2841</v>
      </c>
    </row>
    <row r="3835" spans="1:8" ht="15.75" customHeight="1" thickBot="1" x14ac:dyDescent="0.3">
      <c r="A3835" s="596">
        <v>43056</v>
      </c>
      <c r="B3835" s="221" t="s">
        <v>2547</v>
      </c>
      <c r="C3835" s="222" t="s">
        <v>550</v>
      </c>
      <c r="D3835" s="804" t="s">
        <v>2348</v>
      </c>
      <c r="E3835" s="223">
        <v>17045</v>
      </c>
      <c r="F3835" s="223"/>
      <c r="G3835" s="223">
        <f t="shared" si="63"/>
        <v>-17045</v>
      </c>
      <c r="H3835" s="245" t="s">
        <v>2841</v>
      </c>
    </row>
    <row r="3836" spans="1:8" ht="15.75" customHeight="1" thickBot="1" x14ac:dyDescent="0.3">
      <c r="A3836" s="596">
        <v>43056</v>
      </c>
      <c r="B3836" s="221" t="s">
        <v>2547</v>
      </c>
      <c r="C3836" s="222"/>
      <c r="D3836" s="804" t="s">
        <v>2960</v>
      </c>
      <c r="E3836" s="223">
        <v>530</v>
      </c>
      <c r="F3836" s="223"/>
      <c r="G3836" s="223">
        <f t="shared" si="63"/>
        <v>-530</v>
      </c>
      <c r="H3836" s="245" t="s">
        <v>2841</v>
      </c>
    </row>
    <row r="3837" spans="1:8" ht="15.75" customHeight="1" thickBot="1" x14ac:dyDescent="0.3">
      <c r="A3837" s="596">
        <v>43056</v>
      </c>
      <c r="B3837" s="221" t="s">
        <v>11</v>
      </c>
      <c r="C3837" s="222" t="s">
        <v>2472</v>
      </c>
      <c r="D3837" s="804" t="s">
        <v>285</v>
      </c>
      <c r="E3837" s="223">
        <v>200</v>
      </c>
      <c r="F3837" s="223"/>
      <c r="G3837" s="223">
        <f t="shared" si="63"/>
        <v>-200</v>
      </c>
      <c r="H3837" s="245" t="s">
        <v>2841</v>
      </c>
    </row>
    <row r="3838" spans="1:8" ht="15.75" customHeight="1" thickBot="1" x14ac:dyDescent="0.3">
      <c r="A3838" s="596">
        <v>43056</v>
      </c>
      <c r="B3838" s="221" t="s">
        <v>2547</v>
      </c>
      <c r="C3838" s="222" t="s">
        <v>2873</v>
      </c>
      <c r="D3838" s="804" t="s">
        <v>285</v>
      </c>
      <c r="E3838" s="223">
        <v>200</v>
      </c>
      <c r="F3838" s="223"/>
      <c r="G3838" s="223">
        <f t="shared" si="63"/>
        <v>-200</v>
      </c>
      <c r="H3838" s="245" t="s">
        <v>2841</v>
      </c>
    </row>
    <row r="3839" spans="1:8" ht="15.75" customHeight="1" thickBot="1" x14ac:dyDescent="0.3">
      <c r="A3839" s="596">
        <v>43056</v>
      </c>
      <c r="B3839" s="221" t="s">
        <v>2786</v>
      </c>
      <c r="C3839" s="222" t="s">
        <v>3144</v>
      </c>
      <c r="D3839" s="804" t="s">
        <v>3161</v>
      </c>
      <c r="E3839" s="223">
        <v>4585</v>
      </c>
      <c r="F3839" s="223"/>
      <c r="G3839" s="223">
        <f t="shared" si="63"/>
        <v>-4585</v>
      </c>
      <c r="H3839" s="245" t="s">
        <v>2841</v>
      </c>
    </row>
    <row r="3840" spans="1:8" ht="15.75" customHeight="1" thickBot="1" x14ac:dyDescent="0.3">
      <c r="A3840" s="596">
        <v>43056</v>
      </c>
      <c r="B3840" s="221" t="s">
        <v>2547</v>
      </c>
      <c r="C3840" s="222"/>
      <c r="D3840" s="804" t="s">
        <v>2928</v>
      </c>
      <c r="E3840" s="223">
        <v>550</v>
      </c>
      <c r="F3840" s="223"/>
      <c r="G3840" s="223">
        <f t="shared" si="63"/>
        <v>-550</v>
      </c>
      <c r="H3840" s="245" t="s">
        <v>2841</v>
      </c>
    </row>
    <row r="3841" spans="1:8" ht="15.75" customHeight="1" thickBot="1" x14ac:dyDescent="0.3">
      <c r="A3841" s="596">
        <v>43056</v>
      </c>
      <c r="B3841" s="221" t="s">
        <v>2547</v>
      </c>
      <c r="C3841" s="222"/>
      <c r="D3841" s="804" t="s">
        <v>1885</v>
      </c>
      <c r="E3841" s="223">
        <v>400</v>
      </c>
      <c r="F3841" s="223"/>
      <c r="G3841" s="223">
        <f t="shared" si="63"/>
        <v>-400</v>
      </c>
      <c r="H3841" s="245" t="s">
        <v>2841</v>
      </c>
    </row>
    <row r="3842" spans="1:8" ht="15.75" customHeight="1" thickBot="1" x14ac:dyDescent="0.3">
      <c r="A3842" s="596">
        <v>43056</v>
      </c>
      <c r="B3842" s="221" t="s">
        <v>2547</v>
      </c>
      <c r="C3842" s="222"/>
      <c r="D3842" s="804" t="s">
        <v>2961</v>
      </c>
      <c r="E3842" s="223">
        <v>500</v>
      </c>
      <c r="F3842" s="223"/>
      <c r="G3842" s="223">
        <f t="shared" si="63"/>
        <v>-500</v>
      </c>
      <c r="H3842" s="245" t="s">
        <v>2841</v>
      </c>
    </row>
    <row r="3843" spans="1:8" ht="15.75" customHeight="1" thickBot="1" x14ac:dyDescent="0.3">
      <c r="A3843" s="596">
        <v>43056</v>
      </c>
      <c r="B3843" s="221" t="s">
        <v>25</v>
      </c>
      <c r="C3843" s="222"/>
      <c r="D3843" s="804" t="s">
        <v>2962</v>
      </c>
      <c r="E3843" s="223">
        <v>450</v>
      </c>
      <c r="F3843" s="223"/>
      <c r="G3843" s="223">
        <f t="shared" si="63"/>
        <v>-450</v>
      </c>
      <c r="H3843" s="245" t="s">
        <v>2841</v>
      </c>
    </row>
    <row r="3844" spans="1:8" ht="15.75" customHeight="1" thickBot="1" x14ac:dyDescent="0.3">
      <c r="A3844" s="596">
        <v>43056</v>
      </c>
      <c r="B3844" s="221" t="s">
        <v>40</v>
      </c>
      <c r="C3844" s="222" t="s">
        <v>324</v>
      </c>
      <c r="D3844" s="804" t="s">
        <v>269</v>
      </c>
      <c r="E3844" s="223">
        <v>2020</v>
      </c>
      <c r="F3844" s="223"/>
      <c r="G3844" s="223">
        <f t="shared" si="63"/>
        <v>-2020</v>
      </c>
      <c r="H3844" s="245" t="s">
        <v>2841</v>
      </c>
    </row>
    <row r="3845" spans="1:8" ht="15.75" customHeight="1" thickBot="1" x14ac:dyDescent="0.3">
      <c r="A3845" s="596">
        <v>43056</v>
      </c>
      <c r="B3845" s="221" t="s">
        <v>2786</v>
      </c>
      <c r="C3845" s="222" t="s">
        <v>3144</v>
      </c>
      <c r="D3845" s="804" t="s">
        <v>3162</v>
      </c>
      <c r="E3845" s="223">
        <v>11500</v>
      </c>
      <c r="F3845" s="223"/>
      <c r="G3845" s="223">
        <f t="shared" si="63"/>
        <v>-11500</v>
      </c>
      <c r="H3845" s="245" t="s">
        <v>2841</v>
      </c>
    </row>
    <row r="3846" spans="1:8" ht="15.75" customHeight="1" thickBot="1" x14ac:dyDescent="0.3">
      <c r="A3846" s="596">
        <v>43056</v>
      </c>
      <c r="B3846" s="221" t="s">
        <v>1399</v>
      </c>
      <c r="C3846" s="222"/>
      <c r="D3846" s="804" t="s">
        <v>2963</v>
      </c>
      <c r="E3846" s="223">
        <v>450</v>
      </c>
      <c r="F3846" s="223"/>
      <c r="G3846" s="223">
        <f t="shared" si="63"/>
        <v>-450</v>
      </c>
      <c r="H3846" s="245" t="s">
        <v>2841</v>
      </c>
    </row>
    <row r="3847" spans="1:8" ht="15.75" customHeight="1" thickBot="1" x14ac:dyDescent="0.3">
      <c r="A3847" s="596">
        <v>43057</v>
      </c>
      <c r="B3847" s="221" t="s">
        <v>82</v>
      </c>
      <c r="C3847" s="222"/>
      <c r="D3847" s="804" t="s">
        <v>2929</v>
      </c>
      <c r="E3847" s="223">
        <v>13170</v>
      </c>
      <c r="F3847" s="223"/>
      <c r="G3847" s="223">
        <f t="shared" si="63"/>
        <v>-13170</v>
      </c>
      <c r="H3847" s="245" t="s">
        <v>2841</v>
      </c>
    </row>
    <row r="3848" spans="1:8" ht="15.75" customHeight="1" thickBot="1" x14ac:dyDescent="0.3">
      <c r="A3848" s="596">
        <v>43059</v>
      </c>
      <c r="B3848" s="221" t="s">
        <v>2786</v>
      </c>
      <c r="C3848" s="222" t="s">
        <v>3144</v>
      </c>
      <c r="D3848" s="804" t="s">
        <v>2930</v>
      </c>
      <c r="E3848" s="223">
        <v>240</v>
      </c>
      <c r="F3848" s="223"/>
      <c r="G3848" s="223">
        <f t="shared" si="63"/>
        <v>-240</v>
      </c>
      <c r="H3848" s="245" t="s">
        <v>2841</v>
      </c>
    </row>
    <row r="3849" spans="1:8" ht="15.75" customHeight="1" thickBot="1" x14ac:dyDescent="0.3">
      <c r="A3849" s="596">
        <v>43061</v>
      </c>
      <c r="B3849" s="221" t="s">
        <v>2786</v>
      </c>
      <c r="C3849" s="222" t="s">
        <v>3144</v>
      </c>
      <c r="D3849" s="804"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4" t="s">
        <v>391</v>
      </c>
      <c r="E3850" s="223">
        <v>7380</v>
      </c>
      <c r="F3850" s="223"/>
      <c r="G3850" s="223">
        <f t="shared" si="64"/>
        <v>-7380</v>
      </c>
      <c r="H3850" s="245" t="s">
        <v>2841</v>
      </c>
    </row>
    <row r="3851" spans="1:8" ht="15.75" customHeight="1" thickBot="1" x14ac:dyDescent="0.3">
      <c r="A3851" s="596">
        <v>43061</v>
      </c>
      <c r="B3851" s="221" t="s">
        <v>2786</v>
      </c>
      <c r="C3851" s="222" t="s">
        <v>3144</v>
      </c>
      <c r="D3851" s="804" t="s">
        <v>391</v>
      </c>
      <c r="E3851" s="223">
        <v>10150</v>
      </c>
      <c r="F3851" s="223"/>
      <c r="G3851" s="223">
        <f t="shared" si="64"/>
        <v>-10150</v>
      </c>
      <c r="H3851" s="245" t="s">
        <v>2841</v>
      </c>
    </row>
    <row r="3852" spans="1:8" ht="15.75" customHeight="1" thickBot="1" x14ac:dyDescent="0.3">
      <c r="A3852" s="596">
        <v>43061</v>
      </c>
      <c r="B3852" s="221" t="s">
        <v>2547</v>
      </c>
      <c r="C3852" s="222" t="s">
        <v>550</v>
      </c>
      <c r="D3852" s="804" t="s">
        <v>391</v>
      </c>
      <c r="E3852" s="223">
        <v>13830</v>
      </c>
      <c r="F3852" s="223"/>
      <c r="G3852" s="223">
        <f t="shared" si="64"/>
        <v>-13830</v>
      </c>
      <c r="H3852" s="245" t="s">
        <v>2841</v>
      </c>
    </row>
    <row r="3853" spans="1:8" ht="15.75" customHeight="1" thickBot="1" x14ac:dyDescent="0.3">
      <c r="A3853" s="596">
        <v>43061</v>
      </c>
      <c r="B3853" s="221" t="s">
        <v>2547</v>
      </c>
      <c r="C3853" s="222" t="s">
        <v>2873</v>
      </c>
      <c r="D3853" s="804" t="s">
        <v>391</v>
      </c>
      <c r="E3853" s="223">
        <v>11124</v>
      </c>
      <c r="F3853" s="223"/>
      <c r="G3853" s="223">
        <f t="shared" si="64"/>
        <v>-11124</v>
      </c>
      <c r="H3853" s="245" t="s">
        <v>2841</v>
      </c>
    </row>
    <row r="3854" spans="1:8" ht="15.75" customHeight="1" thickBot="1" x14ac:dyDescent="0.3">
      <c r="A3854" s="596">
        <v>43061</v>
      </c>
      <c r="B3854" s="221" t="s">
        <v>16</v>
      </c>
      <c r="C3854" s="222"/>
      <c r="D3854" s="804" t="s">
        <v>2964</v>
      </c>
      <c r="E3854" s="223">
        <v>900</v>
      </c>
      <c r="F3854" s="223"/>
      <c r="G3854" s="223">
        <f t="shared" si="64"/>
        <v>-900</v>
      </c>
      <c r="H3854" s="245" t="s">
        <v>2841</v>
      </c>
    </row>
    <row r="3855" spans="1:8" ht="15.75" customHeight="1" thickBot="1" x14ac:dyDescent="0.3">
      <c r="A3855" s="596">
        <v>43062</v>
      </c>
      <c r="B3855" s="221" t="s">
        <v>2547</v>
      </c>
      <c r="C3855" s="222" t="s">
        <v>2873</v>
      </c>
      <c r="D3855" s="804" t="s">
        <v>2359</v>
      </c>
      <c r="E3855" s="223">
        <v>420</v>
      </c>
      <c r="F3855" s="223"/>
      <c r="G3855" s="223">
        <f t="shared" si="64"/>
        <v>-420</v>
      </c>
      <c r="H3855" s="245" t="s">
        <v>2841</v>
      </c>
    </row>
    <row r="3856" spans="1:8" ht="15.75" customHeight="1" thickBot="1" x14ac:dyDescent="0.3">
      <c r="A3856" s="596">
        <v>43062</v>
      </c>
      <c r="B3856" s="221" t="s">
        <v>40</v>
      </c>
      <c r="C3856" s="222" t="s">
        <v>324</v>
      </c>
      <c r="D3856" s="804" t="s">
        <v>391</v>
      </c>
      <c r="E3856" s="223">
        <v>610</v>
      </c>
      <c r="F3856" s="223"/>
      <c r="G3856" s="223">
        <f t="shared" si="64"/>
        <v>-610</v>
      </c>
      <c r="H3856" s="245" t="s">
        <v>2841</v>
      </c>
    </row>
    <row r="3857" spans="1:8" ht="15.75" customHeight="1" thickBot="1" x14ac:dyDescent="0.3">
      <c r="A3857" s="596">
        <v>43062</v>
      </c>
      <c r="B3857" s="221" t="s">
        <v>2932</v>
      </c>
      <c r="C3857" s="222" t="s">
        <v>3144</v>
      </c>
      <c r="D3857" s="804" t="s">
        <v>2933</v>
      </c>
      <c r="E3857" s="223">
        <v>6000</v>
      </c>
      <c r="F3857" s="223"/>
      <c r="G3857" s="223">
        <f t="shared" si="64"/>
        <v>-6000</v>
      </c>
      <c r="H3857" s="245" t="s">
        <v>2841</v>
      </c>
    </row>
    <row r="3858" spans="1:8" ht="15.75" customHeight="1" thickBot="1" x14ac:dyDescent="0.3">
      <c r="A3858" s="596">
        <v>43062</v>
      </c>
      <c r="B3858" s="221" t="s">
        <v>2786</v>
      </c>
      <c r="C3858" s="222" t="s">
        <v>3144</v>
      </c>
      <c r="D3858" s="804" t="s">
        <v>2944</v>
      </c>
      <c r="E3858" s="223">
        <v>7790</v>
      </c>
      <c r="F3858" s="223"/>
      <c r="G3858" s="223">
        <f t="shared" si="64"/>
        <v>-7790</v>
      </c>
      <c r="H3858" s="245" t="s">
        <v>2841</v>
      </c>
    </row>
    <row r="3859" spans="1:8" ht="15.75" customHeight="1" thickBot="1" x14ac:dyDescent="0.3">
      <c r="A3859" s="596">
        <v>43062</v>
      </c>
      <c r="B3859" s="221" t="s">
        <v>14</v>
      </c>
      <c r="C3859" s="222"/>
      <c r="D3859" s="804" t="s">
        <v>1409</v>
      </c>
      <c r="E3859" s="223">
        <v>840</v>
      </c>
      <c r="F3859" s="223"/>
      <c r="G3859" s="223">
        <f t="shared" si="64"/>
        <v>-840</v>
      </c>
      <c r="H3859" s="245" t="s">
        <v>2841</v>
      </c>
    </row>
    <row r="3860" spans="1:8" ht="15.75" customHeight="1" thickBot="1" x14ac:dyDescent="0.3">
      <c r="A3860" s="596">
        <v>43062</v>
      </c>
      <c r="B3860" s="221" t="s">
        <v>2786</v>
      </c>
      <c r="C3860" s="222" t="s">
        <v>3015</v>
      </c>
      <c r="D3860" s="804" t="s">
        <v>2934</v>
      </c>
      <c r="E3860" s="223">
        <v>1000</v>
      </c>
      <c r="F3860" s="223"/>
      <c r="G3860" s="223">
        <f t="shared" si="64"/>
        <v>-1000</v>
      </c>
      <c r="H3860" s="245" t="s">
        <v>2841</v>
      </c>
    </row>
    <row r="3861" spans="1:8" ht="15.75" customHeight="1" thickBot="1" x14ac:dyDescent="0.3">
      <c r="A3861" s="596">
        <v>43062</v>
      </c>
      <c r="B3861" s="221" t="s">
        <v>1399</v>
      </c>
      <c r="C3861" s="222" t="s">
        <v>928</v>
      </c>
      <c r="D3861" s="804" t="s">
        <v>2935</v>
      </c>
      <c r="E3861" s="223">
        <v>300</v>
      </c>
      <c r="F3861" s="223"/>
      <c r="G3861" s="223">
        <f t="shared" si="64"/>
        <v>-300</v>
      </c>
      <c r="H3861" s="245" t="s">
        <v>2841</v>
      </c>
    </row>
    <row r="3862" spans="1:8" ht="15.75" customHeight="1" thickBot="1" x14ac:dyDescent="0.3">
      <c r="A3862" s="596">
        <v>43063</v>
      </c>
      <c r="B3862" s="221" t="s">
        <v>2786</v>
      </c>
      <c r="C3862" s="222" t="s">
        <v>3148</v>
      </c>
      <c r="D3862" s="804" t="s">
        <v>2936</v>
      </c>
      <c r="E3862" s="223">
        <v>1680</v>
      </c>
      <c r="F3862" s="223"/>
      <c r="G3862" s="223">
        <f t="shared" si="64"/>
        <v>-1680</v>
      </c>
      <c r="H3862" s="245" t="s">
        <v>2841</v>
      </c>
    </row>
    <row r="3863" spans="1:8" ht="15.75" customHeight="1" thickBot="1" x14ac:dyDescent="0.3">
      <c r="A3863" s="596">
        <v>43063</v>
      </c>
      <c r="B3863" s="221" t="s">
        <v>1399</v>
      </c>
      <c r="C3863" s="222" t="s">
        <v>1703</v>
      </c>
      <c r="D3863" s="804" t="s">
        <v>2937</v>
      </c>
      <c r="E3863" s="223">
        <v>1680</v>
      </c>
      <c r="F3863" s="223"/>
      <c r="G3863" s="223">
        <f t="shared" si="64"/>
        <v>-1680</v>
      </c>
      <c r="H3863" s="245" t="s">
        <v>2841</v>
      </c>
    </row>
    <row r="3864" spans="1:8" ht="15.75" customHeight="1" thickBot="1" x14ac:dyDescent="0.3">
      <c r="A3864" s="596">
        <v>43063</v>
      </c>
      <c r="B3864" s="221" t="s">
        <v>2651</v>
      </c>
      <c r="C3864" s="222" t="s">
        <v>3148</v>
      </c>
      <c r="D3864" s="804" t="s">
        <v>1409</v>
      </c>
      <c r="E3864" s="223">
        <v>260</v>
      </c>
      <c r="F3864" s="223"/>
      <c r="G3864" s="223">
        <f t="shared" si="64"/>
        <v>-260</v>
      </c>
      <c r="H3864" s="245" t="s">
        <v>2841</v>
      </c>
    </row>
    <row r="3865" spans="1:8" ht="15.75" customHeight="1" thickBot="1" x14ac:dyDescent="0.3">
      <c r="A3865" s="596">
        <v>43063</v>
      </c>
      <c r="B3865" s="221" t="s">
        <v>2786</v>
      </c>
      <c r="C3865" s="222" t="s">
        <v>3148</v>
      </c>
      <c r="D3865" s="804" t="s">
        <v>2938</v>
      </c>
      <c r="E3865" s="223">
        <v>140</v>
      </c>
      <c r="F3865" s="223"/>
      <c r="G3865" s="223">
        <f t="shared" si="64"/>
        <v>-140</v>
      </c>
      <c r="H3865" s="245" t="s">
        <v>2841</v>
      </c>
    </row>
    <row r="3866" spans="1:8" ht="15.75" customHeight="1" thickBot="1" x14ac:dyDescent="0.3">
      <c r="A3866" s="596">
        <v>43063</v>
      </c>
      <c r="B3866" s="221" t="s">
        <v>2786</v>
      </c>
      <c r="C3866" s="222" t="s">
        <v>3144</v>
      </c>
      <c r="D3866" s="804" t="s">
        <v>3163</v>
      </c>
      <c r="E3866" s="223">
        <v>18550</v>
      </c>
      <c r="F3866" s="223"/>
      <c r="G3866" s="223">
        <f t="shared" si="64"/>
        <v>-18550</v>
      </c>
      <c r="H3866" s="245" t="s">
        <v>2841</v>
      </c>
    </row>
    <row r="3867" spans="1:8" ht="24.75" customHeight="1" thickBot="1" x14ac:dyDescent="0.3">
      <c r="A3867" s="596">
        <v>43064</v>
      </c>
      <c r="B3867" s="222" t="s">
        <v>2786</v>
      </c>
      <c r="C3867" s="222" t="s">
        <v>3144</v>
      </c>
      <c r="D3867" s="806" t="s">
        <v>3164</v>
      </c>
      <c r="E3867" s="242">
        <v>39736</v>
      </c>
      <c r="F3867" s="242"/>
      <c r="G3867" s="242">
        <f t="shared" si="64"/>
        <v>-39736</v>
      </c>
      <c r="H3867" s="245" t="s">
        <v>2841</v>
      </c>
    </row>
    <row r="3868" spans="1:8" ht="25.5" customHeight="1" thickBot="1" x14ac:dyDescent="0.3">
      <c r="A3868" s="596">
        <v>43064</v>
      </c>
      <c r="B3868" s="222" t="s">
        <v>2786</v>
      </c>
      <c r="C3868" s="222" t="s">
        <v>3144</v>
      </c>
      <c r="D3868" s="804" t="s">
        <v>3165</v>
      </c>
      <c r="E3868" s="223">
        <v>20135</v>
      </c>
      <c r="F3868" s="223"/>
      <c r="G3868" s="223">
        <f t="shared" si="64"/>
        <v>-20135</v>
      </c>
      <c r="H3868" s="245" t="s">
        <v>2841</v>
      </c>
    </row>
    <row r="3869" spans="1:8" ht="25.5" customHeight="1" thickBot="1" x14ac:dyDescent="0.3">
      <c r="A3869" s="596">
        <v>43064</v>
      </c>
      <c r="B3869" s="222" t="s">
        <v>1399</v>
      </c>
      <c r="C3869" s="222" t="s">
        <v>64</v>
      </c>
      <c r="D3869" s="804" t="s">
        <v>2940</v>
      </c>
      <c r="E3869" s="223">
        <v>27091</v>
      </c>
      <c r="F3869" s="223"/>
      <c r="G3869" s="223">
        <f t="shared" si="64"/>
        <v>-27091</v>
      </c>
      <c r="H3869" s="245" t="s">
        <v>2841</v>
      </c>
    </row>
    <row r="3870" spans="1:8" ht="15.75" customHeight="1" thickBot="1" x14ac:dyDescent="0.3">
      <c r="A3870" s="596">
        <v>43064</v>
      </c>
      <c r="B3870" s="222" t="s">
        <v>1690</v>
      </c>
      <c r="C3870" s="222" t="s">
        <v>2593</v>
      </c>
      <c r="D3870" s="804" t="s">
        <v>391</v>
      </c>
      <c r="E3870" s="223">
        <v>13980</v>
      </c>
      <c r="F3870" s="223"/>
      <c r="G3870" s="223">
        <f t="shared" si="64"/>
        <v>-13980</v>
      </c>
      <c r="H3870" s="245" t="s">
        <v>2841</v>
      </c>
    </row>
    <row r="3871" spans="1:8" ht="15.75" customHeight="1" thickBot="1" x14ac:dyDescent="0.3">
      <c r="A3871" s="596">
        <v>43064</v>
      </c>
      <c r="B3871" s="222" t="s">
        <v>1690</v>
      </c>
      <c r="C3871" s="222" t="s">
        <v>2593</v>
      </c>
      <c r="D3871" s="804" t="s">
        <v>391</v>
      </c>
      <c r="E3871" s="223">
        <v>7000</v>
      </c>
      <c r="F3871" s="223"/>
      <c r="G3871" s="223">
        <f t="shared" si="64"/>
        <v>-7000</v>
      </c>
      <c r="H3871" s="245" t="s">
        <v>2841</v>
      </c>
    </row>
    <row r="3872" spans="1:8" ht="15.75" customHeight="1" thickBot="1" x14ac:dyDescent="0.3">
      <c r="A3872" s="596">
        <v>43066</v>
      </c>
      <c r="B3872" s="222" t="s">
        <v>1690</v>
      </c>
      <c r="C3872" s="222" t="s">
        <v>2593</v>
      </c>
      <c r="D3872" s="804" t="s">
        <v>391</v>
      </c>
      <c r="E3872" s="223">
        <v>32500</v>
      </c>
      <c r="F3872" s="223"/>
      <c r="G3872" s="223">
        <f t="shared" si="64"/>
        <v>-32500</v>
      </c>
      <c r="H3872" s="245" t="s">
        <v>2841</v>
      </c>
    </row>
    <row r="3873" spans="1:8" ht="15.75" customHeight="1" thickBot="1" x14ac:dyDescent="0.3">
      <c r="A3873" s="596">
        <v>43066</v>
      </c>
      <c r="B3873" s="222" t="s">
        <v>1690</v>
      </c>
      <c r="C3873" s="222" t="s">
        <v>2593</v>
      </c>
      <c r="D3873" s="804" t="s">
        <v>391</v>
      </c>
      <c r="E3873" s="223">
        <v>143000</v>
      </c>
      <c r="F3873" s="223"/>
      <c r="G3873" s="223">
        <f t="shared" si="64"/>
        <v>-143000</v>
      </c>
      <c r="H3873" s="245" t="s">
        <v>2841</v>
      </c>
    </row>
    <row r="3874" spans="1:8" ht="15.75" customHeight="1" thickBot="1" x14ac:dyDescent="0.3">
      <c r="A3874" s="596">
        <v>43066</v>
      </c>
      <c r="B3874" s="222" t="s">
        <v>25</v>
      </c>
      <c r="C3874" s="222" t="s">
        <v>1893</v>
      </c>
      <c r="D3874" s="804" t="s">
        <v>2941</v>
      </c>
      <c r="E3874" s="223">
        <v>40500</v>
      </c>
      <c r="F3874" s="223"/>
      <c r="G3874" s="223">
        <f t="shared" si="64"/>
        <v>-40500</v>
      </c>
      <c r="H3874" s="245" t="s">
        <v>2841</v>
      </c>
    </row>
    <row r="3875" spans="1:8" ht="15.75" customHeight="1" thickBot="1" x14ac:dyDescent="0.3">
      <c r="A3875" s="596">
        <v>43066</v>
      </c>
      <c r="B3875" s="222" t="s">
        <v>1690</v>
      </c>
      <c r="C3875" s="222" t="s">
        <v>2593</v>
      </c>
      <c r="D3875" s="804" t="s">
        <v>391</v>
      </c>
      <c r="E3875" s="223">
        <v>71165</v>
      </c>
      <c r="F3875" s="223"/>
      <c r="G3875" s="223">
        <f t="shared" si="64"/>
        <v>-71165</v>
      </c>
      <c r="H3875" s="245" t="s">
        <v>2841</v>
      </c>
    </row>
    <row r="3876" spans="1:8" ht="15.75" customHeight="1" thickBot="1" x14ac:dyDescent="0.3">
      <c r="A3876" s="596">
        <v>43066</v>
      </c>
      <c r="B3876" s="222" t="s">
        <v>1690</v>
      </c>
      <c r="C3876" s="222" t="s">
        <v>2593</v>
      </c>
      <c r="D3876" s="804" t="s">
        <v>391</v>
      </c>
      <c r="E3876" s="223">
        <v>38000</v>
      </c>
      <c r="F3876" s="223"/>
      <c r="G3876" s="223">
        <f t="shared" si="64"/>
        <v>-38000</v>
      </c>
      <c r="H3876" s="245" t="s">
        <v>2841</v>
      </c>
    </row>
    <row r="3877" spans="1:8" ht="15.75" customHeight="1" thickBot="1" x14ac:dyDescent="0.3">
      <c r="A3877" s="596">
        <v>43067</v>
      </c>
      <c r="B3877" s="222" t="s">
        <v>1399</v>
      </c>
      <c r="C3877" s="222" t="s">
        <v>64</v>
      </c>
      <c r="D3877" s="804" t="s">
        <v>2942</v>
      </c>
      <c r="E3877" s="223">
        <v>2045</v>
      </c>
      <c r="F3877" s="223"/>
      <c r="G3877" s="223">
        <f t="shared" si="64"/>
        <v>-2045</v>
      </c>
      <c r="H3877" s="245" t="s">
        <v>2841</v>
      </c>
    </row>
    <row r="3878" spans="1:8" ht="15.75" customHeight="1" thickBot="1" x14ac:dyDescent="0.3">
      <c r="A3878" s="596">
        <v>43067</v>
      </c>
      <c r="B3878" s="222" t="s">
        <v>2786</v>
      </c>
      <c r="C3878" s="222" t="s">
        <v>3144</v>
      </c>
      <c r="D3878" s="804" t="s">
        <v>3166</v>
      </c>
      <c r="E3878" s="223">
        <v>28100</v>
      </c>
      <c r="F3878" s="223"/>
      <c r="G3878" s="223">
        <f t="shared" si="64"/>
        <v>-28100</v>
      </c>
      <c r="H3878" s="245" t="s">
        <v>2841</v>
      </c>
    </row>
    <row r="3879" spans="1:8" ht="15.75" customHeight="1" thickBot="1" x14ac:dyDescent="0.3">
      <c r="A3879" s="596">
        <v>43068</v>
      </c>
      <c r="B3879" s="222" t="s">
        <v>2547</v>
      </c>
      <c r="C3879" s="222" t="s">
        <v>2472</v>
      </c>
      <c r="D3879" s="804" t="s">
        <v>2943</v>
      </c>
      <c r="E3879" s="223">
        <v>1500</v>
      </c>
      <c r="F3879" s="223"/>
      <c r="G3879" s="223">
        <f t="shared" si="64"/>
        <v>-1500</v>
      </c>
      <c r="H3879" s="245" t="s">
        <v>2841</v>
      </c>
    </row>
    <row r="3880" spans="1:8" ht="15.75" customHeight="1" thickBot="1" x14ac:dyDescent="0.3">
      <c r="A3880" s="596">
        <v>43068</v>
      </c>
      <c r="B3880" s="222" t="s">
        <v>2651</v>
      </c>
      <c r="C3880" s="222" t="s">
        <v>391</v>
      </c>
      <c r="D3880" s="804" t="s">
        <v>72</v>
      </c>
      <c r="E3880" s="223">
        <v>1980</v>
      </c>
      <c r="F3880" s="223"/>
      <c r="G3880" s="223">
        <f t="shared" si="64"/>
        <v>-1980</v>
      </c>
      <c r="H3880" s="245" t="s">
        <v>2841</v>
      </c>
    </row>
    <row r="3881" spans="1:8" ht="15.75" customHeight="1" thickBot="1" x14ac:dyDescent="0.3">
      <c r="A3881" s="596">
        <v>43068</v>
      </c>
      <c r="B3881" s="222" t="s">
        <v>14</v>
      </c>
      <c r="C3881" s="222" t="s">
        <v>2472</v>
      </c>
      <c r="D3881" s="804" t="s">
        <v>2965</v>
      </c>
      <c r="E3881" s="223">
        <v>1000</v>
      </c>
      <c r="F3881" s="223"/>
      <c r="G3881" s="223">
        <f t="shared" si="64"/>
        <v>-1000</v>
      </c>
      <c r="H3881" s="245" t="s">
        <v>2841</v>
      </c>
    </row>
    <row r="3882" spans="1:8" ht="15.75" customHeight="1" thickBot="1" x14ac:dyDescent="0.3">
      <c r="A3882" s="596">
        <v>43068</v>
      </c>
      <c r="B3882" s="222" t="s">
        <v>25</v>
      </c>
      <c r="C3882" s="222" t="s">
        <v>1893</v>
      </c>
      <c r="D3882" s="804" t="s">
        <v>2966</v>
      </c>
      <c r="E3882" s="223">
        <v>1116</v>
      </c>
      <c r="F3882" s="223"/>
      <c r="G3882" s="223">
        <f t="shared" si="64"/>
        <v>-1116</v>
      </c>
      <c r="H3882" s="245" t="s">
        <v>2841</v>
      </c>
    </row>
    <row r="3883" spans="1:8" ht="15.75" customHeight="1" thickBot="1" x14ac:dyDescent="0.3">
      <c r="A3883" s="596">
        <v>43068</v>
      </c>
      <c r="B3883" s="222" t="s">
        <v>2786</v>
      </c>
      <c r="C3883" s="222" t="s">
        <v>3144</v>
      </c>
      <c r="D3883" s="804" t="s">
        <v>3167</v>
      </c>
      <c r="E3883" s="223">
        <v>14805</v>
      </c>
      <c r="F3883" s="223"/>
      <c r="G3883" s="223">
        <f t="shared" si="64"/>
        <v>-14805</v>
      </c>
      <c r="H3883" s="245" t="s">
        <v>2841</v>
      </c>
    </row>
    <row r="3884" spans="1:8" ht="15.75" customHeight="1" thickBot="1" x14ac:dyDescent="0.3">
      <c r="A3884" s="596">
        <v>43068</v>
      </c>
      <c r="B3884" s="222" t="s">
        <v>2547</v>
      </c>
      <c r="C3884" s="222" t="s">
        <v>2873</v>
      </c>
      <c r="D3884" s="804" t="s">
        <v>391</v>
      </c>
      <c r="E3884" s="223">
        <v>580</v>
      </c>
      <c r="F3884" s="223"/>
      <c r="G3884" s="223">
        <f t="shared" si="64"/>
        <v>-580</v>
      </c>
      <c r="H3884" s="245" t="s">
        <v>2841</v>
      </c>
    </row>
    <row r="3885" spans="1:8" ht="15.75" customHeight="1" thickBot="1" x14ac:dyDescent="0.3">
      <c r="A3885" s="596">
        <v>43068</v>
      </c>
      <c r="B3885" s="222" t="s">
        <v>2786</v>
      </c>
      <c r="C3885" s="222" t="s">
        <v>928</v>
      </c>
      <c r="D3885" s="804" t="s">
        <v>2967</v>
      </c>
      <c r="E3885" s="223">
        <v>25000</v>
      </c>
      <c r="F3885" s="223"/>
      <c r="G3885" s="223">
        <f t="shared" si="64"/>
        <v>-25000</v>
      </c>
      <c r="H3885" s="245" t="s">
        <v>2841</v>
      </c>
    </row>
    <row r="3886" spans="1:8" ht="15.75" customHeight="1" thickBot="1" x14ac:dyDescent="0.3">
      <c r="A3886" s="596">
        <v>43069</v>
      </c>
      <c r="B3886" s="222" t="s">
        <v>1399</v>
      </c>
      <c r="C3886" s="222" t="s">
        <v>779</v>
      </c>
      <c r="D3886" s="804"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7"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800" t="s">
        <v>2125</v>
      </c>
      <c r="E3925" s="91"/>
      <c r="F3925" s="91">
        <v>1484884</v>
      </c>
      <c r="G3925" s="91">
        <f t="shared" si="65"/>
        <v>1484884</v>
      </c>
      <c r="H3925" s="178" t="s">
        <v>2841</v>
      </c>
    </row>
    <row r="3926" spans="1:8" ht="15.75" customHeight="1" thickBot="1" x14ac:dyDescent="0.25">
      <c r="A3926" s="598">
        <v>43056</v>
      </c>
      <c r="B3926" s="90" t="s">
        <v>2656</v>
      </c>
      <c r="C3926" s="90" t="s">
        <v>558</v>
      </c>
      <c r="D3926" s="800" t="s">
        <v>2785</v>
      </c>
      <c r="E3926" s="91"/>
      <c r="F3926" s="91">
        <v>138750</v>
      </c>
      <c r="G3926" s="91">
        <f t="shared" si="65"/>
        <v>138750</v>
      </c>
      <c r="H3926" s="178" t="s">
        <v>2841</v>
      </c>
    </row>
    <row r="3927" spans="1:8" ht="15.75" thickBot="1" x14ac:dyDescent="0.25">
      <c r="A3927" s="596">
        <v>43070</v>
      </c>
      <c r="B3927" s="221" t="s">
        <v>2786</v>
      </c>
      <c r="C3927" s="221" t="s">
        <v>1229</v>
      </c>
      <c r="D3927" s="805" t="s">
        <v>1835</v>
      </c>
      <c r="E3927" s="246">
        <v>50000</v>
      </c>
      <c r="F3927" s="246"/>
      <c r="G3927" s="57">
        <f t="shared" si="65"/>
        <v>-50000</v>
      </c>
      <c r="H3927" s="218" t="s">
        <v>2884</v>
      </c>
    </row>
    <row r="3928" spans="1:8" ht="15.75" thickBot="1" x14ac:dyDescent="0.25">
      <c r="A3928" s="596">
        <v>43070</v>
      </c>
      <c r="B3928" s="221" t="s">
        <v>2932</v>
      </c>
      <c r="C3928" s="221" t="s">
        <v>1229</v>
      </c>
      <c r="D3928" s="805" t="s">
        <v>1836</v>
      </c>
      <c r="E3928" s="246">
        <v>25000</v>
      </c>
      <c r="F3928" s="246"/>
      <c r="G3928" s="57">
        <f t="shared" si="65"/>
        <v>-25000</v>
      </c>
      <c r="H3928" s="218" t="s">
        <v>2884</v>
      </c>
    </row>
    <row r="3929" spans="1:8" ht="15.75" thickBot="1" x14ac:dyDescent="0.25">
      <c r="A3929" s="596">
        <v>43070</v>
      </c>
      <c r="B3929" s="221" t="s">
        <v>25</v>
      </c>
      <c r="C3929" s="221" t="s">
        <v>1229</v>
      </c>
      <c r="D3929" s="805" t="s">
        <v>1838</v>
      </c>
      <c r="E3929" s="246">
        <v>6500</v>
      </c>
      <c r="F3929" s="246"/>
      <c r="G3929" s="57">
        <f t="shared" si="65"/>
        <v>-6500</v>
      </c>
      <c r="H3929" s="218" t="s">
        <v>2884</v>
      </c>
    </row>
    <row r="3930" spans="1:8" ht="15.75" customHeight="1" thickBot="1" x14ac:dyDescent="0.25">
      <c r="A3930" s="596">
        <v>43070</v>
      </c>
      <c r="B3930" s="221" t="s">
        <v>25</v>
      </c>
      <c r="C3930" s="221" t="s">
        <v>1229</v>
      </c>
      <c r="D3930" s="805" t="s">
        <v>2182</v>
      </c>
      <c r="E3930" s="246">
        <v>13000</v>
      </c>
      <c r="F3930" s="246"/>
      <c r="G3930" s="57">
        <f t="shared" si="65"/>
        <v>-13000</v>
      </c>
      <c r="H3930" s="218" t="s">
        <v>2884</v>
      </c>
    </row>
    <row r="3931" spans="1:8" ht="15.75" customHeight="1" thickBot="1" x14ac:dyDescent="0.25">
      <c r="A3931" s="596">
        <v>43070</v>
      </c>
      <c r="B3931" s="221" t="s">
        <v>25</v>
      </c>
      <c r="C3931" s="221" t="s">
        <v>1229</v>
      </c>
      <c r="D3931" s="805" t="s">
        <v>1839</v>
      </c>
      <c r="E3931" s="246">
        <v>7000</v>
      </c>
      <c r="F3931" s="246"/>
      <c r="G3931" s="57">
        <f t="shared" si="65"/>
        <v>-7000</v>
      </c>
      <c r="H3931" s="218" t="s">
        <v>2884</v>
      </c>
    </row>
    <row r="3932" spans="1:8" ht="15.75" customHeight="1" thickBot="1" x14ac:dyDescent="0.25">
      <c r="A3932" s="596">
        <v>43070</v>
      </c>
      <c r="B3932" s="221" t="s">
        <v>25</v>
      </c>
      <c r="C3932" s="221" t="s">
        <v>1229</v>
      </c>
      <c r="D3932" s="805" t="s">
        <v>1546</v>
      </c>
      <c r="E3932" s="246">
        <v>9000</v>
      </c>
      <c r="F3932" s="246"/>
      <c r="G3932" s="57">
        <f t="shared" si="65"/>
        <v>-9000</v>
      </c>
      <c r="H3932" s="218" t="s">
        <v>2884</v>
      </c>
    </row>
    <row r="3933" spans="1:8" ht="15.75" customHeight="1" thickBot="1" x14ac:dyDescent="0.25">
      <c r="A3933" s="596">
        <v>43070</v>
      </c>
      <c r="B3933" s="221" t="s">
        <v>16</v>
      </c>
      <c r="C3933" s="221" t="s">
        <v>1229</v>
      </c>
      <c r="D3933" s="805" t="s">
        <v>1841</v>
      </c>
      <c r="E3933" s="246">
        <v>25000</v>
      </c>
      <c r="F3933" s="246"/>
      <c r="G3933" s="57">
        <f t="shared" si="65"/>
        <v>-25000</v>
      </c>
      <c r="H3933" s="218" t="s">
        <v>2884</v>
      </c>
    </row>
    <row r="3934" spans="1:8" ht="15.75" thickBot="1" x14ac:dyDescent="0.25">
      <c r="A3934" s="596">
        <v>43070</v>
      </c>
      <c r="B3934" s="221" t="s">
        <v>16</v>
      </c>
      <c r="C3934" s="221" t="s">
        <v>1229</v>
      </c>
      <c r="D3934" s="805" t="s">
        <v>1842</v>
      </c>
      <c r="E3934" s="246">
        <v>14000</v>
      </c>
      <c r="F3934" s="246"/>
      <c r="G3934" s="57">
        <f t="shared" si="65"/>
        <v>-14000</v>
      </c>
      <c r="H3934" s="218" t="s">
        <v>2884</v>
      </c>
    </row>
    <row r="3935" spans="1:8" ht="15.75" thickBot="1" x14ac:dyDescent="0.25">
      <c r="A3935" s="596">
        <v>43070</v>
      </c>
      <c r="B3935" s="221" t="s">
        <v>2786</v>
      </c>
      <c r="C3935" s="221" t="s">
        <v>1229</v>
      </c>
      <c r="D3935" s="805" t="s">
        <v>3064</v>
      </c>
      <c r="E3935" s="246">
        <v>23340</v>
      </c>
      <c r="F3935" s="246"/>
      <c r="G3935" s="57">
        <f t="shared" si="65"/>
        <v>-23340</v>
      </c>
      <c r="H3935" s="218" t="s">
        <v>2884</v>
      </c>
    </row>
    <row r="3936" spans="1:8" ht="15.75" thickBot="1" x14ac:dyDescent="0.25">
      <c r="A3936" s="596">
        <v>43070</v>
      </c>
      <c r="B3936" s="221" t="s">
        <v>16</v>
      </c>
      <c r="C3936" s="221" t="s">
        <v>1229</v>
      </c>
      <c r="D3936" s="805"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5"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5" t="s">
        <v>1843</v>
      </c>
      <c r="E3938" s="246">
        <v>25775</v>
      </c>
      <c r="F3938" s="246"/>
      <c r="G3938" s="57">
        <f t="shared" si="65"/>
        <v>-25775</v>
      </c>
      <c r="H3938" s="218" t="s">
        <v>2884</v>
      </c>
    </row>
    <row r="3939" spans="1:8" ht="15.75" thickBot="1" x14ac:dyDescent="0.25">
      <c r="A3939" s="596">
        <v>43070</v>
      </c>
      <c r="B3939" s="221" t="s">
        <v>16</v>
      </c>
      <c r="C3939" s="221" t="s">
        <v>1229</v>
      </c>
      <c r="D3939" s="805" t="s">
        <v>2915</v>
      </c>
      <c r="E3939" s="246">
        <v>10000</v>
      </c>
      <c r="F3939" s="246"/>
      <c r="G3939" s="57">
        <f t="shared" si="65"/>
        <v>-10000</v>
      </c>
      <c r="H3939" s="218" t="s">
        <v>2884</v>
      </c>
    </row>
    <row r="3940" spans="1:8" ht="15.75" thickBot="1" x14ac:dyDescent="0.25">
      <c r="A3940" s="596">
        <v>43070</v>
      </c>
      <c r="B3940" s="221" t="s">
        <v>1399</v>
      </c>
      <c r="C3940" s="221" t="s">
        <v>1229</v>
      </c>
      <c r="D3940" s="805" t="s">
        <v>1683</v>
      </c>
      <c r="E3940" s="246">
        <v>20000</v>
      </c>
      <c r="F3940" s="246"/>
      <c r="G3940" s="57">
        <f t="shared" si="65"/>
        <v>-20000</v>
      </c>
      <c r="H3940" s="218" t="s">
        <v>2884</v>
      </c>
    </row>
    <row r="3941" spans="1:8" ht="15.75" thickBot="1" x14ac:dyDescent="0.25">
      <c r="A3941" s="596">
        <v>43070</v>
      </c>
      <c r="B3941" s="221" t="s">
        <v>1399</v>
      </c>
      <c r="C3941" s="221" t="s">
        <v>1229</v>
      </c>
      <c r="D3941" s="805" t="s">
        <v>2481</v>
      </c>
      <c r="E3941" s="246">
        <v>19800</v>
      </c>
      <c r="F3941" s="246"/>
      <c r="G3941" s="57">
        <f t="shared" si="65"/>
        <v>-19800</v>
      </c>
      <c r="H3941" s="218" t="s">
        <v>2884</v>
      </c>
    </row>
    <row r="3942" spans="1:8" ht="15.75" customHeight="1" thickBot="1" x14ac:dyDescent="0.25">
      <c r="A3942" s="596">
        <v>43070</v>
      </c>
      <c r="B3942" s="221" t="s">
        <v>1399</v>
      </c>
      <c r="C3942" s="221" t="s">
        <v>1229</v>
      </c>
      <c r="D3942" s="805" t="s">
        <v>1549</v>
      </c>
      <c r="E3942" s="246">
        <v>24750</v>
      </c>
      <c r="F3942" s="246"/>
      <c r="G3942" s="57">
        <f t="shared" si="65"/>
        <v>-24750</v>
      </c>
      <c r="H3942" s="218" t="s">
        <v>2884</v>
      </c>
    </row>
    <row r="3943" spans="1:8" ht="15.75" customHeight="1" thickBot="1" x14ac:dyDescent="0.25">
      <c r="A3943" s="596">
        <v>43070</v>
      </c>
      <c r="B3943" s="221" t="s">
        <v>1399</v>
      </c>
      <c r="C3943" s="221" t="s">
        <v>1229</v>
      </c>
      <c r="D3943" s="805" t="s">
        <v>1870</v>
      </c>
      <c r="E3943" s="246">
        <v>41500</v>
      </c>
      <c r="F3943" s="246"/>
      <c r="G3943" s="57">
        <f t="shared" si="65"/>
        <v>-41500</v>
      </c>
      <c r="H3943" s="218" t="s">
        <v>2884</v>
      </c>
    </row>
    <row r="3944" spans="1:8" ht="15.75" customHeight="1" thickBot="1" x14ac:dyDescent="0.25">
      <c r="A3944" s="596">
        <v>43070</v>
      </c>
      <c r="B3944" s="221" t="s">
        <v>1399</v>
      </c>
      <c r="C3944" s="221" t="s">
        <v>1229</v>
      </c>
      <c r="D3944" s="805" t="s">
        <v>2483</v>
      </c>
      <c r="E3944" s="246">
        <v>5800</v>
      </c>
      <c r="F3944" s="246"/>
      <c r="G3944" s="57">
        <f t="shared" si="65"/>
        <v>-5800</v>
      </c>
      <c r="H3944" s="218" t="s">
        <v>2884</v>
      </c>
    </row>
    <row r="3945" spans="1:8" ht="15.75" thickBot="1" x14ac:dyDescent="0.25">
      <c r="A3945" s="596">
        <v>43070</v>
      </c>
      <c r="B3945" s="221" t="s">
        <v>1399</v>
      </c>
      <c r="C3945" s="221" t="s">
        <v>1229</v>
      </c>
      <c r="D3945" s="805" t="s">
        <v>1861</v>
      </c>
      <c r="E3945" s="246">
        <v>20270.375</v>
      </c>
      <c r="F3945" s="246"/>
      <c r="G3945" s="57">
        <f t="shared" si="65"/>
        <v>-20270.375</v>
      </c>
      <c r="H3945" s="218" t="s">
        <v>2884</v>
      </c>
    </row>
    <row r="3946" spans="1:8" ht="15.75" thickBot="1" x14ac:dyDescent="0.25">
      <c r="A3946" s="596">
        <v>43070</v>
      </c>
      <c r="B3946" s="221" t="s">
        <v>1399</v>
      </c>
      <c r="C3946" s="221" t="s">
        <v>1229</v>
      </c>
      <c r="D3946" s="805" t="s">
        <v>2926</v>
      </c>
      <c r="E3946" s="246">
        <v>12850</v>
      </c>
      <c r="F3946" s="246"/>
      <c r="G3946" s="57">
        <f t="shared" si="65"/>
        <v>-12850</v>
      </c>
      <c r="H3946" s="218" t="s">
        <v>2884</v>
      </c>
    </row>
    <row r="3947" spans="1:8" ht="15.75" thickBot="1" x14ac:dyDescent="0.25">
      <c r="A3947" s="596">
        <v>43070</v>
      </c>
      <c r="B3947" s="221" t="s">
        <v>1399</v>
      </c>
      <c r="C3947" s="221" t="s">
        <v>1229</v>
      </c>
      <c r="D3947" s="805" t="s">
        <v>3066</v>
      </c>
      <c r="E3947" s="246">
        <v>8950</v>
      </c>
      <c r="F3947" s="246"/>
      <c r="G3947" s="57">
        <f t="shared" si="65"/>
        <v>-8950</v>
      </c>
      <c r="H3947" s="218" t="s">
        <v>2884</v>
      </c>
    </row>
    <row r="3948" spans="1:8" ht="15.75" thickBot="1" x14ac:dyDescent="0.25">
      <c r="A3948" s="596">
        <v>43070</v>
      </c>
      <c r="B3948" s="221" t="s">
        <v>1399</v>
      </c>
      <c r="C3948" s="221" t="s">
        <v>1229</v>
      </c>
      <c r="D3948" s="805" t="s">
        <v>3067</v>
      </c>
      <c r="E3948" s="246">
        <v>1200</v>
      </c>
      <c r="F3948" s="246"/>
      <c r="G3948" s="57">
        <f t="shared" si="65"/>
        <v>-1200</v>
      </c>
      <c r="H3948" s="218" t="s">
        <v>2884</v>
      </c>
    </row>
    <row r="3949" spans="1:8" ht="15.75" thickBot="1" x14ac:dyDescent="0.25">
      <c r="A3949" s="596">
        <v>43070</v>
      </c>
      <c r="B3949" s="221" t="s">
        <v>1399</v>
      </c>
      <c r="C3949" s="221" t="s">
        <v>1229</v>
      </c>
      <c r="D3949" s="805" t="s">
        <v>3068</v>
      </c>
      <c r="E3949" s="246">
        <v>3250</v>
      </c>
      <c r="F3949" s="246"/>
      <c r="G3949" s="57">
        <f t="shared" si="65"/>
        <v>-3250</v>
      </c>
      <c r="H3949" s="218" t="s">
        <v>2884</v>
      </c>
    </row>
    <row r="3950" spans="1:8" ht="15.75" thickBot="1" x14ac:dyDescent="0.25">
      <c r="A3950" s="596">
        <v>43070</v>
      </c>
      <c r="B3950" s="221" t="s">
        <v>1399</v>
      </c>
      <c r="C3950" s="221" t="s">
        <v>1229</v>
      </c>
      <c r="D3950" s="805"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5" t="s">
        <v>2480</v>
      </c>
      <c r="E3951" s="246">
        <v>12070</v>
      </c>
      <c r="F3951" s="246"/>
      <c r="G3951" s="57">
        <f t="shared" si="65"/>
        <v>-12070</v>
      </c>
      <c r="H3951" s="218" t="s">
        <v>2884</v>
      </c>
    </row>
    <row r="3952" spans="1:8" ht="15.75" thickBot="1" x14ac:dyDescent="0.25">
      <c r="A3952" s="596">
        <v>43070</v>
      </c>
      <c r="B3952" s="221" t="s">
        <v>1399</v>
      </c>
      <c r="C3952" s="221" t="s">
        <v>1229</v>
      </c>
      <c r="D3952" s="805" t="s">
        <v>2916</v>
      </c>
      <c r="E3952" s="246">
        <v>11550</v>
      </c>
      <c r="F3952" s="246"/>
      <c r="G3952" s="57">
        <f t="shared" si="65"/>
        <v>-11550</v>
      </c>
      <c r="H3952" s="218" t="s">
        <v>2884</v>
      </c>
    </row>
    <row r="3953" spans="1:8" ht="15.75" thickBot="1" x14ac:dyDescent="0.25">
      <c r="A3953" s="596">
        <v>43070</v>
      </c>
      <c r="B3953" s="221" t="s">
        <v>1399</v>
      </c>
      <c r="C3953" s="221" t="s">
        <v>1229</v>
      </c>
      <c r="D3953" s="805"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5"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5" t="s">
        <v>1871</v>
      </c>
      <c r="E3955" s="246">
        <v>22410</v>
      </c>
      <c r="F3955" s="246"/>
      <c r="G3955" s="57">
        <f t="shared" si="65"/>
        <v>-22410</v>
      </c>
      <c r="H3955" s="218" t="s">
        <v>2884</v>
      </c>
    </row>
    <row r="3956" spans="1:8" ht="15.75" thickBot="1" x14ac:dyDescent="0.25">
      <c r="A3956" s="596">
        <v>43070</v>
      </c>
      <c r="B3956" s="221" t="s">
        <v>40</v>
      </c>
      <c r="C3956" s="221" t="s">
        <v>1229</v>
      </c>
      <c r="D3956" s="805" t="s">
        <v>2283</v>
      </c>
      <c r="E3956" s="246">
        <v>30000</v>
      </c>
      <c r="F3956" s="246"/>
      <c r="G3956" s="57">
        <f t="shared" si="65"/>
        <v>-30000</v>
      </c>
      <c r="H3956" s="218" t="s">
        <v>2884</v>
      </c>
    </row>
    <row r="3957" spans="1:8" ht="15.75" thickBot="1" x14ac:dyDescent="0.25">
      <c r="A3957" s="596">
        <v>43070</v>
      </c>
      <c r="B3957" s="221" t="s">
        <v>40</v>
      </c>
      <c r="C3957" s="221" t="s">
        <v>1229</v>
      </c>
      <c r="D3957" s="805" t="s">
        <v>1854</v>
      </c>
      <c r="E3957" s="246">
        <v>24656.25</v>
      </c>
      <c r="F3957" s="246"/>
      <c r="G3957" s="57">
        <f t="shared" si="65"/>
        <v>-24656.25</v>
      </c>
      <c r="H3957" s="218" t="s">
        <v>2884</v>
      </c>
    </row>
    <row r="3958" spans="1:8" ht="15.75" thickBot="1" x14ac:dyDescent="0.25">
      <c r="A3958" s="596">
        <v>43070</v>
      </c>
      <c r="B3958" s="221" t="s">
        <v>40</v>
      </c>
      <c r="C3958" s="221" t="s">
        <v>1229</v>
      </c>
      <c r="D3958" s="805"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5"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5" t="s">
        <v>1846</v>
      </c>
      <c r="E3960" s="246">
        <v>22800</v>
      </c>
      <c r="F3960" s="246"/>
      <c r="G3960" s="57">
        <f t="shared" si="65"/>
        <v>-22800</v>
      </c>
      <c r="H3960" s="218" t="s">
        <v>2884</v>
      </c>
    </row>
    <row r="3961" spans="1:8" ht="15.75" thickBot="1" x14ac:dyDescent="0.25">
      <c r="A3961" s="596">
        <v>43070</v>
      </c>
      <c r="B3961" s="221" t="s">
        <v>37</v>
      </c>
      <c r="C3961" s="221" t="s">
        <v>1229</v>
      </c>
      <c r="D3961" s="805" t="s">
        <v>1865</v>
      </c>
      <c r="E3961" s="246">
        <v>13829.5</v>
      </c>
      <c r="F3961" s="246"/>
      <c r="G3961" s="57">
        <f t="shared" si="65"/>
        <v>-13829.5</v>
      </c>
      <c r="H3961" s="218" t="s">
        <v>2884</v>
      </c>
    </row>
    <row r="3962" spans="1:8" ht="15.75" thickBot="1" x14ac:dyDescent="0.25">
      <c r="A3962" s="596">
        <v>43070</v>
      </c>
      <c r="B3962" s="221" t="s">
        <v>37</v>
      </c>
      <c r="C3962" s="221" t="s">
        <v>1229</v>
      </c>
      <c r="D3962" s="805" t="s">
        <v>1866</v>
      </c>
      <c r="E3962" s="246">
        <v>13500</v>
      </c>
      <c r="F3962" s="246"/>
      <c r="G3962" s="57">
        <f t="shared" si="65"/>
        <v>-13500</v>
      </c>
      <c r="H3962" s="218" t="s">
        <v>2884</v>
      </c>
    </row>
    <row r="3963" spans="1:8" ht="15.75" thickBot="1" x14ac:dyDescent="0.25">
      <c r="A3963" s="596">
        <v>43070</v>
      </c>
      <c r="B3963" s="221" t="s">
        <v>37</v>
      </c>
      <c r="C3963" s="221" t="s">
        <v>1229</v>
      </c>
      <c r="D3963" s="805"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5" t="s">
        <v>2918</v>
      </c>
      <c r="E3964" s="246">
        <v>10000</v>
      </c>
      <c r="F3964" s="246"/>
      <c r="G3964" s="57">
        <f t="shared" si="65"/>
        <v>-10000</v>
      </c>
      <c r="H3964" s="218" t="s">
        <v>2884</v>
      </c>
    </row>
    <row r="3965" spans="1:8" ht="15.75" thickBot="1" x14ac:dyDescent="0.25">
      <c r="A3965" s="596">
        <v>43070</v>
      </c>
      <c r="B3965" s="221" t="s">
        <v>37</v>
      </c>
      <c r="C3965" s="221" t="s">
        <v>1229</v>
      </c>
      <c r="D3965" s="805" t="s">
        <v>2719</v>
      </c>
      <c r="E3965" s="246">
        <v>11200</v>
      </c>
      <c r="F3965" s="246"/>
      <c r="G3965" s="57">
        <f t="shared" si="65"/>
        <v>-11200</v>
      </c>
      <c r="H3965" s="218" t="s">
        <v>2884</v>
      </c>
    </row>
    <row r="3966" spans="1:8" ht="15.75" customHeight="1" thickBot="1" x14ac:dyDescent="0.25">
      <c r="A3966" s="596">
        <v>43070</v>
      </c>
      <c r="B3966" s="221" t="s">
        <v>2786</v>
      </c>
      <c r="C3966" s="221" t="s">
        <v>1229</v>
      </c>
      <c r="D3966" s="805"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5" t="s">
        <v>1863</v>
      </c>
      <c r="E3967" s="246">
        <v>37250</v>
      </c>
      <c r="F3967" s="246"/>
      <c r="G3967" s="57">
        <f t="shared" si="65"/>
        <v>-37250</v>
      </c>
      <c r="H3967" s="218" t="s">
        <v>2884</v>
      </c>
    </row>
    <row r="3968" spans="1:8" ht="15.75" thickBot="1" x14ac:dyDescent="0.25">
      <c r="A3968" s="596">
        <v>43070</v>
      </c>
      <c r="B3968" s="221" t="s">
        <v>2786</v>
      </c>
      <c r="C3968" s="221" t="s">
        <v>1229</v>
      </c>
      <c r="D3968" s="805"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5"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5" t="s">
        <v>2920</v>
      </c>
      <c r="E3970" s="246">
        <v>11940</v>
      </c>
      <c r="F3970" s="246"/>
      <c r="G3970" s="57">
        <f t="shared" si="65"/>
        <v>-11940</v>
      </c>
      <c r="H3970" s="218" t="s">
        <v>2884</v>
      </c>
    </row>
    <row r="3971" spans="1:8" ht="15.75" customHeight="1" thickBot="1" x14ac:dyDescent="0.25">
      <c r="A3971" s="596">
        <v>43070</v>
      </c>
      <c r="B3971" s="221" t="s">
        <v>2786</v>
      </c>
      <c r="C3971" s="221" t="s">
        <v>1229</v>
      </c>
      <c r="D3971" s="805" t="s">
        <v>3070</v>
      </c>
      <c r="E3971" s="246">
        <v>11100.25</v>
      </c>
      <c r="F3971" s="246"/>
      <c r="G3971" s="57">
        <f t="shared" si="65"/>
        <v>-11100.25</v>
      </c>
      <c r="H3971" s="218" t="s">
        <v>2884</v>
      </c>
    </row>
    <row r="3972" spans="1:8" ht="15.75" customHeight="1" thickBot="1" x14ac:dyDescent="0.25">
      <c r="A3972" s="596">
        <v>43070</v>
      </c>
      <c r="B3972" s="221" t="s">
        <v>2786</v>
      </c>
      <c r="C3972" s="221" t="s">
        <v>1229</v>
      </c>
      <c r="D3972" s="805"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5"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5" t="s">
        <v>1858</v>
      </c>
      <c r="E3974" s="246">
        <v>13230</v>
      </c>
      <c r="F3974" s="246"/>
      <c r="G3974" s="57">
        <f t="shared" si="65"/>
        <v>-13230</v>
      </c>
      <c r="H3974" s="218" t="s">
        <v>2884</v>
      </c>
    </row>
    <row r="3975" spans="1:8" ht="15.75" customHeight="1" thickBot="1" x14ac:dyDescent="0.25">
      <c r="A3975" s="596">
        <v>43070</v>
      </c>
      <c r="B3975" s="221" t="s">
        <v>2786</v>
      </c>
      <c r="C3975" s="221" t="s">
        <v>1229</v>
      </c>
      <c r="D3975" s="805" t="s">
        <v>2921</v>
      </c>
      <c r="E3975" s="246">
        <v>37520</v>
      </c>
      <c r="F3975" s="246"/>
      <c r="G3975" s="57">
        <f t="shared" si="65"/>
        <v>-37520</v>
      </c>
      <c r="H3975" s="218" t="s">
        <v>2884</v>
      </c>
    </row>
    <row r="3976" spans="1:8" ht="15.75" customHeight="1" thickBot="1" x14ac:dyDescent="0.25">
      <c r="A3976" s="596">
        <v>43070</v>
      </c>
      <c r="B3976" s="221" t="s">
        <v>2786</v>
      </c>
      <c r="C3976" s="221" t="s">
        <v>1229</v>
      </c>
      <c r="D3976" s="805" t="s">
        <v>3071</v>
      </c>
      <c r="E3976" s="246">
        <v>16875</v>
      </c>
      <c r="F3976" s="246"/>
      <c r="G3976" s="57">
        <f t="shared" si="65"/>
        <v>-16875</v>
      </c>
      <c r="H3976" s="218" t="s">
        <v>2884</v>
      </c>
    </row>
    <row r="3977" spans="1:8" ht="15.75" customHeight="1" thickBot="1" x14ac:dyDescent="0.25">
      <c r="A3977" s="596">
        <v>43070</v>
      </c>
      <c r="B3977" s="221" t="s">
        <v>2786</v>
      </c>
      <c r="C3977" s="221" t="s">
        <v>1229</v>
      </c>
      <c r="D3977" s="805"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5" t="s">
        <v>1539</v>
      </c>
      <c r="E3978" s="246">
        <v>12570</v>
      </c>
      <c r="F3978" s="246"/>
      <c r="G3978" s="57">
        <f t="shared" si="66"/>
        <v>-12570</v>
      </c>
      <c r="H3978" s="218" t="s">
        <v>2884</v>
      </c>
    </row>
    <row r="3979" spans="1:8" ht="15.75" customHeight="1" thickBot="1" x14ac:dyDescent="0.25">
      <c r="A3979" s="596">
        <v>43070</v>
      </c>
      <c r="B3979" s="221" t="s">
        <v>2786</v>
      </c>
      <c r="C3979" s="221" t="s">
        <v>1229</v>
      </c>
      <c r="D3979" s="805" t="s">
        <v>2922</v>
      </c>
      <c r="E3979" s="246">
        <v>4400</v>
      </c>
      <c r="F3979" s="246"/>
      <c r="G3979" s="57">
        <f t="shared" si="66"/>
        <v>-4400</v>
      </c>
      <c r="H3979" s="218" t="s">
        <v>2884</v>
      </c>
    </row>
    <row r="3980" spans="1:8" ht="15.75" customHeight="1" thickBot="1" x14ac:dyDescent="0.25">
      <c r="A3980" s="596">
        <v>43070</v>
      </c>
      <c r="B3980" s="221" t="s">
        <v>2786</v>
      </c>
      <c r="C3980" s="221" t="s">
        <v>1229</v>
      </c>
      <c r="D3980" s="805"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5" t="s">
        <v>1869</v>
      </c>
      <c r="E3981" s="246">
        <v>5000</v>
      </c>
      <c r="F3981" s="246"/>
      <c r="G3981" s="57">
        <f t="shared" si="66"/>
        <v>-5000</v>
      </c>
      <c r="H3981" s="218" t="s">
        <v>2884</v>
      </c>
    </row>
    <row r="3982" spans="1:8" ht="15.75" thickBot="1" x14ac:dyDescent="0.25">
      <c r="A3982" s="596">
        <v>43070</v>
      </c>
      <c r="B3982" s="221" t="s">
        <v>2932</v>
      </c>
      <c r="C3982" s="221" t="s">
        <v>1229</v>
      </c>
      <c r="D3982" s="805" t="s">
        <v>2924</v>
      </c>
      <c r="E3982" s="246">
        <v>45000</v>
      </c>
      <c r="F3982" s="246"/>
      <c r="G3982" s="57">
        <f t="shared" si="66"/>
        <v>-45000</v>
      </c>
      <c r="H3982" s="218" t="s">
        <v>2884</v>
      </c>
    </row>
    <row r="3983" spans="1:8" ht="15.75" thickBot="1" x14ac:dyDescent="0.25">
      <c r="A3983" s="596">
        <v>43070</v>
      </c>
      <c r="B3983" s="221" t="s">
        <v>16</v>
      </c>
      <c r="C3983" s="221"/>
      <c r="D3983" s="805" t="s">
        <v>3170</v>
      </c>
      <c r="E3983" s="246">
        <v>530</v>
      </c>
      <c r="F3983" s="246"/>
      <c r="G3983" s="57">
        <f t="shared" si="66"/>
        <v>-530</v>
      </c>
      <c r="H3983" s="218" t="s">
        <v>2884</v>
      </c>
    </row>
    <row r="3984" spans="1:8" ht="15.75" thickBot="1" x14ac:dyDescent="0.25">
      <c r="A3984" s="596">
        <v>43070</v>
      </c>
      <c r="B3984" s="221" t="s">
        <v>16</v>
      </c>
      <c r="C3984" s="221" t="s">
        <v>2873</v>
      </c>
      <c r="D3984" s="805" t="s">
        <v>3171</v>
      </c>
      <c r="E3984" s="246">
        <v>3200</v>
      </c>
      <c r="F3984" s="246"/>
      <c r="G3984" s="57">
        <f t="shared" si="66"/>
        <v>-3200</v>
      </c>
      <c r="H3984" s="218" t="s">
        <v>2884</v>
      </c>
    </row>
    <row r="3985" spans="1:8" ht="15.75" thickBot="1" x14ac:dyDescent="0.25">
      <c r="A3985" s="596">
        <v>43070</v>
      </c>
      <c r="B3985" s="221" t="s">
        <v>2786</v>
      </c>
      <c r="C3985" s="221" t="s">
        <v>3144</v>
      </c>
      <c r="D3985" s="805" t="s">
        <v>3172</v>
      </c>
      <c r="E3985" s="246">
        <v>4600</v>
      </c>
      <c r="F3985" s="246"/>
      <c r="G3985" s="57">
        <f t="shared" si="66"/>
        <v>-4600</v>
      </c>
      <c r="H3985" s="218" t="s">
        <v>2884</v>
      </c>
    </row>
    <row r="3986" spans="1:8" ht="15.75" thickBot="1" x14ac:dyDescent="0.25">
      <c r="A3986" s="596">
        <v>43073</v>
      </c>
      <c r="B3986" s="221" t="s">
        <v>16</v>
      </c>
      <c r="C3986" s="221" t="s">
        <v>2593</v>
      </c>
      <c r="D3986" s="805" t="s">
        <v>3173</v>
      </c>
      <c r="E3986" s="246">
        <v>10320</v>
      </c>
      <c r="F3986" s="246"/>
      <c r="G3986" s="57">
        <f t="shared" si="66"/>
        <v>-10320</v>
      </c>
      <c r="H3986" s="218" t="s">
        <v>2884</v>
      </c>
    </row>
    <row r="3987" spans="1:8" ht="15.75" thickBot="1" x14ac:dyDescent="0.25">
      <c r="A3987" s="596">
        <v>43073</v>
      </c>
      <c r="B3987" s="221" t="s">
        <v>25</v>
      </c>
      <c r="C3987" s="221" t="s">
        <v>2977</v>
      </c>
      <c r="D3987" s="805" t="s">
        <v>3174</v>
      </c>
      <c r="E3987" s="246">
        <v>4350</v>
      </c>
      <c r="F3987" s="246"/>
      <c r="G3987" s="57">
        <f t="shared" si="66"/>
        <v>-4350</v>
      </c>
      <c r="H3987" s="218" t="s">
        <v>2884</v>
      </c>
    </row>
    <row r="3988" spans="1:8" ht="15.75" thickBot="1" x14ac:dyDescent="0.25">
      <c r="A3988" s="596">
        <v>43073</v>
      </c>
      <c r="B3988" s="221" t="s">
        <v>1399</v>
      </c>
      <c r="C3988" s="221" t="s">
        <v>3076</v>
      </c>
      <c r="D3988" s="805" t="s">
        <v>3175</v>
      </c>
      <c r="E3988" s="246">
        <v>1000</v>
      </c>
      <c r="F3988" s="246"/>
      <c r="G3988" s="57">
        <f t="shared" si="66"/>
        <v>-1000</v>
      </c>
      <c r="H3988" s="218" t="s">
        <v>2884</v>
      </c>
    </row>
    <row r="3989" spans="1:8" ht="15.75" thickBot="1" x14ac:dyDescent="0.25">
      <c r="A3989" s="596">
        <v>43073</v>
      </c>
      <c r="B3989" s="221" t="s">
        <v>82</v>
      </c>
      <c r="C3989" s="221" t="s">
        <v>2159</v>
      </c>
      <c r="D3989" s="805"/>
      <c r="E3989" s="246">
        <v>4000</v>
      </c>
      <c r="F3989" s="246"/>
      <c r="G3989" s="57">
        <f t="shared" si="66"/>
        <v>-4000</v>
      </c>
      <c r="H3989" s="218" t="s">
        <v>2884</v>
      </c>
    </row>
    <row r="3990" spans="1:8" ht="15.75" thickBot="1" x14ac:dyDescent="0.25">
      <c r="A3990" s="596">
        <v>43073</v>
      </c>
      <c r="B3990" s="221" t="s">
        <v>82</v>
      </c>
      <c r="C3990" s="221" t="s">
        <v>2282</v>
      </c>
      <c r="D3990" s="805" t="s">
        <v>2978</v>
      </c>
      <c r="E3990" s="246">
        <v>13635</v>
      </c>
      <c r="F3990" s="246"/>
      <c r="G3990" s="57">
        <f t="shared" si="66"/>
        <v>-13635</v>
      </c>
      <c r="H3990" s="218" t="s">
        <v>2884</v>
      </c>
    </row>
    <row r="3991" spans="1:8" ht="15.75" thickBot="1" x14ac:dyDescent="0.25">
      <c r="A3991" s="596">
        <v>43073</v>
      </c>
      <c r="B3991" s="221" t="s">
        <v>16</v>
      </c>
      <c r="C3991" s="221" t="s">
        <v>667</v>
      </c>
      <c r="D3991" s="805"/>
      <c r="E3991" s="246">
        <v>9075</v>
      </c>
      <c r="F3991" s="246"/>
      <c r="G3991" s="57">
        <f t="shared" si="66"/>
        <v>-9075</v>
      </c>
      <c r="H3991" s="218" t="s">
        <v>2884</v>
      </c>
    </row>
    <row r="3992" spans="1:8" ht="15.75" thickBot="1" x14ac:dyDescent="0.25">
      <c r="A3992" s="596">
        <v>43073</v>
      </c>
      <c r="B3992" s="221" t="s">
        <v>25</v>
      </c>
      <c r="C3992" s="221" t="s">
        <v>1893</v>
      </c>
      <c r="D3992" s="805"/>
      <c r="E3992" s="246">
        <v>6220</v>
      </c>
      <c r="F3992" s="246"/>
      <c r="G3992" s="57">
        <f t="shared" si="66"/>
        <v>-6220</v>
      </c>
      <c r="H3992" s="218" t="s">
        <v>2884</v>
      </c>
    </row>
    <row r="3993" spans="1:8" ht="15.75" thickBot="1" x14ac:dyDescent="0.25">
      <c r="A3993" s="596">
        <v>43074</v>
      </c>
      <c r="B3993" s="221" t="s">
        <v>11</v>
      </c>
      <c r="C3993" s="221" t="s">
        <v>2472</v>
      </c>
      <c r="D3993" s="805"/>
      <c r="E3993" s="246">
        <v>12105</v>
      </c>
      <c r="F3993" s="246"/>
      <c r="G3993" s="57">
        <f t="shared" si="66"/>
        <v>-12105</v>
      </c>
      <c r="H3993" s="218" t="s">
        <v>2884</v>
      </c>
    </row>
    <row r="3994" spans="1:8" ht="15.75" customHeight="1" thickBot="1" x14ac:dyDescent="0.25">
      <c r="A3994" s="596">
        <v>43074</v>
      </c>
      <c r="B3994" s="221" t="s">
        <v>2786</v>
      </c>
      <c r="C3994" s="221" t="s">
        <v>3144</v>
      </c>
      <c r="D3994" s="805" t="s">
        <v>3176</v>
      </c>
      <c r="E3994" s="246">
        <v>13192</v>
      </c>
      <c r="F3994" s="246"/>
      <c r="G3994" s="57">
        <f t="shared" si="66"/>
        <v>-13192</v>
      </c>
      <c r="H3994" s="218" t="s">
        <v>2884</v>
      </c>
    </row>
    <row r="3995" spans="1:8" ht="15.75" thickBot="1" x14ac:dyDescent="0.25">
      <c r="A3995" s="596">
        <v>43074</v>
      </c>
      <c r="B3995" s="221" t="s">
        <v>82</v>
      </c>
      <c r="C3995" s="221" t="s">
        <v>3144</v>
      </c>
      <c r="D3995" s="805" t="s">
        <v>3177</v>
      </c>
      <c r="E3995" s="246">
        <v>1100</v>
      </c>
      <c r="F3995" s="246"/>
      <c r="G3995" s="57">
        <f t="shared" si="66"/>
        <v>-1100</v>
      </c>
      <c r="H3995" s="218" t="s">
        <v>2884</v>
      </c>
    </row>
    <row r="3996" spans="1:8" ht="15.75" thickBot="1" x14ac:dyDescent="0.25">
      <c r="A3996" s="596">
        <v>43074</v>
      </c>
      <c r="B3996" s="221" t="s">
        <v>2786</v>
      </c>
      <c r="C3996" s="221" t="s">
        <v>928</v>
      </c>
      <c r="D3996" s="805"/>
      <c r="E3996" s="246">
        <v>5000</v>
      </c>
      <c r="F3996" s="246"/>
      <c r="G3996" s="57">
        <f t="shared" si="66"/>
        <v>-5000</v>
      </c>
      <c r="H3996" s="218" t="s">
        <v>2884</v>
      </c>
    </row>
    <row r="3997" spans="1:8" ht="15.75" thickBot="1" x14ac:dyDescent="0.25">
      <c r="A3997" s="596">
        <v>43075</v>
      </c>
      <c r="B3997" s="221" t="s">
        <v>2547</v>
      </c>
      <c r="C3997" s="221" t="s">
        <v>3144</v>
      </c>
      <c r="D3997" s="805" t="s">
        <v>3178</v>
      </c>
      <c r="E3997" s="246">
        <v>16500</v>
      </c>
      <c r="F3997" s="246"/>
      <c r="G3997" s="57">
        <f t="shared" si="66"/>
        <v>-16500</v>
      </c>
      <c r="H3997" s="218" t="s">
        <v>2884</v>
      </c>
    </row>
    <row r="3998" spans="1:8" ht="15.75" thickBot="1" x14ac:dyDescent="0.25">
      <c r="A3998" s="596">
        <v>43076</v>
      </c>
      <c r="B3998" s="221" t="s">
        <v>1399</v>
      </c>
      <c r="C3998" s="221" t="s">
        <v>3144</v>
      </c>
      <c r="D3998" s="805"/>
      <c r="E3998" s="246">
        <v>8580</v>
      </c>
      <c r="F3998" s="246"/>
      <c r="G3998" s="57">
        <f t="shared" si="66"/>
        <v>-8580</v>
      </c>
      <c r="H3998" s="218" t="s">
        <v>2884</v>
      </c>
    </row>
    <row r="3999" spans="1:8" ht="15.75" thickBot="1" x14ac:dyDescent="0.25">
      <c r="A3999" s="596">
        <v>43076</v>
      </c>
      <c r="B3999" s="221" t="s">
        <v>2547</v>
      </c>
      <c r="C3999" s="221" t="s">
        <v>550</v>
      </c>
      <c r="D3999" s="805"/>
      <c r="E3999" s="246">
        <v>20600</v>
      </c>
      <c r="F3999" s="246"/>
      <c r="G3999" s="57">
        <f t="shared" si="66"/>
        <v>-20600</v>
      </c>
      <c r="H3999" s="218" t="s">
        <v>2884</v>
      </c>
    </row>
    <row r="4000" spans="1:8" ht="15.75" thickBot="1" x14ac:dyDescent="0.25">
      <c r="A4000" s="596">
        <v>43076</v>
      </c>
      <c r="B4000" s="221" t="s">
        <v>1399</v>
      </c>
      <c r="C4000" s="221" t="s">
        <v>1703</v>
      </c>
      <c r="D4000" s="805"/>
      <c r="E4000" s="246">
        <v>780</v>
      </c>
      <c r="F4000" s="246"/>
      <c r="G4000" s="57">
        <f t="shared" si="66"/>
        <v>-780</v>
      </c>
      <c r="H4000" s="218" t="s">
        <v>2884</v>
      </c>
    </row>
    <row r="4001" spans="1:8" ht="15.75" thickBot="1" x14ac:dyDescent="0.25">
      <c r="A4001" s="596">
        <v>43078</v>
      </c>
      <c r="B4001" s="221" t="s">
        <v>2786</v>
      </c>
      <c r="C4001" s="222" t="s">
        <v>3148</v>
      </c>
      <c r="D4001" s="805" t="s">
        <v>1854</v>
      </c>
      <c r="E4001" s="246">
        <v>1375</v>
      </c>
      <c r="F4001" s="246"/>
      <c r="G4001" s="57">
        <f t="shared" si="66"/>
        <v>-1375</v>
      </c>
      <c r="H4001" s="218" t="s">
        <v>2884</v>
      </c>
    </row>
    <row r="4002" spans="1:8" ht="15.75" thickBot="1" x14ac:dyDescent="0.25">
      <c r="A4002" s="596">
        <v>43078</v>
      </c>
      <c r="B4002" s="221" t="s">
        <v>2786</v>
      </c>
      <c r="C4002" s="221" t="s">
        <v>3144</v>
      </c>
      <c r="D4002" s="805" t="s">
        <v>3179</v>
      </c>
      <c r="E4002" s="246">
        <v>12280</v>
      </c>
      <c r="F4002" s="246"/>
      <c r="G4002" s="57">
        <f t="shared" si="66"/>
        <v>-12280</v>
      </c>
      <c r="H4002" s="218" t="s">
        <v>2884</v>
      </c>
    </row>
    <row r="4003" spans="1:8" ht="15.75" thickBot="1" x14ac:dyDescent="0.25">
      <c r="A4003" s="596">
        <v>43080</v>
      </c>
      <c r="B4003" s="221" t="s">
        <v>2651</v>
      </c>
      <c r="C4003" s="221" t="s">
        <v>391</v>
      </c>
      <c r="D4003" s="805" t="s">
        <v>4232</v>
      </c>
      <c r="E4003" s="246">
        <v>1515</v>
      </c>
      <c r="F4003" s="246"/>
      <c r="G4003" s="57">
        <f t="shared" si="66"/>
        <v>-1515</v>
      </c>
      <c r="H4003" s="218" t="s">
        <v>2884</v>
      </c>
    </row>
    <row r="4004" spans="1:8" ht="15.75" thickBot="1" x14ac:dyDescent="0.25">
      <c r="A4004" s="596">
        <v>43080</v>
      </c>
      <c r="B4004" s="221" t="s">
        <v>2786</v>
      </c>
      <c r="C4004" s="222" t="s">
        <v>3148</v>
      </c>
      <c r="D4004" s="805" t="s">
        <v>3180</v>
      </c>
      <c r="E4004" s="246">
        <v>700</v>
      </c>
      <c r="F4004" s="246"/>
      <c r="G4004" s="57">
        <f t="shared" si="66"/>
        <v>-700</v>
      </c>
      <c r="H4004" s="218" t="s">
        <v>2884</v>
      </c>
    </row>
    <row r="4005" spans="1:8" ht="15.75" thickBot="1" x14ac:dyDescent="0.25">
      <c r="A4005" s="596">
        <v>43081</v>
      </c>
      <c r="B4005" s="221" t="s">
        <v>25</v>
      </c>
      <c r="C4005" s="221" t="s">
        <v>1893</v>
      </c>
      <c r="D4005" s="805"/>
      <c r="E4005" s="246">
        <v>7600</v>
      </c>
      <c r="F4005" s="246"/>
      <c r="G4005" s="57">
        <f t="shared" si="66"/>
        <v>-7600</v>
      </c>
      <c r="H4005" s="218" t="s">
        <v>2884</v>
      </c>
    </row>
    <row r="4006" spans="1:8" ht="15.75" thickBot="1" x14ac:dyDescent="0.25">
      <c r="A4006" s="596">
        <v>43081</v>
      </c>
      <c r="B4006" s="221" t="s">
        <v>25</v>
      </c>
      <c r="C4006" s="221" t="s">
        <v>2977</v>
      </c>
      <c r="D4006" s="805"/>
      <c r="E4006" s="246">
        <v>2400</v>
      </c>
      <c r="F4006" s="246"/>
      <c r="G4006" s="57">
        <f t="shared" si="66"/>
        <v>-2400</v>
      </c>
      <c r="H4006" s="218" t="s">
        <v>2884</v>
      </c>
    </row>
    <row r="4007" spans="1:8" ht="15.75" thickBot="1" x14ac:dyDescent="0.25">
      <c r="A4007" s="596">
        <v>43082</v>
      </c>
      <c r="B4007" s="221" t="s">
        <v>2786</v>
      </c>
      <c r="C4007" s="221" t="s">
        <v>3144</v>
      </c>
      <c r="D4007" s="805" t="s">
        <v>3181</v>
      </c>
      <c r="E4007" s="246">
        <v>4750</v>
      </c>
      <c r="F4007" s="246"/>
      <c r="G4007" s="57">
        <f t="shared" si="66"/>
        <v>-4750</v>
      </c>
      <c r="H4007" s="218" t="s">
        <v>2884</v>
      </c>
    </row>
    <row r="4008" spans="1:8" ht="15.75" thickBot="1" x14ac:dyDescent="0.25">
      <c r="A4008" s="596">
        <v>43082</v>
      </c>
      <c r="B4008" s="221" t="s">
        <v>25</v>
      </c>
      <c r="C4008" s="221" t="s">
        <v>1893</v>
      </c>
      <c r="D4008" s="805" t="s">
        <v>2982</v>
      </c>
      <c r="E4008" s="246">
        <v>850</v>
      </c>
      <c r="F4008" s="246"/>
      <c r="G4008" s="57">
        <f t="shared" si="66"/>
        <v>-850</v>
      </c>
      <c r="H4008" s="218" t="s">
        <v>2884</v>
      </c>
    </row>
    <row r="4009" spans="1:8" ht="15.75" thickBot="1" x14ac:dyDescent="0.25">
      <c r="A4009" s="596">
        <v>43082</v>
      </c>
      <c r="B4009" s="221" t="s">
        <v>2786</v>
      </c>
      <c r="C4009" s="221" t="s">
        <v>3144</v>
      </c>
      <c r="D4009" s="805" t="s">
        <v>3182</v>
      </c>
      <c r="E4009" s="246">
        <v>1250</v>
      </c>
      <c r="F4009" s="246"/>
      <c r="G4009" s="57">
        <f t="shared" si="66"/>
        <v>-1250</v>
      </c>
      <c r="H4009" s="218" t="s">
        <v>2884</v>
      </c>
    </row>
    <row r="4010" spans="1:8" ht="15.75" thickBot="1" x14ac:dyDescent="0.25">
      <c r="A4010" s="596">
        <v>43083</v>
      </c>
      <c r="B4010" s="221" t="s">
        <v>1399</v>
      </c>
      <c r="C4010" s="221" t="s">
        <v>1703</v>
      </c>
      <c r="D4010" s="805"/>
      <c r="E4010" s="246">
        <v>780</v>
      </c>
      <c r="F4010" s="246"/>
      <c r="G4010" s="57">
        <f t="shared" si="66"/>
        <v>-780</v>
      </c>
      <c r="H4010" s="218" t="s">
        <v>2884</v>
      </c>
    </row>
    <row r="4011" spans="1:8" ht="15.75" thickBot="1" x14ac:dyDescent="0.25">
      <c r="A4011" s="596">
        <v>43083</v>
      </c>
      <c r="B4011" s="221" t="s">
        <v>2547</v>
      </c>
      <c r="C4011" s="221" t="s">
        <v>2873</v>
      </c>
      <c r="D4011" s="805" t="s">
        <v>2983</v>
      </c>
      <c r="E4011" s="246">
        <v>13500</v>
      </c>
      <c r="F4011" s="246"/>
      <c r="G4011" s="57">
        <f t="shared" si="66"/>
        <v>-13500</v>
      </c>
      <c r="H4011" s="218" t="s">
        <v>2884</v>
      </c>
    </row>
    <row r="4012" spans="1:8" ht="15.75" thickBot="1" x14ac:dyDescent="0.25">
      <c r="A4012" s="596">
        <v>43083</v>
      </c>
      <c r="B4012" s="221" t="s">
        <v>1399</v>
      </c>
      <c r="C4012" s="221" t="s">
        <v>64</v>
      </c>
      <c r="D4012" s="805" t="s">
        <v>2984</v>
      </c>
      <c r="E4012" s="246">
        <v>1460</v>
      </c>
      <c r="F4012" s="246"/>
      <c r="G4012" s="57">
        <f t="shared" si="66"/>
        <v>-1460</v>
      </c>
      <c r="H4012" s="218" t="s">
        <v>2884</v>
      </c>
    </row>
    <row r="4013" spans="1:8" ht="15.75" thickBot="1" x14ac:dyDescent="0.25">
      <c r="A4013" s="596">
        <v>43083</v>
      </c>
      <c r="B4013" s="221" t="s">
        <v>2786</v>
      </c>
      <c r="C4013" s="221" t="s">
        <v>3144</v>
      </c>
      <c r="D4013" s="805" t="s">
        <v>3183</v>
      </c>
      <c r="E4013" s="246">
        <v>10420</v>
      </c>
      <c r="F4013" s="246"/>
      <c r="G4013" s="57">
        <f t="shared" si="66"/>
        <v>-10420</v>
      </c>
      <c r="H4013" s="218" t="s">
        <v>2884</v>
      </c>
    </row>
    <row r="4014" spans="1:8" ht="15.75" thickBot="1" x14ac:dyDescent="0.25">
      <c r="A4014" s="596">
        <v>43083</v>
      </c>
      <c r="B4014" s="221" t="s">
        <v>2932</v>
      </c>
      <c r="C4014" s="221" t="s">
        <v>285</v>
      </c>
      <c r="D4014" s="805" t="s">
        <v>3147</v>
      </c>
      <c r="E4014" s="246">
        <v>5000</v>
      </c>
      <c r="F4014" s="246"/>
      <c r="G4014" s="57">
        <f t="shared" si="66"/>
        <v>-5000</v>
      </c>
      <c r="H4014" s="218" t="s">
        <v>2884</v>
      </c>
    </row>
    <row r="4015" spans="1:8" ht="15.75" thickBot="1" x14ac:dyDescent="0.25">
      <c r="A4015" s="596">
        <v>43083</v>
      </c>
      <c r="B4015" s="221" t="s">
        <v>1399</v>
      </c>
      <c r="C4015" s="221" t="s">
        <v>3076</v>
      </c>
      <c r="D4015" s="805"/>
      <c r="E4015" s="246">
        <v>2485</v>
      </c>
      <c r="F4015" s="246"/>
      <c r="G4015" s="57">
        <f t="shared" si="66"/>
        <v>-2485</v>
      </c>
      <c r="H4015" s="218" t="s">
        <v>2884</v>
      </c>
    </row>
    <row r="4016" spans="1:8" ht="15.75" thickBot="1" x14ac:dyDescent="0.25">
      <c r="A4016" s="596">
        <v>43087</v>
      </c>
      <c r="B4016" s="221" t="s">
        <v>25</v>
      </c>
      <c r="C4016" s="221" t="s">
        <v>1893</v>
      </c>
      <c r="D4016" s="805"/>
      <c r="E4016" s="246">
        <v>6410</v>
      </c>
      <c r="F4016" s="246"/>
      <c r="G4016" s="246">
        <f t="shared" si="66"/>
        <v>-6410</v>
      </c>
      <c r="H4016" s="218" t="s">
        <v>2884</v>
      </c>
    </row>
    <row r="4017" spans="1:8" ht="15.75" thickBot="1" x14ac:dyDescent="0.25">
      <c r="A4017" s="596">
        <v>43087</v>
      </c>
      <c r="B4017" s="221" t="s">
        <v>2786</v>
      </c>
      <c r="C4017" s="221" t="s">
        <v>2796</v>
      </c>
      <c r="D4017" s="805" t="s">
        <v>369</v>
      </c>
      <c r="E4017" s="246">
        <v>1000</v>
      </c>
      <c r="F4017" s="246"/>
      <c r="G4017" s="246">
        <f t="shared" si="66"/>
        <v>-1000</v>
      </c>
      <c r="H4017" s="218" t="s">
        <v>2884</v>
      </c>
    </row>
    <row r="4018" spans="1:8" ht="15.75" thickBot="1" x14ac:dyDescent="0.25">
      <c r="A4018" s="596">
        <v>43087</v>
      </c>
      <c r="B4018" s="221" t="s">
        <v>1399</v>
      </c>
      <c r="C4018" s="221" t="s">
        <v>928</v>
      </c>
      <c r="D4018" s="805"/>
      <c r="E4018" s="246">
        <v>25000</v>
      </c>
      <c r="F4018" s="246"/>
      <c r="G4018" s="246">
        <f t="shared" si="66"/>
        <v>-25000</v>
      </c>
      <c r="H4018" s="218" t="s">
        <v>2884</v>
      </c>
    </row>
    <row r="4019" spans="1:8" ht="15.75" thickBot="1" x14ac:dyDescent="0.25">
      <c r="A4019" s="596">
        <v>43087</v>
      </c>
      <c r="B4019" s="221" t="s">
        <v>2786</v>
      </c>
      <c r="C4019" s="221" t="s">
        <v>2796</v>
      </c>
      <c r="D4019" s="805" t="s">
        <v>369</v>
      </c>
      <c r="E4019" s="246">
        <v>1000</v>
      </c>
      <c r="F4019" s="246"/>
      <c r="G4019" s="246">
        <f t="shared" si="66"/>
        <v>-1000</v>
      </c>
      <c r="H4019" s="218" t="s">
        <v>2884</v>
      </c>
    </row>
    <row r="4020" spans="1:8" ht="15.75" thickBot="1" x14ac:dyDescent="0.25">
      <c r="A4020" s="596">
        <v>43088</v>
      </c>
      <c r="B4020" s="221" t="s">
        <v>40</v>
      </c>
      <c r="C4020" s="221" t="s">
        <v>2556</v>
      </c>
      <c r="D4020" s="805"/>
      <c r="E4020" s="246">
        <v>2640</v>
      </c>
      <c r="F4020" s="246"/>
      <c r="G4020" s="246">
        <f t="shared" si="66"/>
        <v>-2640</v>
      </c>
      <c r="H4020" s="218" t="s">
        <v>2884</v>
      </c>
    </row>
    <row r="4021" spans="1:8" ht="15.75" thickBot="1" x14ac:dyDescent="0.25">
      <c r="A4021" s="596">
        <v>43088</v>
      </c>
      <c r="B4021" s="221" t="s">
        <v>37</v>
      </c>
      <c r="C4021" s="221" t="s">
        <v>2593</v>
      </c>
      <c r="D4021" s="805"/>
      <c r="E4021" s="246">
        <v>6895</v>
      </c>
      <c r="F4021" s="246"/>
      <c r="G4021" s="246">
        <f t="shared" si="66"/>
        <v>-6895</v>
      </c>
      <c r="H4021" s="218" t="s">
        <v>2884</v>
      </c>
    </row>
    <row r="4022" spans="1:8" ht="15.75" thickBot="1" x14ac:dyDescent="0.25">
      <c r="A4022" s="596">
        <v>43088</v>
      </c>
      <c r="B4022" s="221" t="s">
        <v>25</v>
      </c>
      <c r="C4022" s="221" t="s">
        <v>1893</v>
      </c>
      <c r="D4022" s="805" t="s">
        <v>2985</v>
      </c>
      <c r="E4022" s="246">
        <v>15000</v>
      </c>
      <c r="F4022" s="246"/>
      <c r="G4022" s="246">
        <f t="shared" si="66"/>
        <v>-15000</v>
      </c>
      <c r="H4022" s="218" t="s">
        <v>2884</v>
      </c>
    </row>
    <row r="4023" spans="1:8" ht="15.75" thickBot="1" x14ac:dyDescent="0.25">
      <c r="A4023" s="596">
        <v>43088</v>
      </c>
      <c r="B4023" s="221" t="s">
        <v>2786</v>
      </c>
      <c r="C4023" s="221" t="s">
        <v>3144</v>
      </c>
      <c r="D4023" s="805" t="s">
        <v>2986</v>
      </c>
      <c r="E4023" s="246">
        <v>1000</v>
      </c>
      <c r="F4023" s="246"/>
      <c r="G4023" s="246">
        <f t="shared" si="66"/>
        <v>-1000</v>
      </c>
      <c r="H4023" s="218" t="s">
        <v>2884</v>
      </c>
    </row>
    <row r="4024" spans="1:8" ht="15.75" thickBot="1" x14ac:dyDescent="0.25">
      <c r="A4024" s="596">
        <v>43088</v>
      </c>
      <c r="B4024" s="221" t="s">
        <v>2786</v>
      </c>
      <c r="C4024" s="222" t="s">
        <v>3148</v>
      </c>
      <c r="D4024" s="805" t="s">
        <v>3149</v>
      </c>
      <c r="E4024" s="246">
        <v>420</v>
      </c>
      <c r="F4024" s="246"/>
      <c r="G4024" s="246">
        <f t="shared" si="66"/>
        <v>-420</v>
      </c>
      <c r="H4024" s="218" t="s">
        <v>2884</v>
      </c>
    </row>
    <row r="4025" spans="1:8" ht="15.75" thickBot="1" x14ac:dyDescent="0.25">
      <c r="A4025" s="596">
        <v>43088</v>
      </c>
      <c r="B4025" s="221" t="s">
        <v>2786</v>
      </c>
      <c r="C4025" s="222" t="s">
        <v>3148</v>
      </c>
      <c r="D4025" s="805" t="s">
        <v>3149</v>
      </c>
      <c r="E4025" s="246">
        <v>210</v>
      </c>
      <c r="F4025" s="246"/>
      <c r="G4025" s="246">
        <f t="shared" si="66"/>
        <v>-210</v>
      </c>
      <c r="H4025" s="218" t="s">
        <v>2884</v>
      </c>
    </row>
    <row r="4026" spans="1:8" ht="15.75" thickBot="1" x14ac:dyDescent="0.25">
      <c r="A4026" s="596">
        <v>43088</v>
      </c>
      <c r="B4026" s="221" t="s">
        <v>2932</v>
      </c>
      <c r="C4026" s="221" t="s">
        <v>3148</v>
      </c>
      <c r="D4026" s="805" t="s">
        <v>3149</v>
      </c>
      <c r="E4026" s="246">
        <v>4340</v>
      </c>
      <c r="F4026" s="246"/>
      <c r="G4026" s="246">
        <f t="shared" si="66"/>
        <v>-4340</v>
      </c>
      <c r="H4026" s="218" t="s">
        <v>2884</v>
      </c>
    </row>
    <row r="4027" spans="1:8" ht="15.75" thickBot="1" x14ac:dyDescent="0.25">
      <c r="A4027" s="596">
        <v>43088</v>
      </c>
      <c r="B4027" s="221" t="s">
        <v>2547</v>
      </c>
      <c r="C4027" s="221" t="s">
        <v>2873</v>
      </c>
      <c r="D4027" s="805"/>
      <c r="E4027" s="246">
        <v>90</v>
      </c>
      <c r="F4027" s="246"/>
      <c r="G4027" s="246">
        <f t="shared" si="66"/>
        <v>-90</v>
      </c>
      <c r="H4027" s="218" t="s">
        <v>2884</v>
      </c>
    </row>
    <row r="4028" spans="1:8" ht="15.75" thickBot="1" x14ac:dyDescent="0.25">
      <c r="A4028" s="596">
        <v>43088</v>
      </c>
      <c r="B4028" s="221" t="s">
        <v>1399</v>
      </c>
      <c r="C4028" s="221" t="s">
        <v>2873</v>
      </c>
      <c r="D4028" s="805"/>
      <c r="E4028" s="246">
        <v>17335</v>
      </c>
      <c r="F4028" s="246"/>
      <c r="G4028" s="246">
        <f t="shared" si="66"/>
        <v>-17335</v>
      </c>
      <c r="H4028" s="218" t="s">
        <v>2884</v>
      </c>
    </row>
    <row r="4029" spans="1:8" ht="15.75" thickBot="1" x14ac:dyDescent="0.25">
      <c r="A4029" s="596">
        <v>43088</v>
      </c>
      <c r="B4029" s="221" t="s">
        <v>2786</v>
      </c>
      <c r="C4029" s="221" t="s">
        <v>3144</v>
      </c>
      <c r="D4029" s="805" t="s">
        <v>3184</v>
      </c>
      <c r="E4029" s="246">
        <v>392</v>
      </c>
      <c r="F4029" s="246"/>
      <c r="G4029" s="246">
        <f t="shared" si="66"/>
        <v>-392</v>
      </c>
      <c r="H4029" s="218" t="s">
        <v>2884</v>
      </c>
    </row>
    <row r="4030" spans="1:8" ht="15.75" thickBot="1" x14ac:dyDescent="0.25">
      <c r="A4030" s="596">
        <v>43089</v>
      </c>
      <c r="B4030" s="221" t="s">
        <v>11</v>
      </c>
      <c r="C4030" s="221" t="s">
        <v>289</v>
      </c>
      <c r="D4030" s="805"/>
      <c r="E4030" s="246">
        <v>2905</v>
      </c>
      <c r="F4030" s="246"/>
      <c r="G4030" s="246">
        <f t="shared" si="66"/>
        <v>-2905</v>
      </c>
      <c r="H4030" s="218" t="s">
        <v>2884</v>
      </c>
    </row>
    <row r="4031" spans="1:8" ht="15.75" thickBot="1" x14ac:dyDescent="0.25">
      <c r="A4031" s="596">
        <v>43089</v>
      </c>
      <c r="B4031" s="221" t="s">
        <v>2547</v>
      </c>
      <c r="C4031" s="221" t="s">
        <v>289</v>
      </c>
      <c r="D4031" s="805"/>
      <c r="E4031" s="246">
        <v>8070</v>
      </c>
      <c r="F4031" s="246"/>
      <c r="G4031" s="246">
        <f t="shared" si="66"/>
        <v>-8070</v>
      </c>
      <c r="H4031" s="218" t="s">
        <v>2884</v>
      </c>
    </row>
    <row r="4032" spans="1:8" ht="15.75" thickBot="1" x14ac:dyDescent="0.25">
      <c r="A4032" s="596">
        <v>43089</v>
      </c>
      <c r="B4032" s="221" t="s">
        <v>2547</v>
      </c>
      <c r="C4032" s="221"/>
      <c r="D4032" s="805" t="s">
        <v>2988</v>
      </c>
      <c r="E4032" s="246">
        <v>1830</v>
      </c>
      <c r="F4032" s="246"/>
      <c r="G4032" s="246">
        <f t="shared" si="66"/>
        <v>-1830</v>
      </c>
      <c r="H4032" s="218" t="s">
        <v>2884</v>
      </c>
    </row>
    <row r="4033" spans="1:8" ht="15.75" thickBot="1" x14ac:dyDescent="0.25">
      <c r="A4033" s="596">
        <v>43089</v>
      </c>
      <c r="B4033" s="221" t="s">
        <v>2786</v>
      </c>
      <c r="C4033" s="221" t="s">
        <v>3144</v>
      </c>
      <c r="D4033" s="805"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5"/>
      <c r="E4035" s="248">
        <v>3620</v>
      </c>
      <c r="F4035" s="248"/>
      <c r="G4035" s="248">
        <f t="shared" si="66"/>
        <v>-3620</v>
      </c>
      <c r="H4035" s="218" t="s">
        <v>2884</v>
      </c>
    </row>
    <row r="4036" spans="1:8" ht="15.75" thickBot="1" x14ac:dyDescent="0.25">
      <c r="A4036" s="596">
        <v>43090</v>
      </c>
      <c r="B4036" s="221" t="s">
        <v>2786</v>
      </c>
      <c r="C4036" s="221" t="s">
        <v>285</v>
      </c>
      <c r="D4036" s="805" t="s">
        <v>3147</v>
      </c>
      <c r="E4036" s="248">
        <v>2500</v>
      </c>
      <c r="F4036" s="248"/>
      <c r="G4036" s="248">
        <f t="shared" si="66"/>
        <v>-2500</v>
      </c>
      <c r="H4036" s="218" t="s">
        <v>2884</v>
      </c>
    </row>
    <row r="4037" spans="1:8" ht="15.75" thickBot="1" x14ac:dyDescent="0.25">
      <c r="A4037" s="596">
        <v>43090</v>
      </c>
      <c r="B4037" s="221" t="s">
        <v>2547</v>
      </c>
      <c r="C4037" s="221" t="s">
        <v>289</v>
      </c>
      <c r="D4037" s="805" t="s">
        <v>2990</v>
      </c>
      <c r="E4037" s="248">
        <v>6000</v>
      </c>
      <c r="F4037" s="248"/>
      <c r="G4037" s="248">
        <f t="shared" si="66"/>
        <v>-6000</v>
      </c>
      <c r="H4037" s="218" t="s">
        <v>2884</v>
      </c>
    </row>
    <row r="4038" spans="1:8" ht="15.75" thickBot="1" x14ac:dyDescent="0.25">
      <c r="A4038" s="596">
        <v>43091</v>
      </c>
      <c r="B4038" s="221" t="s">
        <v>40</v>
      </c>
      <c r="C4038" s="221" t="s">
        <v>2556</v>
      </c>
      <c r="D4038" s="805"/>
      <c r="E4038" s="248">
        <v>280</v>
      </c>
      <c r="F4038" s="248"/>
      <c r="G4038" s="248">
        <f t="shared" si="66"/>
        <v>-280</v>
      </c>
      <c r="H4038" s="218" t="s">
        <v>2884</v>
      </c>
    </row>
    <row r="4039" spans="1:8" ht="15.75" thickBot="1" x14ac:dyDescent="0.25">
      <c r="A4039" s="596">
        <v>43091</v>
      </c>
      <c r="B4039" s="221" t="s">
        <v>2786</v>
      </c>
      <c r="C4039" s="221" t="s">
        <v>3144</v>
      </c>
      <c r="D4039" s="805" t="s">
        <v>2992</v>
      </c>
      <c r="E4039" s="248">
        <v>10500</v>
      </c>
      <c r="F4039" s="248"/>
      <c r="G4039" s="248">
        <f t="shared" si="66"/>
        <v>-10500</v>
      </c>
      <c r="H4039" s="218" t="s">
        <v>2884</v>
      </c>
    </row>
    <row r="4040" spans="1:8" ht="15.75" thickBot="1" x14ac:dyDescent="0.25">
      <c r="A4040" s="596">
        <v>43092</v>
      </c>
      <c r="B4040" s="221" t="s">
        <v>2786</v>
      </c>
      <c r="C4040" s="221" t="s">
        <v>3015</v>
      </c>
      <c r="D4040" s="805" t="s">
        <v>2993</v>
      </c>
      <c r="E4040" s="248">
        <v>3000</v>
      </c>
      <c r="F4040" s="248"/>
      <c r="G4040" s="248">
        <f t="shared" si="66"/>
        <v>-3000</v>
      </c>
      <c r="H4040" s="218" t="s">
        <v>2884</v>
      </c>
    </row>
    <row r="4041" spans="1:8" ht="15.75" thickBot="1" x14ac:dyDescent="0.25">
      <c r="A4041" s="596">
        <v>43092</v>
      </c>
      <c r="B4041" s="221" t="s">
        <v>40</v>
      </c>
      <c r="C4041" s="221" t="s">
        <v>928</v>
      </c>
      <c r="D4041" s="805"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5" t="s">
        <v>2995</v>
      </c>
      <c r="E4042" s="248">
        <v>15000</v>
      </c>
      <c r="F4042" s="248"/>
      <c r="G4042" s="248">
        <f t="shared" si="67"/>
        <v>-15000</v>
      </c>
      <c r="H4042" s="218" t="s">
        <v>2884</v>
      </c>
    </row>
    <row r="4043" spans="1:8" ht="15.75" thickBot="1" x14ac:dyDescent="0.25">
      <c r="A4043" s="596">
        <v>43092</v>
      </c>
      <c r="B4043" s="221" t="s">
        <v>25</v>
      </c>
      <c r="C4043" s="221" t="s">
        <v>1893</v>
      </c>
      <c r="D4043" s="805" t="s">
        <v>391</v>
      </c>
      <c r="E4043" s="248">
        <v>1560</v>
      </c>
      <c r="F4043" s="248"/>
      <c r="G4043" s="248">
        <f t="shared" si="67"/>
        <v>-1560</v>
      </c>
      <c r="H4043" s="218" t="s">
        <v>2884</v>
      </c>
    </row>
    <row r="4044" spans="1:8" ht="15.75" thickBot="1" x14ac:dyDescent="0.25">
      <c r="A4044" s="596">
        <v>43092</v>
      </c>
      <c r="B4044" s="221" t="s">
        <v>11</v>
      </c>
      <c r="C4044" s="221" t="s">
        <v>2472</v>
      </c>
      <c r="D4044" s="805" t="s">
        <v>2359</v>
      </c>
      <c r="E4044" s="248">
        <v>250</v>
      </c>
      <c r="F4044" s="248"/>
      <c r="G4044" s="248">
        <f t="shared" si="67"/>
        <v>-250</v>
      </c>
      <c r="H4044" s="218" t="s">
        <v>2884</v>
      </c>
    </row>
    <row r="4045" spans="1:8" ht="15.75" thickBot="1" x14ac:dyDescent="0.25">
      <c r="A4045" s="596">
        <v>43092</v>
      </c>
      <c r="B4045" s="221" t="s">
        <v>1399</v>
      </c>
      <c r="C4045" s="221" t="s">
        <v>1703</v>
      </c>
      <c r="D4045" s="805" t="s">
        <v>1409</v>
      </c>
      <c r="E4045" s="248">
        <v>630</v>
      </c>
      <c r="F4045" s="248"/>
      <c r="G4045" s="248">
        <f t="shared" si="67"/>
        <v>-630</v>
      </c>
      <c r="H4045" s="218" t="s">
        <v>2884</v>
      </c>
    </row>
    <row r="4046" spans="1:8" ht="15.75" thickBot="1" x14ac:dyDescent="0.25">
      <c r="A4046" s="596">
        <v>43092</v>
      </c>
      <c r="B4046" s="221" t="s">
        <v>2786</v>
      </c>
      <c r="C4046" s="221" t="s">
        <v>793</v>
      </c>
      <c r="D4046" s="805" t="s">
        <v>2996</v>
      </c>
      <c r="E4046" s="246">
        <v>17620</v>
      </c>
      <c r="F4046" s="246"/>
      <c r="G4046" s="246">
        <f t="shared" si="67"/>
        <v>-17620</v>
      </c>
      <c r="H4046" s="218" t="s">
        <v>2884</v>
      </c>
    </row>
    <row r="4047" spans="1:8" ht="15.75" thickBot="1" x14ac:dyDescent="0.25">
      <c r="A4047" s="596">
        <v>43095</v>
      </c>
      <c r="B4047" s="221" t="s">
        <v>2786</v>
      </c>
      <c r="C4047" s="221" t="s">
        <v>3144</v>
      </c>
      <c r="D4047" s="805" t="s">
        <v>2804</v>
      </c>
      <c r="E4047" s="246">
        <v>3588</v>
      </c>
      <c r="F4047" s="246"/>
      <c r="G4047" s="246">
        <f t="shared" si="67"/>
        <v>-3588</v>
      </c>
      <c r="H4047" s="218" t="s">
        <v>2884</v>
      </c>
    </row>
    <row r="4048" spans="1:8" ht="15.75" thickBot="1" x14ac:dyDescent="0.25">
      <c r="A4048" s="596">
        <v>43095</v>
      </c>
      <c r="B4048" s="221" t="s">
        <v>1399</v>
      </c>
      <c r="C4048" s="221" t="s">
        <v>779</v>
      </c>
      <c r="D4048" s="805" t="s">
        <v>72</v>
      </c>
      <c r="E4048" s="246">
        <v>51390</v>
      </c>
      <c r="F4048" s="246"/>
      <c r="G4048" s="246">
        <f t="shared" si="67"/>
        <v>-51390</v>
      </c>
      <c r="H4048" s="218" t="s">
        <v>2884</v>
      </c>
    </row>
    <row r="4049" spans="1:8" ht="15.75" thickBot="1" x14ac:dyDescent="0.25">
      <c r="A4049" s="596">
        <v>43095</v>
      </c>
      <c r="B4049" s="221" t="s">
        <v>2786</v>
      </c>
      <c r="C4049" s="222" t="s">
        <v>3148</v>
      </c>
      <c r="D4049" s="805" t="s">
        <v>1409</v>
      </c>
      <c r="E4049" s="246">
        <v>560</v>
      </c>
      <c r="F4049" s="246"/>
      <c r="G4049" s="246">
        <f t="shared" si="67"/>
        <v>-560</v>
      </c>
      <c r="H4049" s="218" t="s">
        <v>2884</v>
      </c>
    </row>
    <row r="4050" spans="1:8" ht="15.75" thickBot="1" x14ac:dyDescent="0.25">
      <c r="A4050" s="596">
        <v>43095</v>
      </c>
      <c r="B4050" s="221" t="s">
        <v>2786</v>
      </c>
      <c r="C4050" s="222" t="s">
        <v>3148</v>
      </c>
      <c r="D4050" s="805" t="s">
        <v>1409</v>
      </c>
      <c r="E4050" s="246">
        <v>420</v>
      </c>
      <c r="F4050" s="246"/>
      <c r="G4050" s="246">
        <f t="shared" si="67"/>
        <v>-420</v>
      </c>
      <c r="H4050" s="218" t="s">
        <v>2884</v>
      </c>
    </row>
    <row r="4051" spans="1:8" ht="15.75" thickBot="1" x14ac:dyDescent="0.25">
      <c r="A4051" s="596">
        <v>43095</v>
      </c>
      <c r="B4051" s="221" t="s">
        <v>2786</v>
      </c>
      <c r="C4051" s="222" t="s">
        <v>3148</v>
      </c>
      <c r="D4051" s="805" t="s">
        <v>1409</v>
      </c>
      <c r="E4051" s="246">
        <v>1120</v>
      </c>
      <c r="F4051" s="246"/>
      <c r="G4051" s="246">
        <f t="shared" si="67"/>
        <v>-1120</v>
      </c>
      <c r="H4051" s="218" t="s">
        <v>2884</v>
      </c>
    </row>
    <row r="4052" spans="1:8" ht="15.75" thickBot="1" x14ac:dyDescent="0.25">
      <c r="A4052" s="596">
        <v>43095</v>
      </c>
      <c r="B4052" s="221" t="s">
        <v>2786</v>
      </c>
      <c r="C4052" s="221" t="s">
        <v>3144</v>
      </c>
      <c r="D4052" s="805" t="s">
        <v>3185</v>
      </c>
      <c r="E4052" s="246">
        <v>13620</v>
      </c>
      <c r="F4052" s="246"/>
      <c r="G4052" s="246">
        <f t="shared" si="67"/>
        <v>-13620</v>
      </c>
      <c r="H4052" s="218" t="s">
        <v>2884</v>
      </c>
    </row>
    <row r="4053" spans="1:8" ht="15.75" thickBot="1" x14ac:dyDescent="0.25">
      <c r="A4053" s="596">
        <v>43095</v>
      </c>
      <c r="B4053" s="221" t="s">
        <v>25</v>
      </c>
      <c r="C4053" s="221" t="s">
        <v>2704</v>
      </c>
      <c r="D4053" s="805"/>
      <c r="E4053" s="246">
        <v>300</v>
      </c>
      <c r="F4053" s="246"/>
      <c r="G4053" s="246">
        <f t="shared" si="67"/>
        <v>-300</v>
      </c>
      <c r="H4053" s="218" t="s">
        <v>2884</v>
      </c>
    </row>
    <row r="4054" spans="1:8" ht="15.75" thickBot="1" x14ac:dyDescent="0.25">
      <c r="A4054" s="596">
        <v>43095</v>
      </c>
      <c r="B4054" s="221" t="s">
        <v>2786</v>
      </c>
      <c r="C4054" s="221" t="s">
        <v>3144</v>
      </c>
      <c r="D4054" s="805" t="s">
        <v>3186</v>
      </c>
      <c r="E4054" s="246">
        <v>23280</v>
      </c>
      <c r="F4054" s="246"/>
      <c r="G4054" s="246">
        <f t="shared" si="67"/>
        <v>-23280</v>
      </c>
      <c r="H4054" s="218" t="s">
        <v>2884</v>
      </c>
    </row>
    <row r="4055" spans="1:8" ht="15.75" thickBot="1" x14ac:dyDescent="0.25">
      <c r="A4055" s="596">
        <v>43096</v>
      </c>
      <c r="B4055" s="221" t="s">
        <v>1399</v>
      </c>
      <c r="C4055" s="221" t="s">
        <v>64</v>
      </c>
      <c r="D4055" s="805" t="s">
        <v>72</v>
      </c>
      <c r="E4055" s="246">
        <f>80380-E4056</f>
        <v>46380</v>
      </c>
      <c r="F4055" s="246"/>
      <c r="G4055" s="246">
        <f t="shared" si="67"/>
        <v>-46380</v>
      </c>
      <c r="H4055" s="218" t="s">
        <v>2884</v>
      </c>
    </row>
    <row r="4056" spans="1:8" ht="15.75" thickBot="1" x14ac:dyDescent="0.25">
      <c r="A4056" s="596">
        <v>43096</v>
      </c>
      <c r="B4056" s="221" t="s">
        <v>16</v>
      </c>
      <c r="C4056" s="221" t="s">
        <v>64</v>
      </c>
      <c r="D4056" s="805" t="s">
        <v>2997</v>
      </c>
      <c r="E4056" s="246">
        <v>34000</v>
      </c>
      <c r="F4056" s="246"/>
      <c r="G4056" s="246">
        <f t="shared" si="67"/>
        <v>-34000</v>
      </c>
      <c r="H4056" s="218" t="s">
        <v>2884</v>
      </c>
    </row>
    <row r="4057" spans="1:8" ht="15.75" thickBot="1" x14ac:dyDescent="0.25">
      <c r="A4057" s="596">
        <v>43097</v>
      </c>
      <c r="B4057" s="221" t="s">
        <v>2786</v>
      </c>
      <c r="C4057" s="221" t="s">
        <v>3144</v>
      </c>
      <c r="D4057" s="805" t="s">
        <v>3187</v>
      </c>
      <c r="E4057" s="246">
        <v>16130</v>
      </c>
      <c r="F4057" s="246"/>
      <c r="G4057" s="246">
        <f t="shared" si="67"/>
        <v>-16130</v>
      </c>
      <c r="H4057" s="218" t="s">
        <v>2884</v>
      </c>
    </row>
    <row r="4058" spans="1:8" ht="15.75" thickBot="1" x14ac:dyDescent="0.25">
      <c r="A4058" s="596">
        <v>43097</v>
      </c>
      <c r="B4058" s="221" t="s">
        <v>2786</v>
      </c>
      <c r="C4058" s="222" t="s">
        <v>3148</v>
      </c>
      <c r="D4058" s="805" t="s">
        <v>1409</v>
      </c>
      <c r="E4058" s="246">
        <v>280</v>
      </c>
      <c r="F4058" s="246"/>
      <c r="G4058" s="246">
        <f t="shared" si="67"/>
        <v>-280</v>
      </c>
      <c r="H4058" s="218" t="s">
        <v>2884</v>
      </c>
    </row>
    <row r="4059" spans="1:8" ht="15.75" thickBot="1" x14ac:dyDescent="0.25">
      <c r="A4059" s="596">
        <v>43097</v>
      </c>
      <c r="B4059" s="221" t="s">
        <v>2786</v>
      </c>
      <c r="C4059" s="222" t="s">
        <v>3148</v>
      </c>
      <c r="D4059" s="805" t="s">
        <v>1409</v>
      </c>
      <c r="E4059" s="246">
        <v>100</v>
      </c>
      <c r="F4059" s="246"/>
      <c r="G4059" s="246">
        <f t="shared" si="67"/>
        <v>-100</v>
      </c>
      <c r="H4059" s="218" t="s">
        <v>2884</v>
      </c>
    </row>
    <row r="4060" spans="1:8" ht="15.75" thickBot="1" x14ac:dyDescent="0.25">
      <c r="A4060" s="596">
        <v>43097</v>
      </c>
      <c r="B4060" s="221" t="s">
        <v>2932</v>
      </c>
      <c r="C4060" s="221" t="s">
        <v>3148</v>
      </c>
      <c r="D4060" s="805" t="s">
        <v>3150</v>
      </c>
      <c r="E4060" s="246">
        <v>1050</v>
      </c>
      <c r="F4060" s="246"/>
      <c r="G4060" s="246">
        <f t="shared" si="67"/>
        <v>-1050</v>
      </c>
      <c r="H4060" s="218" t="s">
        <v>2884</v>
      </c>
    </row>
    <row r="4061" spans="1:8" ht="15.75" thickBot="1" x14ac:dyDescent="0.25">
      <c r="A4061" s="596">
        <v>43097</v>
      </c>
      <c r="B4061" s="221" t="s">
        <v>2786</v>
      </c>
      <c r="C4061" s="222" t="s">
        <v>3148</v>
      </c>
      <c r="D4061" s="805" t="s">
        <v>1409</v>
      </c>
      <c r="E4061" s="246">
        <v>420</v>
      </c>
      <c r="F4061" s="246"/>
      <c r="G4061" s="246">
        <f t="shared" si="67"/>
        <v>-420</v>
      </c>
      <c r="H4061" s="218" t="s">
        <v>2884</v>
      </c>
    </row>
    <row r="4062" spans="1:8" ht="15.75" thickBot="1" x14ac:dyDescent="0.25">
      <c r="A4062" s="596">
        <v>43097</v>
      </c>
      <c r="B4062" s="221" t="s">
        <v>2786</v>
      </c>
      <c r="C4062" s="221" t="s">
        <v>2998</v>
      </c>
      <c r="D4062" s="805" t="s">
        <v>369</v>
      </c>
      <c r="E4062" s="246">
        <v>13000</v>
      </c>
      <c r="F4062" s="246"/>
      <c r="G4062" s="246">
        <f t="shared" si="67"/>
        <v>-13000</v>
      </c>
      <c r="H4062" s="218" t="s">
        <v>2884</v>
      </c>
    </row>
    <row r="4063" spans="1:8" ht="15.75" thickBot="1" x14ac:dyDescent="0.25">
      <c r="A4063" s="596">
        <v>43098</v>
      </c>
      <c r="B4063" s="221" t="s">
        <v>16</v>
      </c>
      <c r="C4063" s="221"/>
      <c r="D4063" s="805" t="s">
        <v>2999</v>
      </c>
      <c r="E4063" s="246">
        <v>1750</v>
      </c>
      <c r="F4063" s="246"/>
      <c r="G4063" s="246">
        <f t="shared" si="67"/>
        <v>-1750</v>
      </c>
      <c r="H4063" s="218" t="s">
        <v>2884</v>
      </c>
    </row>
    <row r="4064" spans="1:8" ht="15.75" thickBot="1" x14ac:dyDescent="0.25">
      <c r="A4064" s="596">
        <v>43098</v>
      </c>
      <c r="B4064" s="221" t="s">
        <v>2786</v>
      </c>
      <c r="C4064" s="221" t="s">
        <v>3144</v>
      </c>
      <c r="D4064" s="805" t="s">
        <v>3188</v>
      </c>
      <c r="E4064" s="246">
        <v>18434</v>
      </c>
      <c r="F4064" s="246"/>
      <c r="G4064" s="246">
        <f t="shared" si="67"/>
        <v>-18434</v>
      </c>
      <c r="H4064" s="218" t="s">
        <v>2884</v>
      </c>
    </row>
    <row r="4065" spans="1:8" ht="15.75" customHeight="1" thickBot="1" x14ac:dyDescent="0.25">
      <c r="A4065" s="596">
        <v>43098</v>
      </c>
      <c r="B4065" s="221" t="s">
        <v>14</v>
      </c>
      <c r="C4065" s="221" t="s">
        <v>2472</v>
      </c>
      <c r="D4065" s="805" t="s">
        <v>3000</v>
      </c>
      <c r="E4065" s="246">
        <v>1450</v>
      </c>
      <c r="F4065" s="246"/>
      <c r="G4065" s="246">
        <f t="shared" si="67"/>
        <v>-1450</v>
      </c>
      <c r="H4065" s="218" t="s">
        <v>2884</v>
      </c>
    </row>
    <row r="4066" spans="1:8" ht="15.75" customHeight="1" thickBot="1" x14ac:dyDescent="0.25">
      <c r="A4066" s="596">
        <v>43098</v>
      </c>
      <c r="B4066" s="221" t="s">
        <v>1399</v>
      </c>
      <c r="C4066" s="221" t="s">
        <v>2991</v>
      </c>
      <c r="D4066" s="805" t="s">
        <v>369</v>
      </c>
      <c r="E4066" s="246">
        <v>22000</v>
      </c>
      <c r="F4066" s="246"/>
      <c r="G4066" s="246">
        <f t="shared" si="67"/>
        <v>-22000</v>
      </c>
      <c r="H4066" s="218" t="s">
        <v>2884</v>
      </c>
    </row>
    <row r="4067" spans="1:8" ht="15.75" customHeight="1" thickBot="1" x14ac:dyDescent="0.25">
      <c r="A4067" s="596">
        <v>43099</v>
      </c>
      <c r="B4067" s="221" t="s">
        <v>2786</v>
      </c>
      <c r="C4067" s="221" t="s">
        <v>3144</v>
      </c>
      <c r="D4067" s="805" t="s">
        <v>3189</v>
      </c>
      <c r="E4067" s="246">
        <v>20183</v>
      </c>
      <c r="F4067" s="246"/>
      <c r="G4067" s="246">
        <f t="shared" si="67"/>
        <v>-20183</v>
      </c>
      <c r="H4067" s="218" t="s">
        <v>2884</v>
      </c>
    </row>
    <row r="4068" spans="1:8" ht="15.75" customHeight="1" thickBot="1" x14ac:dyDescent="0.25">
      <c r="A4068" s="596">
        <v>43099</v>
      </c>
      <c r="B4068" s="221" t="s">
        <v>11</v>
      </c>
      <c r="C4068" s="221" t="s">
        <v>289</v>
      </c>
      <c r="D4068" s="805"/>
      <c r="E4068" s="246">
        <v>2210</v>
      </c>
      <c r="F4068" s="246"/>
      <c r="G4068" s="246">
        <f t="shared" si="67"/>
        <v>-2210</v>
      </c>
      <c r="H4068" s="218" t="s">
        <v>2884</v>
      </c>
    </row>
    <row r="4069" spans="1:8" ht="15.75" customHeight="1" thickBot="1" x14ac:dyDescent="0.25">
      <c r="A4069" s="596">
        <v>43099</v>
      </c>
      <c r="B4069" s="221" t="s">
        <v>2547</v>
      </c>
      <c r="C4069" s="221" t="s">
        <v>289</v>
      </c>
      <c r="D4069" s="805"/>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x14ac:dyDescent="0.2">
      <c r="A4085" s="601">
        <v>43083</v>
      </c>
      <c r="B4085" s="239" t="s">
        <v>2547</v>
      </c>
      <c r="C4085" s="239" t="s">
        <v>2385</v>
      </c>
      <c r="D4085" s="156" t="s">
        <v>2908</v>
      </c>
      <c r="E4085" s="240">
        <v>131000</v>
      </c>
      <c r="F4085" s="240"/>
      <c r="G4085" s="240">
        <f t="shared" si="67"/>
        <v>-131000</v>
      </c>
      <c r="H4085" s="243" t="s">
        <v>2884</v>
      </c>
    </row>
    <row r="4086" spans="1:8" ht="15" x14ac:dyDescent="0.2">
      <c r="A4086" s="601">
        <v>43083</v>
      </c>
      <c r="B4086" s="239" t="s">
        <v>1399</v>
      </c>
      <c r="C4086" s="239" t="s">
        <v>2514</v>
      </c>
      <c r="D4086" s="156" t="s">
        <v>2909</v>
      </c>
      <c r="E4086" s="240">
        <v>63000</v>
      </c>
      <c r="F4086" s="240"/>
      <c r="G4086" s="240">
        <f t="shared" si="67"/>
        <v>-63000</v>
      </c>
      <c r="H4086" s="243" t="s">
        <v>2884</v>
      </c>
    </row>
    <row r="4087" spans="1:8" ht="15"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800" t="s">
        <v>2883</v>
      </c>
      <c r="E4103" s="91"/>
      <c r="F4103" s="91">
        <v>258448</v>
      </c>
      <c r="G4103" s="91">
        <f t="shared" si="67"/>
        <v>258448</v>
      </c>
      <c r="H4103" s="178" t="s">
        <v>2884</v>
      </c>
    </row>
    <row r="4104" spans="1:8" ht="15.75" thickBot="1" x14ac:dyDescent="0.25">
      <c r="A4104" s="598">
        <v>43081</v>
      </c>
      <c r="B4104" s="90" t="s">
        <v>2547</v>
      </c>
      <c r="C4104" s="90" t="s">
        <v>558</v>
      </c>
      <c r="D4104" s="800" t="s">
        <v>2886</v>
      </c>
      <c r="E4104" s="91"/>
      <c r="F4104" s="91">
        <v>49500</v>
      </c>
      <c r="G4104" s="91">
        <f t="shared" si="67"/>
        <v>49500</v>
      </c>
      <c r="H4104" s="178" t="s">
        <v>2884</v>
      </c>
    </row>
    <row r="4105" spans="1:8" ht="15.75" thickBot="1" x14ac:dyDescent="0.25">
      <c r="A4105" s="598">
        <v>43081</v>
      </c>
      <c r="B4105" s="90" t="s">
        <v>2547</v>
      </c>
      <c r="C4105" s="90" t="s">
        <v>558</v>
      </c>
      <c r="D4105" s="800"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5" t="s">
        <v>1835</v>
      </c>
      <c r="E4106" s="246">
        <v>50000</v>
      </c>
      <c r="F4106" s="246"/>
      <c r="G4106" s="57">
        <f t="shared" si="68"/>
        <v>-50000</v>
      </c>
      <c r="H4106" s="218" t="s">
        <v>2972</v>
      </c>
    </row>
    <row r="4107" spans="1:8" ht="15.75" thickBot="1" x14ac:dyDescent="0.25">
      <c r="A4107" s="596">
        <v>43101</v>
      </c>
      <c r="B4107" s="221" t="s">
        <v>25</v>
      </c>
      <c r="C4107" s="221" t="s">
        <v>1229</v>
      </c>
      <c r="D4107" s="805" t="s">
        <v>1838</v>
      </c>
      <c r="E4107" s="246">
        <v>6500</v>
      </c>
      <c r="F4107" s="246"/>
      <c r="G4107" s="57">
        <f t="shared" si="68"/>
        <v>-6500</v>
      </c>
      <c r="H4107" s="218" t="s">
        <v>2972</v>
      </c>
    </row>
    <row r="4108" spans="1:8" ht="15.75" thickBot="1" x14ac:dyDescent="0.25">
      <c r="A4108" s="596">
        <v>43101</v>
      </c>
      <c r="B4108" s="221" t="s">
        <v>25</v>
      </c>
      <c r="C4108" s="221" t="s">
        <v>1229</v>
      </c>
      <c r="D4108" s="805" t="s">
        <v>2182</v>
      </c>
      <c r="E4108" s="246">
        <v>13000</v>
      </c>
      <c r="F4108" s="246"/>
      <c r="G4108" s="57">
        <f t="shared" si="68"/>
        <v>-13000</v>
      </c>
      <c r="H4108" s="218" t="s">
        <v>2972</v>
      </c>
    </row>
    <row r="4109" spans="1:8" ht="15.75" customHeight="1" thickBot="1" x14ac:dyDescent="0.25">
      <c r="A4109" s="596">
        <v>43101</v>
      </c>
      <c r="B4109" s="221" t="s">
        <v>25</v>
      </c>
      <c r="C4109" s="221" t="s">
        <v>1229</v>
      </c>
      <c r="D4109" s="805" t="s">
        <v>1839</v>
      </c>
      <c r="E4109" s="246">
        <v>7000</v>
      </c>
      <c r="F4109" s="246"/>
      <c r="G4109" s="57">
        <f t="shared" si="68"/>
        <v>-7000</v>
      </c>
      <c r="H4109" s="218" t="s">
        <v>2972</v>
      </c>
    </row>
    <row r="4110" spans="1:8" ht="15.75" customHeight="1" thickBot="1" x14ac:dyDescent="0.25">
      <c r="A4110" s="596">
        <v>43101</v>
      </c>
      <c r="B4110" s="221" t="s">
        <v>25</v>
      </c>
      <c r="C4110" s="221" t="s">
        <v>1229</v>
      </c>
      <c r="D4110" s="805" t="s">
        <v>1546</v>
      </c>
      <c r="E4110" s="246">
        <v>9000</v>
      </c>
      <c r="F4110" s="246"/>
      <c r="G4110" s="57">
        <f t="shared" si="68"/>
        <v>-9000</v>
      </c>
      <c r="H4110" s="218" t="s">
        <v>2972</v>
      </c>
    </row>
    <row r="4111" spans="1:8" ht="15.75" customHeight="1" thickBot="1" x14ac:dyDescent="0.25">
      <c r="A4111" s="596">
        <v>43101</v>
      </c>
      <c r="B4111" s="221" t="s">
        <v>16</v>
      </c>
      <c r="C4111" s="221" t="s">
        <v>1229</v>
      </c>
      <c r="D4111" s="805"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5" t="s">
        <v>1841</v>
      </c>
      <c r="E4112" s="246">
        <v>25000</v>
      </c>
      <c r="F4112" s="246"/>
      <c r="G4112" s="57">
        <f t="shared" si="68"/>
        <v>-25000</v>
      </c>
      <c r="H4112" s="218" t="s">
        <v>2972</v>
      </c>
    </row>
    <row r="4113" spans="1:8" ht="15.75" customHeight="1" thickBot="1" x14ac:dyDescent="0.25">
      <c r="A4113" s="596">
        <v>43101</v>
      </c>
      <c r="B4113" s="221" t="s">
        <v>16</v>
      </c>
      <c r="C4113" s="221" t="s">
        <v>1229</v>
      </c>
      <c r="D4113" s="805"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5"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5"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5"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5"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5" t="s">
        <v>2915</v>
      </c>
      <c r="E4118" s="246">
        <v>10000</v>
      </c>
      <c r="F4118" s="246"/>
      <c r="G4118" s="57">
        <f t="shared" si="68"/>
        <v>-10000</v>
      </c>
      <c r="H4118" s="218" t="s">
        <v>2972</v>
      </c>
    </row>
    <row r="4119" spans="1:8" ht="15.75" customHeight="1" thickBot="1" x14ac:dyDescent="0.25">
      <c r="A4119" s="596">
        <v>43101</v>
      </c>
      <c r="B4119" s="221" t="s">
        <v>16</v>
      </c>
      <c r="C4119" s="221" t="s">
        <v>1229</v>
      </c>
      <c r="D4119" s="805" t="s">
        <v>3120</v>
      </c>
      <c r="E4119" s="246">
        <v>10000</v>
      </c>
      <c r="F4119" s="246"/>
      <c r="G4119" s="57">
        <f t="shared" si="68"/>
        <v>-10000</v>
      </c>
      <c r="H4119" s="218" t="s">
        <v>2972</v>
      </c>
    </row>
    <row r="4120" spans="1:8" ht="15.75" customHeight="1" thickBot="1" x14ac:dyDescent="0.25">
      <c r="A4120" s="596">
        <v>43101</v>
      </c>
      <c r="B4120" s="221" t="s">
        <v>2786</v>
      </c>
      <c r="C4120" s="221" t="s">
        <v>1229</v>
      </c>
      <c r="D4120" s="805"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5"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5"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5"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5"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5" t="s">
        <v>667</v>
      </c>
      <c r="E4125" s="246">
        <v>14360</v>
      </c>
      <c r="F4125" s="246"/>
      <c r="G4125" s="57">
        <f t="shared" si="68"/>
        <v>-14360</v>
      </c>
      <c r="H4125" s="218" t="s">
        <v>2972</v>
      </c>
    </row>
    <row r="4126" spans="1:8" ht="15.75" thickBot="1" x14ac:dyDescent="0.25">
      <c r="A4126" s="596">
        <v>43101</v>
      </c>
      <c r="B4126" s="221" t="s">
        <v>2786</v>
      </c>
      <c r="C4126" s="221" t="s">
        <v>1229</v>
      </c>
      <c r="D4126" s="805"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5" t="s">
        <v>3072</v>
      </c>
      <c r="E4127" s="246">
        <v>6000</v>
      </c>
      <c r="F4127" s="246"/>
      <c r="G4127" s="57">
        <f t="shared" si="68"/>
        <v>-6000</v>
      </c>
      <c r="H4127" s="218" t="s">
        <v>2972</v>
      </c>
    </row>
    <row r="4128" spans="1:8" ht="15.75" thickBot="1" x14ac:dyDescent="0.25">
      <c r="A4128" s="596">
        <v>43101</v>
      </c>
      <c r="B4128" s="221" t="s">
        <v>2786</v>
      </c>
      <c r="C4128" s="221" t="s">
        <v>1229</v>
      </c>
      <c r="D4128" s="805" t="s">
        <v>1539</v>
      </c>
      <c r="E4128" s="246">
        <v>10350</v>
      </c>
      <c r="F4128" s="246"/>
      <c r="G4128" s="57">
        <f t="shared" si="68"/>
        <v>-10350</v>
      </c>
      <c r="H4128" s="218" t="s">
        <v>2972</v>
      </c>
    </row>
    <row r="4129" spans="1:8" ht="15.75" thickBot="1" x14ac:dyDescent="0.25">
      <c r="A4129" s="596">
        <v>43101</v>
      </c>
      <c r="B4129" s="221" t="s">
        <v>2786</v>
      </c>
      <c r="C4129" s="221" t="s">
        <v>1229</v>
      </c>
      <c r="D4129" s="805"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5"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5" t="s">
        <v>3073</v>
      </c>
      <c r="E4131" s="246">
        <v>12410</v>
      </c>
      <c r="F4131" s="246"/>
      <c r="G4131" s="57">
        <f t="shared" si="68"/>
        <v>-12410</v>
      </c>
      <c r="H4131" s="218" t="s">
        <v>2972</v>
      </c>
    </row>
    <row r="4132" spans="1:8" ht="15.75" customHeight="1" thickBot="1" x14ac:dyDescent="0.25">
      <c r="A4132" s="596">
        <v>43101</v>
      </c>
      <c r="B4132" s="221" t="s">
        <v>1399</v>
      </c>
      <c r="C4132" s="221" t="s">
        <v>1229</v>
      </c>
      <c r="D4132" s="805" t="s">
        <v>1683</v>
      </c>
      <c r="E4132" s="246">
        <v>20000</v>
      </c>
      <c r="F4132" s="246"/>
      <c r="G4132" s="57">
        <f t="shared" si="68"/>
        <v>-20000</v>
      </c>
      <c r="H4132" s="218" t="s">
        <v>2972</v>
      </c>
    </row>
    <row r="4133" spans="1:8" ht="15.75" customHeight="1" thickBot="1" x14ac:dyDescent="0.25">
      <c r="A4133" s="596">
        <v>43101</v>
      </c>
      <c r="B4133" s="221" t="s">
        <v>1399</v>
      </c>
      <c r="C4133" s="221" t="s">
        <v>1229</v>
      </c>
      <c r="D4133" s="805"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5" t="s">
        <v>1549</v>
      </c>
      <c r="E4134" s="246">
        <v>21649.596774193549</v>
      </c>
      <c r="F4134" s="246"/>
      <c r="G4134" s="57">
        <f t="shared" si="68"/>
        <v>-21649.596774193549</v>
      </c>
      <c r="H4134" s="218" t="s">
        <v>2972</v>
      </c>
    </row>
    <row r="4135" spans="1:8" ht="15.75" thickBot="1" x14ac:dyDescent="0.25">
      <c r="A4135" s="596">
        <v>43101</v>
      </c>
      <c r="B4135" s="221" t="s">
        <v>1399</v>
      </c>
      <c r="C4135" s="221" t="s">
        <v>1229</v>
      </c>
      <c r="D4135" s="805"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5"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5" t="s">
        <v>2926</v>
      </c>
      <c r="E4137" s="246">
        <v>6745.1612903225814</v>
      </c>
      <c r="F4137" s="246"/>
      <c r="G4137" s="57">
        <f t="shared" si="68"/>
        <v>-6745.1612903225814</v>
      </c>
      <c r="H4137" s="218" t="s">
        <v>2972</v>
      </c>
    </row>
    <row r="4138" spans="1:8" ht="15.75" thickBot="1" x14ac:dyDescent="0.25">
      <c r="A4138" s="596">
        <v>43101</v>
      </c>
      <c r="B4138" s="221" t="s">
        <v>1399</v>
      </c>
      <c r="C4138" s="221" t="s">
        <v>1229</v>
      </c>
      <c r="D4138" s="805" t="s">
        <v>3066</v>
      </c>
      <c r="E4138" s="246">
        <v>11520</v>
      </c>
      <c r="F4138" s="246"/>
      <c r="G4138" s="57">
        <f t="shared" si="68"/>
        <v>-11520</v>
      </c>
      <c r="H4138" s="218" t="s">
        <v>2972</v>
      </c>
    </row>
    <row r="4139" spans="1:8" ht="15.75" thickBot="1" x14ac:dyDescent="0.25">
      <c r="A4139" s="596">
        <v>43101</v>
      </c>
      <c r="B4139" s="221" t="s">
        <v>1399</v>
      </c>
      <c r="C4139" s="221" t="s">
        <v>1229</v>
      </c>
      <c r="D4139" s="805" t="s">
        <v>1871</v>
      </c>
      <c r="E4139" s="246">
        <v>23879.919354838708</v>
      </c>
      <c r="F4139" s="246"/>
      <c r="G4139" s="57">
        <f t="shared" si="68"/>
        <v>-23879.919354838708</v>
      </c>
      <c r="H4139" s="218" t="s">
        <v>2972</v>
      </c>
    </row>
    <row r="4140" spans="1:8" ht="15.75" thickBot="1" x14ac:dyDescent="0.25">
      <c r="A4140" s="596">
        <v>43101</v>
      </c>
      <c r="B4140" s="221" t="s">
        <v>1399</v>
      </c>
      <c r="C4140" s="221" t="s">
        <v>1229</v>
      </c>
      <c r="D4140" s="805"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5"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5"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5"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5"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5"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5"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5" t="s">
        <v>1846</v>
      </c>
      <c r="E4147" s="246">
        <v>22780</v>
      </c>
      <c r="F4147" s="246"/>
      <c r="G4147" s="57">
        <f t="shared" si="68"/>
        <v>-22780</v>
      </c>
      <c r="H4147" s="218" t="s">
        <v>2972</v>
      </c>
    </row>
    <row r="4148" spans="1:8" ht="15.75" thickBot="1" x14ac:dyDescent="0.25">
      <c r="A4148" s="596">
        <v>43101</v>
      </c>
      <c r="B4148" s="221" t="s">
        <v>40</v>
      </c>
      <c r="C4148" s="221" t="s">
        <v>1229</v>
      </c>
      <c r="D4148" s="805" t="s">
        <v>2283</v>
      </c>
      <c r="E4148" s="246">
        <v>28000</v>
      </c>
      <c r="F4148" s="246"/>
      <c r="G4148" s="57">
        <f t="shared" si="68"/>
        <v>-28000</v>
      </c>
      <c r="H4148" s="218" t="s">
        <v>2972</v>
      </c>
    </row>
    <row r="4149" spans="1:8" ht="15.75" thickBot="1" x14ac:dyDescent="0.25">
      <c r="A4149" s="596">
        <v>43101</v>
      </c>
      <c r="B4149" s="221" t="s">
        <v>40</v>
      </c>
      <c r="C4149" s="221" t="s">
        <v>1229</v>
      </c>
      <c r="D4149" s="805"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5"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5" t="s">
        <v>1850</v>
      </c>
      <c r="E4151" s="246">
        <v>6070</v>
      </c>
      <c r="F4151" s="246"/>
      <c r="G4151" s="57">
        <f t="shared" si="68"/>
        <v>-6070</v>
      </c>
      <c r="H4151" s="218" t="s">
        <v>2972</v>
      </c>
    </row>
    <row r="4152" spans="1:8" ht="15.75" thickBot="1" x14ac:dyDescent="0.25">
      <c r="A4152" s="596">
        <v>43101</v>
      </c>
      <c r="B4152" s="221" t="s">
        <v>37</v>
      </c>
      <c r="C4152" s="221" t="s">
        <v>1229</v>
      </c>
      <c r="D4152" s="805"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5" t="s">
        <v>1866</v>
      </c>
      <c r="E4153" s="246">
        <v>13500</v>
      </c>
      <c r="F4153" s="246"/>
      <c r="G4153" s="57">
        <f t="shared" si="68"/>
        <v>-13500</v>
      </c>
      <c r="H4153" s="218" t="s">
        <v>2972</v>
      </c>
    </row>
    <row r="4154" spans="1:8" ht="15.75" thickBot="1" x14ac:dyDescent="0.25">
      <c r="A4154" s="596">
        <v>43101</v>
      </c>
      <c r="B4154" s="221" t="s">
        <v>37</v>
      </c>
      <c r="C4154" s="221" t="s">
        <v>1229</v>
      </c>
      <c r="D4154" s="805"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5" t="s">
        <v>2918</v>
      </c>
      <c r="E4155" s="246">
        <v>10450</v>
      </c>
      <c r="F4155" s="246"/>
      <c r="G4155" s="57">
        <f t="shared" si="68"/>
        <v>-10450</v>
      </c>
      <c r="H4155" s="218" t="s">
        <v>2972</v>
      </c>
    </row>
    <row r="4156" spans="1:8" ht="15.75" thickBot="1" x14ac:dyDescent="0.25">
      <c r="A4156" s="596">
        <v>43101</v>
      </c>
      <c r="B4156" s="221" t="s">
        <v>37</v>
      </c>
      <c r="C4156" s="221" t="s">
        <v>1229</v>
      </c>
      <c r="D4156" s="805"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5"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5" t="s">
        <v>2924</v>
      </c>
      <c r="E4158" s="246">
        <v>45000</v>
      </c>
      <c r="F4158" s="246"/>
      <c r="G4158" s="57">
        <f t="shared" si="68"/>
        <v>-45000</v>
      </c>
      <c r="H4158" s="218" t="s">
        <v>2972</v>
      </c>
    </row>
    <row r="4159" spans="1:8" ht="15.75" thickBot="1" x14ac:dyDescent="0.25">
      <c r="A4159" s="596">
        <v>43101</v>
      </c>
      <c r="B4159" s="221" t="s">
        <v>2786</v>
      </c>
      <c r="C4159" s="221" t="s">
        <v>3144</v>
      </c>
      <c r="D4159" s="805" t="s">
        <v>1227</v>
      </c>
      <c r="E4159" s="246">
        <v>2500</v>
      </c>
      <c r="F4159" s="246"/>
      <c r="G4159" s="57">
        <f t="shared" si="68"/>
        <v>-2500</v>
      </c>
      <c r="H4159" s="218" t="s">
        <v>2972</v>
      </c>
    </row>
    <row r="4160" spans="1:8" ht="15.75" thickBot="1" x14ac:dyDescent="0.25">
      <c r="A4160" s="596">
        <v>43101</v>
      </c>
      <c r="B4160" s="221" t="s">
        <v>11</v>
      </c>
      <c r="C4160" s="221"/>
      <c r="D4160" s="805" t="s">
        <v>3016</v>
      </c>
      <c r="E4160" s="246">
        <v>320</v>
      </c>
      <c r="F4160" s="246"/>
      <c r="G4160" s="57">
        <f t="shared" si="68"/>
        <v>-320</v>
      </c>
      <c r="H4160" s="218" t="s">
        <v>2972</v>
      </c>
    </row>
    <row r="4161" spans="1:8" ht="15.75" thickBot="1" x14ac:dyDescent="0.25">
      <c r="A4161" s="596">
        <v>43101</v>
      </c>
      <c r="B4161" s="221" t="s">
        <v>2786</v>
      </c>
      <c r="C4161" s="221" t="s">
        <v>3144</v>
      </c>
      <c r="D4161" s="805" t="s">
        <v>3017</v>
      </c>
      <c r="E4161" s="246">
        <v>27700</v>
      </c>
      <c r="F4161" s="246"/>
      <c r="G4161" s="57">
        <f t="shared" si="68"/>
        <v>-27700</v>
      </c>
      <c r="H4161" s="218" t="s">
        <v>2972</v>
      </c>
    </row>
    <row r="4162" spans="1:8" ht="15.75" thickBot="1" x14ac:dyDescent="0.25">
      <c r="A4162" s="596">
        <v>43102</v>
      </c>
      <c r="B4162" s="221" t="s">
        <v>40</v>
      </c>
      <c r="C4162" s="221"/>
      <c r="D4162" s="805" t="s">
        <v>2978</v>
      </c>
      <c r="E4162" s="246">
        <v>2240</v>
      </c>
      <c r="F4162" s="246"/>
      <c r="G4162" s="246">
        <f t="shared" si="68"/>
        <v>-2240</v>
      </c>
      <c r="H4162" s="218" t="s">
        <v>2972</v>
      </c>
    </row>
    <row r="4163" spans="1:8" ht="15.75" thickBot="1" x14ac:dyDescent="0.25">
      <c r="A4163" s="596">
        <v>43102</v>
      </c>
      <c r="B4163" s="221" t="s">
        <v>2786</v>
      </c>
      <c r="C4163" s="221" t="s">
        <v>3144</v>
      </c>
      <c r="D4163" s="805" t="s">
        <v>369</v>
      </c>
      <c r="E4163" s="246">
        <v>1500</v>
      </c>
      <c r="F4163" s="246"/>
      <c r="G4163" s="246">
        <f t="shared" si="68"/>
        <v>-1500</v>
      </c>
      <c r="H4163" s="218" t="s">
        <v>2972</v>
      </c>
    </row>
    <row r="4164" spans="1:8" ht="15.75" thickBot="1" x14ac:dyDescent="0.25">
      <c r="A4164" s="596">
        <v>43102</v>
      </c>
      <c r="B4164" s="221" t="s">
        <v>2932</v>
      </c>
      <c r="C4164" s="222" t="s">
        <v>3144</v>
      </c>
      <c r="D4164" s="805" t="s">
        <v>369</v>
      </c>
      <c r="E4164" s="246">
        <v>19000</v>
      </c>
      <c r="F4164" s="246"/>
      <c r="G4164" s="246">
        <f t="shared" si="68"/>
        <v>-19000</v>
      </c>
      <c r="H4164" s="218" t="s">
        <v>2972</v>
      </c>
    </row>
    <row r="4165" spans="1:8" ht="15.75" thickBot="1" x14ac:dyDescent="0.25">
      <c r="A4165" s="596">
        <v>43102</v>
      </c>
      <c r="B4165" s="221" t="s">
        <v>2786</v>
      </c>
      <c r="C4165" s="221" t="s">
        <v>3144</v>
      </c>
      <c r="D4165" s="805" t="s">
        <v>72</v>
      </c>
      <c r="E4165" s="246">
        <v>15035</v>
      </c>
      <c r="F4165" s="246"/>
      <c r="G4165" s="246">
        <f t="shared" si="68"/>
        <v>-15035</v>
      </c>
      <c r="H4165" s="218" t="s">
        <v>2972</v>
      </c>
    </row>
    <row r="4166" spans="1:8" ht="15.75" thickBot="1" x14ac:dyDescent="0.25">
      <c r="A4166" s="596">
        <v>43102</v>
      </c>
      <c r="B4166" s="221" t="s">
        <v>25</v>
      </c>
      <c r="C4166" s="221" t="s">
        <v>1893</v>
      </c>
      <c r="D4166" s="805" t="s">
        <v>72</v>
      </c>
      <c r="E4166" s="246">
        <v>1700</v>
      </c>
      <c r="F4166" s="246"/>
      <c r="G4166" s="246">
        <f t="shared" si="68"/>
        <v>-1700</v>
      </c>
      <c r="H4166" s="218" t="s">
        <v>2972</v>
      </c>
    </row>
    <row r="4167" spans="1:8" ht="15.75" thickBot="1" x14ac:dyDescent="0.25">
      <c r="A4167" s="596">
        <v>43102</v>
      </c>
      <c r="B4167" s="221" t="s">
        <v>2651</v>
      </c>
      <c r="C4167" s="221" t="s">
        <v>3148</v>
      </c>
      <c r="D4167" s="805" t="s">
        <v>1409</v>
      </c>
      <c r="E4167" s="246">
        <v>140</v>
      </c>
      <c r="F4167" s="246"/>
      <c r="G4167" s="246">
        <f t="shared" si="68"/>
        <v>-140</v>
      </c>
      <c r="H4167" s="218" t="s">
        <v>2972</v>
      </c>
    </row>
    <row r="4168" spans="1:8" ht="15.75" thickBot="1" x14ac:dyDescent="0.25">
      <c r="A4168" s="596">
        <v>43102</v>
      </c>
      <c r="B4168" s="221" t="s">
        <v>2651</v>
      </c>
      <c r="C4168" s="221" t="s">
        <v>3148</v>
      </c>
      <c r="D4168" s="805" t="s">
        <v>1409</v>
      </c>
      <c r="E4168" s="246">
        <v>140</v>
      </c>
      <c r="F4168" s="246"/>
      <c r="G4168" s="246">
        <f t="shared" si="68"/>
        <v>-140</v>
      </c>
      <c r="H4168" s="218" t="s">
        <v>2972</v>
      </c>
    </row>
    <row r="4169" spans="1:8" ht="15.75" customHeight="1" thickBot="1" x14ac:dyDescent="0.25">
      <c r="A4169" s="596">
        <v>43102</v>
      </c>
      <c r="B4169" s="221" t="s">
        <v>2786</v>
      </c>
      <c r="C4169" s="222" t="s">
        <v>3148</v>
      </c>
      <c r="D4169" s="805"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5" t="s">
        <v>1409</v>
      </c>
      <c r="E4170" s="246">
        <v>1400</v>
      </c>
      <c r="F4170" s="246"/>
      <c r="G4170" s="246">
        <f t="shared" si="69"/>
        <v>-1400</v>
      </c>
      <c r="H4170" s="218" t="s">
        <v>2972</v>
      </c>
    </row>
    <row r="4171" spans="1:8" ht="15.75" customHeight="1" thickBot="1" x14ac:dyDescent="0.25">
      <c r="A4171" s="596">
        <v>43103</v>
      </c>
      <c r="B4171" s="221" t="s">
        <v>2786</v>
      </c>
      <c r="C4171" s="221" t="s">
        <v>3144</v>
      </c>
      <c r="D4171" s="805" t="s">
        <v>285</v>
      </c>
      <c r="E4171" s="246">
        <v>4000</v>
      </c>
      <c r="F4171" s="246"/>
      <c r="G4171" s="246">
        <f t="shared" si="69"/>
        <v>-4000</v>
      </c>
      <c r="H4171" s="218" t="s">
        <v>2972</v>
      </c>
    </row>
    <row r="4172" spans="1:8" ht="15.75" thickBot="1" x14ac:dyDescent="0.25">
      <c r="A4172" s="596">
        <v>43103</v>
      </c>
      <c r="B4172" s="221" t="s">
        <v>25</v>
      </c>
      <c r="C4172" s="221" t="s">
        <v>1893</v>
      </c>
      <c r="D4172" s="805" t="s">
        <v>391</v>
      </c>
      <c r="E4172" s="246">
        <v>2725</v>
      </c>
      <c r="F4172" s="246"/>
      <c r="G4172" s="246">
        <f t="shared" si="69"/>
        <v>-2725</v>
      </c>
      <c r="H4172" s="218" t="s">
        <v>2972</v>
      </c>
    </row>
    <row r="4173" spans="1:8" ht="15.75" thickBot="1" x14ac:dyDescent="0.25">
      <c r="A4173" s="596">
        <v>43103</v>
      </c>
      <c r="B4173" s="221" t="s">
        <v>11</v>
      </c>
      <c r="C4173" s="221" t="s">
        <v>2472</v>
      </c>
      <c r="D4173" s="805" t="s">
        <v>391</v>
      </c>
      <c r="E4173" s="246">
        <v>1050</v>
      </c>
      <c r="F4173" s="246"/>
      <c r="G4173" s="246">
        <f t="shared" si="69"/>
        <v>-1050</v>
      </c>
      <c r="H4173" s="218" t="s">
        <v>2972</v>
      </c>
    </row>
    <row r="4174" spans="1:8" ht="15.75" thickBot="1" x14ac:dyDescent="0.25">
      <c r="A4174" s="596">
        <v>43104</v>
      </c>
      <c r="B4174" s="221" t="s">
        <v>2786</v>
      </c>
      <c r="C4174" s="221" t="s">
        <v>3144</v>
      </c>
      <c r="D4174" s="805" t="s">
        <v>369</v>
      </c>
      <c r="E4174" s="246">
        <v>2250</v>
      </c>
      <c r="F4174" s="246"/>
      <c r="G4174" s="246">
        <f t="shared" si="69"/>
        <v>-2250</v>
      </c>
      <c r="H4174" s="218" t="s">
        <v>2972</v>
      </c>
    </row>
    <row r="4175" spans="1:8" ht="15.75" thickBot="1" x14ac:dyDescent="0.25">
      <c r="A4175" s="596">
        <v>43104</v>
      </c>
      <c r="B4175" s="221" t="s">
        <v>2786</v>
      </c>
      <c r="C4175" s="221" t="s">
        <v>3144</v>
      </c>
      <c r="D4175" s="805" t="s">
        <v>392</v>
      </c>
      <c r="E4175" s="246">
        <v>21200</v>
      </c>
      <c r="F4175" s="246"/>
      <c r="G4175" s="246">
        <f t="shared" si="69"/>
        <v>-21200</v>
      </c>
      <c r="H4175" s="218" t="s">
        <v>2972</v>
      </c>
    </row>
    <row r="4176" spans="1:8" ht="15.75" thickBot="1" x14ac:dyDescent="0.25">
      <c r="A4176" s="596">
        <v>43104</v>
      </c>
      <c r="B4176" s="221" t="s">
        <v>2651</v>
      </c>
      <c r="C4176" s="221" t="s">
        <v>3148</v>
      </c>
      <c r="D4176" s="805" t="s">
        <v>1409</v>
      </c>
      <c r="E4176" s="246">
        <v>50</v>
      </c>
      <c r="F4176" s="246"/>
      <c r="G4176" s="246">
        <f t="shared" si="69"/>
        <v>-50</v>
      </c>
      <c r="H4176" s="218" t="s">
        <v>2972</v>
      </c>
    </row>
    <row r="4177" spans="1:8" ht="15.75" thickBot="1" x14ac:dyDescent="0.25">
      <c r="A4177" s="596">
        <v>43105</v>
      </c>
      <c r="B4177" s="221" t="s">
        <v>2932</v>
      </c>
      <c r="C4177" s="221" t="s">
        <v>3148</v>
      </c>
      <c r="D4177" s="805" t="s">
        <v>3150</v>
      </c>
      <c r="E4177" s="246">
        <v>390</v>
      </c>
      <c r="F4177" s="246"/>
      <c r="G4177" s="246">
        <f t="shared" si="69"/>
        <v>-390</v>
      </c>
      <c r="H4177" s="218" t="s">
        <v>2972</v>
      </c>
    </row>
    <row r="4178" spans="1:8" ht="15.75" customHeight="1" thickBot="1" x14ac:dyDescent="0.25">
      <c r="A4178" s="596">
        <v>43105</v>
      </c>
      <c r="B4178" s="221" t="s">
        <v>2651</v>
      </c>
      <c r="C4178" s="221" t="s">
        <v>3148</v>
      </c>
      <c r="D4178" s="805" t="s">
        <v>1409</v>
      </c>
      <c r="E4178" s="246">
        <v>140</v>
      </c>
      <c r="F4178" s="246"/>
      <c r="G4178" s="246">
        <f t="shared" si="69"/>
        <v>-140</v>
      </c>
      <c r="H4178" s="218" t="s">
        <v>2972</v>
      </c>
    </row>
    <row r="4179" spans="1:8" ht="15.75" thickBot="1" x14ac:dyDescent="0.25">
      <c r="A4179" s="596">
        <v>43105</v>
      </c>
      <c r="B4179" s="221" t="s">
        <v>2651</v>
      </c>
      <c r="C4179" s="221" t="s">
        <v>3148</v>
      </c>
      <c r="D4179" s="805" t="s">
        <v>1409</v>
      </c>
      <c r="E4179" s="246">
        <v>140</v>
      </c>
      <c r="F4179" s="246"/>
      <c r="G4179" s="246">
        <f t="shared" si="69"/>
        <v>-140</v>
      </c>
      <c r="H4179" s="218" t="s">
        <v>2972</v>
      </c>
    </row>
    <row r="4180" spans="1:8" ht="15.75" customHeight="1" thickBot="1" x14ac:dyDescent="0.25">
      <c r="A4180" s="596">
        <v>43105</v>
      </c>
      <c r="B4180" s="221" t="s">
        <v>2651</v>
      </c>
      <c r="C4180" s="221" t="s">
        <v>3148</v>
      </c>
      <c r="D4180" s="805" t="s">
        <v>1409</v>
      </c>
      <c r="E4180" s="246">
        <v>130</v>
      </c>
      <c r="F4180" s="246"/>
      <c r="G4180" s="246">
        <f t="shared" si="69"/>
        <v>-130</v>
      </c>
      <c r="H4180" s="218" t="s">
        <v>2972</v>
      </c>
    </row>
    <row r="4181" spans="1:8" ht="15.75" customHeight="1" thickBot="1" x14ac:dyDescent="0.25">
      <c r="A4181" s="596">
        <v>43105</v>
      </c>
      <c r="B4181" s="221" t="s">
        <v>2651</v>
      </c>
      <c r="C4181" s="221" t="s">
        <v>3148</v>
      </c>
      <c r="D4181" s="805" t="s">
        <v>1409</v>
      </c>
      <c r="E4181" s="246">
        <v>140</v>
      </c>
      <c r="F4181" s="246"/>
      <c r="G4181" s="246">
        <f t="shared" si="69"/>
        <v>-140</v>
      </c>
      <c r="H4181" s="218" t="s">
        <v>2972</v>
      </c>
    </row>
    <row r="4182" spans="1:8" ht="15.75" customHeight="1" thickBot="1" x14ac:dyDescent="0.25">
      <c r="A4182" s="596">
        <v>43105</v>
      </c>
      <c r="B4182" s="221" t="s">
        <v>2786</v>
      </c>
      <c r="C4182" s="221" t="s">
        <v>3144</v>
      </c>
      <c r="D4182" s="805" t="s">
        <v>2666</v>
      </c>
      <c r="E4182" s="246">
        <v>24326</v>
      </c>
      <c r="F4182" s="246"/>
      <c r="G4182" s="246">
        <f t="shared" si="69"/>
        <v>-24326</v>
      </c>
      <c r="H4182" s="218" t="s">
        <v>2972</v>
      </c>
    </row>
    <row r="4183" spans="1:8" ht="15.75" thickBot="1" x14ac:dyDescent="0.25">
      <c r="A4183" s="596">
        <v>43105</v>
      </c>
      <c r="B4183" s="221" t="s">
        <v>14</v>
      </c>
      <c r="C4183" s="221" t="s">
        <v>2472</v>
      </c>
      <c r="D4183" s="805"/>
      <c r="E4183" s="246">
        <v>820</v>
      </c>
      <c r="F4183" s="246"/>
      <c r="G4183" s="246">
        <f t="shared" si="69"/>
        <v>-820</v>
      </c>
      <c r="H4183" s="218" t="s">
        <v>2972</v>
      </c>
    </row>
    <row r="4184" spans="1:8" ht="15.75" thickBot="1" x14ac:dyDescent="0.25">
      <c r="A4184" s="596">
        <v>43105</v>
      </c>
      <c r="B4184" s="221" t="s">
        <v>25</v>
      </c>
      <c r="C4184" s="221" t="s">
        <v>1893</v>
      </c>
      <c r="D4184" s="805" t="s">
        <v>2666</v>
      </c>
      <c r="E4184" s="246">
        <v>4570</v>
      </c>
      <c r="F4184" s="246"/>
      <c r="G4184" s="246">
        <f t="shared" si="69"/>
        <v>-4570</v>
      </c>
      <c r="H4184" s="218" t="s">
        <v>2972</v>
      </c>
    </row>
    <row r="4185" spans="1:8" ht="15.75" thickBot="1" x14ac:dyDescent="0.25">
      <c r="A4185" s="596">
        <v>43106</v>
      </c>
      <c r="B4185" s="221" t="s">
        <v>2932</v>
      </c>
      <c r="C4185" s="222" t="s">
        <v>3144</v>
      </c>
      <c r="D4185" s="805" t="s">
        <v>3018</v>
      </c>
      <c r="E4185" s="246">
        <v>2000</v>
      </c>
      <c r="F4185" s="246"/>
      <c r="G4185" s="246">
        <f t="shared" si="69"/>
        <v>-2000</v>
      </c>
      <c r="H4185" s="218" t="s">
        <v>2972</v>
      </c>
    </row>
    <row r="4186" spans="1:8" ht="15.75" thickBot="1" x14ac:dyDescent="0.25">
      <c r="A4186" s="596">
        <v>43106</v>
      </c>
      <c r="B4186" s="221" t="s">
        <v>16</v>
      </c>
      <c r="C4186" s="221" t="s">
        <v>2671</v>
      </c>
      <c r="D4186" s="805" t="s">
        <v>3019</v>
      </c>
      <c r="E4186" s="246">
        <v>1700</v>
      </c>
      <c r="F4186" s="246"/>
      <c r="G4186" s="246">
        <f t="shared" si="69"/>
        <v>-1700</v>
      </c>
      <c r="H4186" s="218" t="s">
        <v>2972</v>
      </c>
    </row>
    <row r="4187" spans="1:8" ht="15.75" thickBot="1" x14ac:dyDescent="0.25">
      <c r="A4187" s="596">
        <v>43106</v>
      </c>
      <c r="B4187" s="221" t="s">
        <v>16</v>
      </c>
      <c r="C4187" s="221"/>
      <c r="D4187" s="805" t="s">
        <v>2359</v>
      </c>
      <c r="E4187" s="246">
        <v>1000</v>
      </c>
      <c r="F4187" s="246"/>
      <c r="G4187" s="246">
        <f t="shared" si="69"/>
        <v>-1000</v>
      </c>
      <c r="H4187" s="218" t="s">
        <v>2972</v>
      </c>
    </row>
    <row r="4188" spans="1:8" ht="15.75" thickBot="1" x14ac:dyDescent="0.25">
      <c r="A4188" s="596">
        <v>43106</v>
      </c>
      <c r="B4188" s="221" t="s">
        <v>16</v>
      </c>
      <c r="C4188" s="221"/>
      <c r="D4188" s="805" t="s">
        <v>1755</v>
      </c>
      <c r="E4188" s="246">
        <v>500</v>
      </c>
      <c r="F4188" s="246"/>
      <c r="G4188" s="246">
        <f t="shared" si="69"/>
        <v>-500</v>
      </c>
      <c r="H4188" s="218" t="s">
        <v>2972</v>
      </c>
    </row>
    <row r="4189" spans="1:8" ht="15.75" thickBot="1" x14ac:dyDescent="0.25">
      <c r="A4189" s="596">
        <v>43106</v>
      </c>
      <c r="B4189" s="221" t="s">
        <v>2786</v>
      </c>
      <c r="C4189" s="221" t="s">
        <v>3144</v>
      </c>
      <c r="D4189" s="805" t="s">
        <v>72</v>
      </c>
      <c r="E4189" s="246">
        <v>15960</v>
      </c>
      <c r="F4189" s="246"/>
      <c r="G4189" s="246">
        <f t="shared" si="69"/>
        <v>-15960</v>
      </c>
      <c r="H4189" s="218" t="s">
        <v>2972</v>
      </c>
    </row>
    <row r="4190" spans="1:8" ht="15.75" thickBot="1" x14ac:dyDescent="0.25">
      <c r="A4190" s="596">
        <v>43106</v>
      </c>
      <c r="B4190" s="221" t="s">
        <v>2547</v>
      </c>
      <c r="C4190" s="221" t="s">
        <v>207</v>
      </c>
      <c r="D4190" s="805" t="s">
        <v>72</v>
      </c>
      <c r="E4190" s="246">
        <v>2100</v>
      </c>
      <c r="F4190" s="246"/>
      <c r="G4190" s="246">
        <f t="shared" si="69"/>
        <v>-2100</v>
      </c>
      <c r="H4190" s="218" t="s">
        <v>2972</v>
      </c>
    </row>
    <row r="4191" spans="1:8" ht="15.75" thickBot="1" x14ac:dyDescent="0.25">
      <c r="A4191" s="596">
        <v>43108</v>
      </c>
      <c r="B4191" s="221" t="s">
        <v>2786</v>
      </c>
      <c r="C4191" s="221" t="s">
        <v>3144</v>
      </c>
      <c r="D4191" s="805" t="s">
        <v>3020</v>
      </c>
      <c r="E4191" s="246">
        <v>30815</v>
      </c>
      <c r="F4191" s="246"/>
      <c r="G4191" s="246">
        <f t="shared" si="69"/>
        <v>-30815</v>
      </c>
      <c r="H4191" s="218" t="s">
        <v>2972</v>
      </c>
    </row>
    <row r="4192" spans="1:8" ht="15.75" thickBot="1" x14ac:dyDescent="0.25">
      <c r="A4192" s="596">
        <v>43108</v>
      </c>
      <c r="B4192" s="221" t="s">
        <v>25</v>
      </c>
      <c r="C4192" s="221" t="s">
        <v>1893</v>
      </c>
      <c r="D4192" s="805" t="s">
        <v>2966</v>
      </c>
      <c r="E4192" s="246">
        <v>1035</v>
      </c>
      <c r="F4192" s="246"/>
      <c r="G4192" s="246">
        <f t="shared" si="69"/>
        <v>-1035</v>
      </c>
      <c r="H4192" s="218" t="s">
        <v>2972</v>
      </c>
    </row>
    <row r="4193" spans="1:8" ht="15.75" thickBot="1" x14ac:dyDescent="0.25">
      <c r="A4193" s="596">
        <v>43108</v>
      </c>
      <c r="B4193" s="221" t="s">
        <v>2786</v>
      </c>
      <c r="C4193" s="221" t="s">
        <v>3144</v>
      </c>
      <c r="D4193" s="805" t="s">
        <v>2939</v>
      </c>
      <c r="E4193" s="246">
        <v>8870</v>
      </c>
      <c r="F4193" s="246"/>
      <c r="G4193" s="246">
        <f t="shared" si="69"/>
        <v>-8870</v>
      </c>
      <c r="H4193" s="218" t="s">
        <v>2972</v>
      </c>
    </row>
    <row r="4194" spans="1:8" ht="15.75" thickBot="1" x14ac:dyDescent="0.25">
      <c r="A4194" s="596">
        <v>43108</v>
      </c>
      <c r="B4194" s="221" t="s">
        <v>2786</v>
      </c>
      <c r="C4194" s="221" t="s">
        <v>3148</v>
      </c>
      <c r="D4194" s="805" t="s">
        <v>1409</v>
      </c>
      <c r="E4194" s="246">
        <v>420</v>
      </c>
      <c r="F4194" s="246"/>
      <c r="G4194" s="246">
        <f t="shared" si="69"/>
        <v>-420</v>
      </c>
      <c r="H4194" s="218" t="s">
        <v>2972</v>
      </c>
    </row>
    <row r="4195" spans="1:8" ht="15.75" customHeight="1" thickBot="1" x14ac:dyDescent="0.25">
      <c r="A4195" s="596">
        <v>43108</v>
      </c>
      <c r="B4195" s="221" t="s">
        <v>2786</v>
      </c>
      <c r="C4195" s="221" t="s">
        <v>3148</v>
      </c>
      <c r="D4195" s="805" t="s">
        <v>1409</v>
      </c>
      <c r="E4195" s="246">
        <v>280</v>
      </c>
      <c r="F4195" s="246"/>
      <c r="G4195" s="246">
        <f t="shared" si="69"/>
        <v>-280</v>
      </c>
      <c r="H4195" s="218" t="s">
        <v>2972</v>
      </c>
    </row>
    <row r="4196" spans="1:8" ht="15.75" customHeight="1" thickBot="1" x14ac:dyDescent="0.25">
      <c r="A4196" s="596">
        <v>43108</v>
      </c>
      <c r="B4196" s="221" t="s">
        <v>25</v>
      </c>
      <c r="C4196" s="221" t="s">
        <v>1893</v>
      </c>
      <c r="D4196" s="805" t="s">
        <v>3021</v>
      </c>
      <c r="E4196" s="246">
        <v>52322</v>
      </c>
      <c r="F4196" s="246"/>
      <c r="G4196" s="246">
        <f t="shared" si="69"/>
        <v>-52322</v>
      </c>
      <c r="H4196" s="218" t="s">
        <v>2972</v>
      </c>
    </row>
    <row r="4197" spans="1:8" ht="15.75" customHeight="1" thickBot="1" x14ac:dyDescent="0.25">
      <c r="A4197" s="596">
        <v>43108</v>
      </c>
      <c r="B4197" s="221" t="s">
        <v>2786</v>
      </c>
      <c r="C4197" s="221" t="s">
        <v>3144</v>
      </c>
      <c r="D4197" s="805" t="s">
        <v>756</v>
      </c>
      <c r="E4197" s="246">
        <v>9872</v>
      </c>
      <c r="F4197" s="246"/>
      <c r="G4197" s="246">
        <f t="shared" si="69"/>
        <v>-9872</v>
      </c>
      <c r="H4197" s="218" t="s">
        <v>2972</v>
      </c>
    </row>
    <row r="4198" spans="1:8" ht="15.75" customHeight="1" thickBot="1" x14ac:dyDescent="0.25">
      <c r="A4198" s="596">
        <v>43109</v>
      </c>
      <c r="B4198" s="221" t="s">
        <v>25</v>
      </c>
      <c r="C4198" s="221" t="s">
        <v>2977</v>
      </c>
      <c r="D4198" s="805" t="s">
        <v>3022</v>
      </c>
      <c r="E4198" s="246">
        <v>1500</v>
      </c>
      <c r="F4198" s="246"/>
      <c r="G4198" s="246">
        <f t="shared" si="69"/>
        <v>-1500</v>
      </c>
      <c r="H4198" s="218" t="s">
        <v>2972</v>
      </c>
    </row>
    <row r="4199" spans="1:8" ht="15.75" customHeight="1" thickBot="1" x14ac:dyDescent="0.25">
      <c r="A4199" s="596">
        <v>43110</v>
      </c>
      <c r="B4199" s="221" t="s">
        <v>2786</v>
      </c>
      <c r="C4199" s="221" t="s">
        <v>3144</v>
      </c>
      <c r="D4199" s="805" t="s">
        <v>285</v>
      </c>
      <c r="E4199" s="246">
        <v>2000</v>
      </c>
      <c r="F4199" s="246"/>
      <c r="G4199" s="246">
        <f t="shared" si="69"/>
        <v>-2000</v>
      </c>
      <c r="H4199" s="218" t="s">
        <v>2972</v>
      </c>
    </row>
    <row r="4200" spans="1:8" ht="15.75" customHeight="1" thickBot="1" x14ac:dyDescent="0.25">
      <c r="A4200" s="596">
        <v>43110</v>
      </c>
      <c r="B4200" s="221" t="s">
        <v>2786</v>
      </c>
      <c r="C4200" s="221" t="s">
        <v>3144</v>
      </c>
      <c r="D4200" s="805" t="s">
        <v>3023</v>
      </c>
      <c r="E4200" s="246">
        <v>41000</v>
      </c>
      <c r="F4200" s="246"/>
      <c r="G4200" s="246">
        <f t="shared" si="69"/>
        <v>-41000</v>
      </c>
      <c r="H4200" s="218" t="s">
        <v>2972</v>
      </c>
    </row>
    <row r="4201" spans="1:8" ht="15.75" customHeight="1" thickBot="1" x14ac:dyDescent="0.25">
      <c r="A4201" s="596">
        <v>43111</v>
      </c>
      <c r="B4201" s="221" t="s">
        <v>2786</v>
      </c>
      <c r="C4201" s="222" t="s">
        <v>3148</v>
      </c>
      <c r="D4201" s="805" t="s">
        <v>1409</v>
      </c>
      <c r="E4201" s="246">
        <v>205</v>
      </c>
      <c r="F4201" s="246"/>
      <c r="G4201" s="246">
        <f t="shared" si="69"/>
        <v>-205</v>
      </c>
      <c r="H4201" s="218" t="s">
        <v>2972</v>
      </c>
    </row>
    <row r="4202" spans="1:8" ht="15.75" customHeight="1" thickBot="1" x14ac:dyDescent="0.25">
      <c r="A4202" s="596">
        <v>43112</v>
      </c>
      <c r="B4202" s="221" t="s">
        <v>2786</v>
      </c>
      <c r="C4202" s="222" t="s">
        <v>3148</v>
      </c>
      <c r="D4202" s="805" t="s">
        <v>1409</v>
      </c>
      <c r="E4202" s="246">
        <v>420</v>
      </c>
      <c r="F4202" s="246"/>
      <c r="G4202" s="246">
        <f t="shared" si="69"/>
        <v>-420</v>
      </c>
      <c r="H4202" s="218" t="s">
        <v>2972</v>
      </c>
    </row>
    <row r="4203" spans="1:8" ht="15.75" customHeight="1" thickBot="1" x14ac:dyDescent="0.25">
      <c r="A4203" s="596">
        <v>43112</v>
      </c>
      <c r="B4203" s="221" t="s">
        <v>2786</v>
      </c>
      <c r="C4203" s="221" t="s">
        <v>3084</v>
      </c>
      <c r="D4203" s="805" t="s">
        <v>3024</v>
      </c>
      <c r="E4203" s="246">
        <v>25000</v>
      </c>
      <c r="F4203" s="246"/>
      <c r="G4203" s="246">
        <f t="shared" si="69"/>
        <v>-25000</v>
      </c>
      <c r="H4203" s="218" t="s">
        <v>2972</v>
      </c>
    </row>
    <row r="4204" spans="1:8" ht="15.75" customHeight="1" thickBot="1" x14ac:dyDescent="0.25">
      <c r="A4204" s="596">
        <v>43112</v>
      </c>
      <c r="B4204" s="221" t="s">
        <v>2651</v>
      </c>
      <c r="C4204" s="221" t="s">
        <v>3148</v>
      </c>
      <c r="D4204" s="805" t="s">
        <v>1409</v>
      </c>
      <c r="E4204" s="246">
        <v>260</v>
      </c>
      <c r="F4204" s="246"/>
      <c r="G4204" s="246">
        <f t="shared" si="69"/>
        <v>-260</v>
      </c>
      <c r="H4204" s="218" t="s">
        <v>2972</v>
      </c>
    </row>
    <row r="4205" spans="1:8" ht="15.75" customHeight="1" thickBot="1" x14ac:dyDescent="0.25">
      <c r="A4205" s="596">
        <v>43112</v>
      </c>
      <c r="B4205" s="221" t="s">
        <v>2932</v>
      </c>
      <c r="C4205" s="221" t="s">
        <v>3148</v>
      </c>
      <c r="D4205" s="805" t="s">
        <v>3150</v>
      </c>
      <c r="E4205" s="246">
        <v>2100</v>
      </c>
      <c r="F4205" s="246"/>
      <c r="G4205" s="246">
        <f t="shared" si="69"/>
        <v>-2100</v>
      </c>
      <c r="H4205" s="218" t="s">
        <v>2972</v>
      </c>
    </row>
    <row r="4206" spans="1:8" ht="15.75" customHeight="1" thickBot="1" x14ac:dyDescent="0.25">
      <c r="A4206" s="596">
        <v>43113</v>
      </c>
      <c r="B4206" s="221" t="s">
        <v>2786</v>
      </c>
      <c r="C4206" s="221" t="s">
        <v>3025</v>
      </c>
      <c r="D4206" s="805" t="s">
        <v>3026</v>
      </c>
      <c r="E4206" s="246">
        <v>20000</v>
      </c>
      <c r="F4206" s="246"/>
      <c r="G4206" s="246">
        <f t="shared" si="69"/>
        <v>-20000</v>
      </c>
      <c r="H4206" s="218" t="s">
        <v>2972</v>
      </c>
    </row>
    <row r="4207" spans="1:8" ht="15.75" customHeight="1" thickBot="1" x14ac:dyDescent="0.25">
      <c r="A4207" s="596">
        <v>43115</v>
      </c>
      <c r="B4207" s="221" t="s">
        <v>11</v>
      </c>
      <c r="C4207" s="221" t="s">
        <v>289</v>
      </c>
      <c r="D4207" s="805" t="s">
        <v>2158</v>
      </c>
      <c r="E4207" s="246">
        <v>6190</v>
      </c>
      <c r="F4207" s="246"/>
      <c r="G4207" s="246">
        <f t="shared" si="69"/>
        <v>-6190</v>
      </c>
      <c r="H4207" s="218" t="s">
        <v>2972</v>
      </c>
    </row>
    <row r="4208" spans="1:8" ht="15.75" customHeight="1" thickBot="1" x14ac:dyDescent="0.25">
      <c r="A4208" s="596">
        <v>43116</v>
      </c>
      <c r="B4208" s="221" t="s">
        <v>2786</v>
      </c>
      <c r="C4208" s="221" t="s">
        <v>3144</v>
      </c>
      <c r="D4208" s="805" t="s">
        <v>2804</v>
      </c>
      <c r="E4208" s="246">
        <v>4800</v>
      </c>
      <c r="F4208" s="246"/>
      <c r="G4208" s="246">
        <f t="shared" si="69"/>
        <v>-4800</v>
      </c>
      <c r="H4208" s="218" t="s">
        <v>2972</v>
      </c>
    </row>
    <row r="4209" spans="1:8" ht="15.75" customHeight="1" thickBot="1" x14ac:dyDescent="0.25">
      <c r="A4209" s="596">
        <v>43117</v>
      </c>
      <c r="B4209" s="221" t="s">
        <v>16</v>
      </c>
      <c r="C4209" s="221" t="s">
        <v>308</v>
      </c>
      <c r="D4209" s="805" t="s">
        <v>3027</v>
      </c>
      <c r="E4209" s="246">
        <v>1610</v>
      </c>
      <c r="F4209" s="246"/>
      <c r="G4209" s="246">
        <f t="shared" si="69"/>
        <v>-1610</v>
      </c>
      <c r="H4209" s="218" t="s">
        <v>2972</v>
      </c>
    </row>
    <row r="4210" spans="1:8" ht="15.75" customHeight="1" thickBot="1" x14ac:dyDescent="0.25">
      <c r="A4210" s="596">
        <v>43117</v>
      </c>
      <c r="B4210" s="221" t="s">
        <v>11</v>
      </c>
      <c r="C4210" s="221" t="s">
        <v>289</v>
      </c>
      <c r="D4210" s="805" t="s">
        <v>3028</v>
      </c>
      <c r="E4210" s="246">
        <v>3430</v>
      </c>
      <c r="F4210" s="246"/>
      <c r="G4210" s="246">
        <f t="shared" si="69"/>
        <v>-3430</v>
      </c>
      <c r="H4210" s="218" t="s">
        <v>2972</v>
      </c>
    </row>
    <row r="4211" spans="1:8" ht="15.75" customHeight="1" thickBot="1" x14ac:dyDescent="0.25">
      <c r="A4211" s="596">
        <v>43117</v>
      </c>
      <c r="B4211" s="221" t="s">
        <v>40</v>
      </c>
      <c r="C4211" s="221" t="s">
        <v>2671</v>
      </c>
      <c r="D4211" s="805" t="s">
        <v>3029</v>
      </c>
      <c r="E4211" s="246">
        <v>5000</v>
      </c>
      <c r="F4211" s="246"/>
      <c r="G4211" s="246">
        <f t="shared" si="69"/>
        <v>-5000</v>
      </c>
      <c r="H4211" s="218" t="s">
        <v>2972</v>
      </c>
    </row>
    <row r="4212" spans="1:8" ht="15.75" customHeight="1" thickBot="1" x14ac:dyDescent="0.25">
      <c r="A4212" s="596">
        <v>43117</v>
      </c>
      <c r="B4212" s="221" t="s">
        <v>1399</v>
      </c>
      <c r="C4212" s="221" t="s">
        <v>3030</v>
      </c>
      <c r="D4212" s="805" t="s">
        <v>3031</v>
      </c>
      <c r="E4212" s="246">
        <v>12000</v>
      </c>
      <c r="F4212" s="246"/>
      <c r="G4212" s="246">
        <f t="shared" si="69"/>
        <v>-12000</v>
      </c>
      <c r="H4212" s="218" t="s">
        <v>2972</v>
      </c>
    </row>
    <row r="4213" spans="1:8" ht="15.75" customHeight="1" thickBot="1" x14ac:dyDescent="0.25">
      <c r="A4213" s="596">
        <v>43117</v>
      </c>
      <c r="B4213" s="221" t="s">
        <v>1399</v>
      </c>
      <c r="C4213" s="221" t="s">
        <v>3032</v>
      </c>
      <c r="D4213" s="805" t="s">
        <v>369</v>
      </c>
      <c r="E4213" s="246">
        <v>4000</v>
      </c>
      <c r="F4213" s="246"/>
      <c r="G4213" s="246">
        <f t="shared" si="69"/>
        <v>-4000</v>
      </c>
      <c r="H4213" s="218" t="s">
        <v>2972</v>
      </c>
    </row>
    <row r="4214" spans="1:8" ht="15.75" customHeight="1" thickBot="1" x14ac:dyDescent="0.25">
      <c r="A4214" s="596">
        <v>43117</v>
      </c>
      <c r="B4214" s="221" t="s">
        <v>2786</v>
      </c>
      <c r="C4214" s="221" t="s">
        <v>3144</v>
      </c>
      <c r="D4214" s="805" t="s">
        <v>2136</v>
      </c>
      <c r="E4214" s="246">
        <v>4400</v>
      </c>
      <c r="F4214" s="246"/>
      <c r="G4214" s="246">
        <f t="shared" si="69"/>
        <v>-4400</v>
      </c>
      <c r="H4214" s="218" t="s">
        <v>2972</v>
      </c>
    </row>
    <row r="4215" spans="1:8" ht="15.75" customHeight="1" thickBot="1" x14ac:dyDescent="0.25">
      <c r="A4215" s="596">
        <v>43117</v>
      </c>
      <c r="B4215" s="221" t="s">
        <v>25</v>
      </c>
      <c r="C4215" s="221" t="s">
        <v>2977</v>
      </c>
      <c r="D4215" s="805" t="s">
        <v>2115</v>
      </c>
      <c r="E4215" s="246">
        <v>2400</v>
      </c>
      <c r="F4215" s="246"/>
      <c r="G4215" s="246">
        <f t="shared" si="69"/>
        <v>-2400</v>
      </c>
      <c r="H4215" s="218" t="s">
        <v>2972</v>
      </c>
    </row>
    <row r="4216" spans="1:8" ht="15.75" customHeight="1" thickBot="1" x14ac:dyDescent="0.25">
      <c r="A4216" s="596">
        <v>43117</v>
      </c>
      <c r="B4216" s="221" t="s">
        <v>2786</v>
      </c>
      <c r="C4216" s="221" t="s">
        <v>3144</v>
      </c>
      <c r="D4216" s="805" t="s">
        <v>3034</v>
      </c>
      <c r="E4216" s="246">
        <v>31150</v>
      </c>
      <c r="F4216" s="246"/>
      <c r="G4216" s="246">
        <f t="shared" si="69"/>
        <v>-31150</v>
      </c>
      <c r="H4216" s="218" t="s">
        <v>2972</v>
      </c>
    </row>
    <row r="4217" spans="1:8" ht="15.75" customHeight="1" thickBot="1" x14ac:dyDescent="0.25">
      <c r="A4217" s="596">
        <v>43118</v>
      </c>
      <c r="B4217" s="221" t="s">
        <v>18</v>
      </c>
      <c r="C4217" s="221" t="s">
        <v>1874</v>
      </c>
      <c r="D4217" s="805" t="s">
        <v>369</v>
      </c>
      <c r="E4217" s="246">
        <v>15000</v>
      </c>
      <c r="F4217" s="246"/>
      <c r="G4217" s="246">
        <f t="shared" si="69"/>
        <v>-15000</v>
      </c>
      <c r="H4217" s="218" t="s">
        <v>2972</v>
      </c>
    </row>
    <row r="4218" spans="1:8" ht="24.75" customHeight="1" thickBot="1" x14ac:dyDescent="0.25">
      <c r="A4218" s="596">
        <v>43118</v>
      </c>
      <c r="B4218" s="221" t="s">
        <v>11</v>
      </c>
      <c r="C4218" s="221" t="s">
        <v>289</v>
      </c>
      <c r="D4218" s="804" t="s">
        <v>3033</v>
      </c>
      <c r="E4218" s="246">
        <v>1000</v>
      </c>
      <c r="F4218" s="246"/>
      <c r="G4218" s="246">
        <f t="shared" si="69"/>
        <v>-1000</v>
      </c>
      <c r="H4218" s="218" t="s">
        <v>2972</v>
      </c>
    </row>
    <row r="4219" spans="1:8" ht="15.75" customHeight="1" thickBot="1" x14ac:dyDescent="0.25">
      <c r="A4219" s="596">
        <v>43118</v>
      </c>
      <c r="B4219" s="221" t="s">
        <v>2651</v>
      </c>
      <c r="C4219" s="221" t="s">
        <v>3148</v>
      </c>
      <c r="D4219" s="804" t="s">
        <v>1409</v>
      </c>
      <c r="E4219" s="246">
        <v>260</v>
      </c>
      <c r="F4219" s="246"/>
      <c r="G4219" s="246">
        <f t="shared" si="69"/>
        <v>-260</v>
      </c>
      <c r="H4219" s="218" t="s">
        <v>2972</v>
      </c>
    </row>
    <row r="4220" spans="1:8" ht="15.75" customHeight="1" thickBot="1" x14ac:dyDescent="0.25">
      <c r="A4220" s="596">
        <v>43119</v>
      </c>
      <c r="B4220" s="221" t="s">
        <v>25</v>
      </c>
      <c r="C4220" s="221" t="s">
        <v>1893</v>
      </c>
      <c r="D4220" s="804" t="s">
        <v>391</v>
      </c>
      <c r="E4220" s="246">
        <v>4062</v>
      </c>
      <c r="F4220" s="246"/>
      <c r="G4220" s="246">
        <f t="shared" si="69"/>
        <v>-4062</v>
      </c>
      <c r="H4220" s="218" t="s">
        <v>2972</v>
      </c>
    </row>
    <row r="4221" spans="1:8" ht="15.75" customHeight="1" thickBot="1" x14ac:dyDescent="0.25">
      <c r="A4221" s="596">
        <v>43119</v>
      </c>
      <c r="B4221" s="221" t="s">
        <v>25</v>
      </c>
      <c r="C4221" s="221" t="s">
        <v>550</v>
      </c>
      <c r="D4221" s="804" t="s">
        <v>2995</v>
      </c>
      <c r="E4221" s="246">
        <v>20000</v>
      </c>
      <c r="F4221" s="246"/>
      <c r="G4221" s="246">
        <f t="shared" si="69"/>
        <v>-20000</v>
      </c>
      <c r="H4221" s="218" t="s">
        <v>2972</v>
      </c>
    </row>
    <row r="4222" spans="1:8" ht="15.75" customHeight="1" thickBot="1" x14ac:dyDescent="0.25">
      <c r="A4222" s="596">
        <v>43119</v>
      </c>
      <c r="B4222" s="221" t="s">
        <v>25</v>
      </c>
      <c r="C4222" s="221" t="s">
        <v>550</v>
      </c>
      <c r="D4222" s="804" t="s">
        <v>3047</v>
      </c>
      <c r="E4222" s="246">
        <v>40000</v>
      </c>
      <c r="F4222" s="246"/>
      <c r="G4222" s="246">
        <f t="shared" si="69"/>
        <v>-40000</v>
      </c>
      <c r="H4222" s="218" t="s">
        <v>2972</v>
      </c>
    </row>
    <row r="4223" spans="1:8" ht="15.75" customHeight="1" thickBot="1" x14ac:dyDescent="0.25">
      <c r="A4223" s="596">
        <v>43119</v>
      </c>
      <c r="B4223" s="221" t="s">
        <v>2786</v>
      </c>
      <c r="C4223" s="221" t="s">
        <v>3144</v>
      </c>
      <c r="D4223" s="804" t="s">
        <v>369</v>
      </c>
      <c r="E4223" s="246">
        <v>7500</v>
      </c>
      <c r="F4223" s="246"/>
      <c r="G4223" s="246">
        <f t="shared" si="69"/>
        <v>-7500</v>
      </c>
      <c r="H4223" s="218" t="s">
        <v>2972</v>
      </c>
    </row>
    <row r="4224" spans="1:8" ht="15.75" customHeight="1" thickBot="1" x14ac:dyDescent="0.25">
      <c r="A4224" s="596">
        <v>43119</v>
      </c>
      <c r="B4224" s="221" t="s">
        <v>2786</v>
      </c>
      <c r="C4224" s="221" t="s">
        <v>2815</v>
      </c>
      <c r="D4224" s="804" t="s">
        <v>3048</v>
      </c>
      <c r="E4224" s="246">
        <v>25900</v>
      </c>
      <c r="F4224" s="246"/>
      <c r="G4224" s="246">
        <f t="shared" si="69"/>
        <v>-25900</v>
      </c>
      <c r="H4224" s="218" t="s">
        <v>2972</v>
      </c>
    </row>
    <row r="4225" spans="1:8" ht="15.75" customHeight="1" thickBot="1" x14ac:dyDescent="0.25">
      <c r="A4225" s="596">
        <v>43119</v>
      </c>
      <c r="B4225" s="221" t="s">
        <v>2786</v>
      </c>
      <c r="C4225" s="221" t="s">
        <v>3025</v>
      </c>
      <c r="D4225" s="804" t="s">
        <v>3074</v>
      </c>
      <c r="E4225" s="246">
        <v>15000</v>
      </c>
      <c r="F4225" s="246"/>
      <c r="G4225" s="246">
        <f t="shared" si="69"/>
        <v>-15000</v>
      </c>
      <c r="H4225" s="218" t="s">
        <v>2972</v>
      </c>
    </row>
    <row r="4226" spans="1:8" ht="15.75" customHeight="1" thickBot="1" x14ac:dyDescent="0.25">
      <c r="A4226" s="596">
        <v>43119</v>
      </c>
      <c r="B4226" s="221" t="s">
        <v>2786</v>
      </c>
      <c r="C4226" s="221" t="s">
        <v>2815</v>
      </c>
      <c r="D4226" s="804" t="s">
        <v>3048</v>
      </c>
      <c r="E4226" s="246">
        <v>14600</v>
      </c>
      <c r="F4226" s="246"/>
      <c r="G4226" s="246">
        <f t="shared" si="69"/>
        <v>-14600</v>
      </c>
      <c r="H4226" s="218" t="s">
        <v>2972</v>
      </c>
    </row>
    <row r="4227" spans="1:8" ht="15.75" thickBot="1" x14ac:dyDescent="0.25">
      <c r="A4227" s="596">
        <v>43119</v>
      </c>
      <c r="B4227" s="221" t="s">
        <v>1399</v>
      </c>
      <c r="C4227" s="221" t="s">
        <v>779</v>
      </c>
      <c r="D4227" s="804" t="s">
        <v>72</v>
      </c>
      <c r="E4227" s="246">
        <v>82800</v>
      </c>
      <c r="F4227" s="246"/>
      <c r="G4227" s="246">
        <f t="shared" si="69"/>
        <v>-82800</v>
      </c>
      <c r="H4227" s="218" t="s">
        <v>2972</v>
      </c>
    </row>
    <row r="4228" spans="1:8" ht="15.75" thickBot="1" x14ac:dyDescent="0.25">
      <c r="A4228" s="596">
        <v>43119</v>
      </c>
      <c r="B4228" s="221" t="s">
        <v>2786</v>
      </c>
      <c r="C4228" s="221" t="s">
        <v>550</v>
      </c>
      <c r="D4228" s="804" t="s">
        <v>285</v>
      </c>
      <c r="E4228" s="246">
        <v>4000</v>
      </c>
      <c r="F4228" s="246"/>
      <c r="G4228" s="246">
        <f t="shared" si="69"/>
        <v>-4000</v>
      </c>
      <c r="H4228" s="218" t="s">
        <v>2972</v>
      </c>
    </row>
    <row r="4229" spans="1:8" ht="15.75" thickBot="1" x14ac:dyDescent="0.25">
      <c r="A4229" s="596">
        <v>43122</v>
      </c>
      <c r="B4229" s="221" t="s">
        <v>18</v>
      </c>
      <c r="C4229" s="221" t="s">
        <v>2593</v>
      </c>
      <c r="D4229" s="804" t="s">
        <v>3049</v>
      </c>
      <c r="E4229" s="246">
        <v>11800</v>
      </c>
      <c r="F4229" s="246"/>
      <c r="G4229" s="246">
        <f t="shared" si="69"/>
        <v>-11800</v>
      </c>
      <c r="H4229" s="218" t="s">
        <v>2972</v>
      </c>
    </row>
    <row r="4230" spans="1:8" ht="15.75" thickBot="1" x14ac:dyDescent="0.25">
      <c r="A4230" s="596">
        <v>43122</v>
      </c>
      <c r="B4230" s="221" t="s">
        <v>2786</v>
      </c>
      <c r="C4230" s="221" t="s">
        <v>928</v>
      </c>
      <c r="D4230" s="804" t="s">
        <v>3050</v>
      </c>
      <c r="E4230" s="246">
        <v>15000</v>
      </c>
      <c r="F4230" s="246"/>
      <c r="G4230" s="246">
        <f t="shared" si="69"/>
        <v>-15000</v>
      </c>
      <c r="H4230" s="218" t="s">
        <v>2972</v>
      </c>
    </row>
    <row r="4231" spans="1:8" ht="15.75" thickBot="1" x14ac:dyDescent="0.25">
      <c r="A4231" s="596">
        <v>43122</v>
      </c>
      <c r="B4231" s="221" t="s">
        <v>2786</v>
      </c>
      <c r="C4231" s="221" t="s">
        <v>3025</v>
      </c>
      <c r="D4231" s="804" t="s">
        <v>3050</v>
      </c>
      <c r="E4231" s="246">
        <v>15000</v>
      </c>
      <c r="F4231" s="246"/>
      <c r="G4231" s="246">
        <f t="shared" si="69"/>
        <v>-15000</v>
      </c>
      <c r="H4231" s="218" t="s">
        <v>2972</v>
      </c>
    </row>
    <row r="4232" spans="1:8" ht="15.75" thickBot="1" x14ac:dyDescent="0.25">
      <c r="A4232" s="596">
        <v>43122</v>
      </c>
      <c r="B4232" s="221" t="s">
        <v>1399</v>
      </c>
      <c r="C4232" s="221" t="s">
        <v>64</v>
      </c>
      <c r="D4232" s="804" t="s">
        <v>3055</v>
      </c>
      <c r="E4232" s="246">
        <v>12180</v>
      </c>
      <c r="F4232" s="246"/>
      <c r="G4232" s="246">
        <f t="shared" si="69"/>
        <v>-12180</v>
      </c>
      <c r="H4232" s="218" t="s">
        <v>2972</v>
      </c>
    </row>
    <row r="4233" spans="1:8" ht="24.75" thickBot="1" x14ac:dyDescent="0.25">
      <c r="A4233" s="596">
        <v>43122</v>
      </c>
      <c r="B4233" s="221" t="s">
        <v>2786</v>
      </c>
      <c r="C4233" s="221" t="s">
        <v>3144</v>
      </c>
      <c r="D4233" s="804"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4" t="s">
        <v>3057</v>
      </c>
      <c r="E4234" s="246">
        <v>88700</v>
      </c>
      <c r="F4234" s="246"/>
      <c r="G4234" s="246">
        <f t="shared" si="70"/>
        <v>-88700</v>
      </c>
      <c r="H4234" s="218" t="s">
        <v>2972</v>
      </c>
    </row>
    <row r="4235" spans="1:8" ht="15.75" thickBot="1" x14ac:dyDescent="0.25">
      <c r="A4235" s="596">
        <v>43122</v>
      </c>
      <c r="B4235" s="221" t="s">
        <v>1399</v>
      </c>
      <c r="C4235" s="221" t="s">
        <v>779</v>
      </c>
      <c r="D4235" s="804" t="s">
        <v>3058</v>
      </c>
      <c r="E4235" s="246">
        <v>82800</v>
      </c>
      <c r="F4235" s="246"/>
      <c r="G4235" s="246">
        <f t="shared" si="70"/>
        <v>-82800</v>
      </c>
      <c r="H4235" s="218" t="s">
        <v>2972</v>
      </c>
    </row>
    <row r="4236" spans="1:8" ht="15.75" thickBot="1" x14ac:dyDescent="0.25">
      <c r="A4236" s="596">
        <v>43122</v>
      </c>
      <c r="B4236" s="221" t="s">
        <v>2786</v>
      </c>
      <c r="C4236" s="221" t="s">
        <v>3084</v>
      </c>
      <c r="D4236" s="804" t="s">
        <v>369</v>
      </c>
      <c r="E4236" s="246">
        <v>5000</v>
      </c>
      <c r="F4236" s="246"/>
      <c r="G4236" s="246">
        <f t="shared" si="70"/>
        <v>-5000</v>
      </c>
      <c r="H4236" s="218" t="s">
        <v>2972</v>
      </c>
    </row>
    <row r="4237" spans="1:8" ht="15.75" thickBot="1" x14ac:dyDescent="0.25">
      <c r="A4237" s="596">
        <v>43122</v>
      </c>
      <c r="B4237" s="221" t="s">
        <v>2786</v>
      </c>
      <c r="C4237" s="221" t="s">
        <v>3084</v>
      </c>
      <c r="D4237" s="804" t="s">
        <v>369</v>
      </c>
      <c r="E4237" s="246">
        <v>15000</v>
      </c>
      <c r="F4237" s="246"/>
      <c r="G4237" s="246">
        <f t="shared" si="70"/>
        <v>-15000</v>
      </c>
      <c r="H4237" s="218" t="s">
        <v>2972</v>
      </c>
    </row>
    <row r="4238" spans="1:8" ht="15.75" customHeight="1" thickBot="1" x14ac:dyDescent="0.25">
      <c r="A4238" s="596">
        <v>43122</v>
      </c>
      <c r="B4238" s="221" t="s">
        <v>2932</v>
      </c>
      <c r="C4238" s="221" t="s">
        <v>3148</v>
      </c>
      <c r="D4238" s="805" t="s">
        <v>3150</v>
      </c>
      <c r="E4238" s="246">
        <v>480</v>
      </c>
      <c r="F4238" s="246"/>
      <c r="G4238" s="246">
        <f t="shared" si="70"/>
        <v>-480</v>
      </c>
      <c r="H4238" s="218" t="s">
        <v>2972</v>
      </c>
    </row>
    <row r="4239" spans="1:8" ht="15.75" thickBot="1" x14ac:dyDescent="0.25">
      <c r="A4239" s="596">
        <v>43123</v>
      </c>
      <c r="B4239" s="221" t="s">
        <v>1399</v>
      </c>
      <c r="C4239" s="221" t="s">
        <v>64</v>
      </c>
      <c r="D4239" s="804" t="s">
        <v>3059</v>
      </c>
      <c r="E4239" s="246">
        <v>566</v>
      </c>
      <c r="F4239" s="246"/>
      <c r="G4239" s="246">
        <f t="shared" si="70"/>
        <v>-566</v>
      </c>
      <c r="H4239" s="218" t="s">
        <v>2972</v>
      </c>
    </row>
    <row r="4240" spans="1:8" ht="15.75" thickBot="1" x14ac:dyDescent="0.25">
      <c r="A4240" s="596">
        <v>43123</v>
      </c>
      <c r="B4240" s="221" t="s">
        <v>1399</v>
      </c>
      <c r="C4240" s="221" t="s">
        <v>2873</v>
      </c>
      <c r="D4240" s="804" t="s">
        <v>3060</v>
      </c>
      <c r="E4240" s="246">
        <v>9620</v>
      </c>
      <c r="F4240" s="246"/>
      <c r="G4240" s="246">
        <f t="shared" si="70"/>
        <v>-9620</v>
      </c>
      <c r="H4240" s="218" t="s">
        <v>2972</v>
      </c>
    </row>
    <row r="4241" spans="1:8" ht="15.75" thickBot="1" x14ac:dyDescent="0.25">
      <c r="A4241" s="596">
        <v>43123</v>
      </c>
      <c r="B4241" s="221" t="s">
        <v>25</v>
      </c>
      <c r="C4241" s="221" t="s">
        <v>1893</v>
      </c>
      <c r="D4241" s="804" t="s">
        <v>3061</v>
      </c>
      <c r="E4241" s="246">
        <v>7084</v>
      </c>
      <c r="F4241" s="246"/>
      <c r="G4241" s="246">
        <f t="shared" si="70"/>
        <v>-7084</v>
      </c>
      <c r="H4241" s="218" t="s">
        <v>2972</v>
      </c>
    </row>
    <row r="4242" spans="1:8" ht="15.75" customHeight="1" thickBot="1" x14ac:dyDescent="0.25">
      <c r="A4242" s="596">
        <v>43123</v>
      </c>
      <c r="B4242" s="221" t="s">
        <v>18</v>
      </c>
      <c r="C4242" s="221" t="s">
        <v>3135</v>
      </c>
      <c r="D4242" s="804" t="s">
        <v>2236</v>
      </c>
      <c r="E4242" s="246">
        <v>7000</v>
      </c>
      <c r="F4242" s="246"/>
      <c r="G4242" s="246">
        <f t="shared" si="70"/>
        <v>-7000</v>
      </c>
      <c r="H4242" s="218" t="s">
        <v>2972</v>
      </c>
    </row>
    <row r="4243" spans="1:8" ht="15.75" customHeight="1" thickBot="1" x14ac:dyDescent="0.25">
      <c r="A4243" s="596">
        <v>43124</v>
      </c>
      <c r="B4243" s="221" t="s">
        <v>16</v>
      </c>
      <c r="C4243" s="221" t="s">
        <v>1688</v>
      </c>
      <c r="D4243" s="804" t="s">
        <v>369</v>
      </c>
      <c r="E4243" s="246">
        <v>12044</v>
      </c>
      <c r="F4243" s="246"/>
      <c r="G4243" s="246">
        <f t="shared" si="70"/>
        <v>-12044</v>
      </c>
      <c r="H4243" s="218" t="s">
        <v>2972</v>
      </c>
    </row>
    <row r="4244" spans="1:8" ht="15.75" customHeight="1" thickBot="1" x14ac:dyDescent="0.25">
      <c r="A4244" s="596">
        <v>43124</v>
      </c>
      <c r="B4244" s="221" t="s">
        <v>25</v>
      </c>
      <c r="C4244" s="221" t="s">
        <v>1688</v>
      </c>
      <c r="D4244" s="804" t="s">
        <v>369</v>
      </c>
      <c r="E4244" s="246">
        <v>9450</v>
      </c>
      <c r="F4244" s="246"/>
      <c r="G4244" s="246">
        <f t="shared" si="70"/>
        <v>-9450</v>
      </c>
      <c r="H4244" s="218" t="s">
        <v>2972</v>
      </c>
    </row>
    <row r="4245" spans="1:8" ht="15.75" thickBot="1" x14ac:dyDescent="0.25">
      <c r="A4245" s="596">
        <v>43124</v>
      </c>
      <c r="B4245" s="221" t="s">
        <v>25</v>
      </c>
      <c r="C4245" s="221" t="s">
        <v>3078</v>
      </c>
      <c r="D4245" s="804" t="s">
        <v>3079</v>
      </c>
      <c r="E4245" s="246">
        <v>40000</v>
      </c>
      <c r="F4245" s="246"/>
      <c r="G4245" s="246">
        <f t="shared" si="70"/>
        <v>-40000</v>
      </c>
      <c r="H4245" s="218" t="s">
        <v>2972</v>
      </c>
    </row>
    <row r="4246" spans="1:8" ht="15.75" customHeight="1" thickBot="1" x14ac:dyDescent="0.25">
      <c r="A4246" s="596">
        <v>43124</v>
      </c>
      <c r="B4246" s="221" t="s">
        <v>2932</v>
      </c>
      <c r="C4246" s="221" t="s">
        <v>3148</v>
      </c>
      <c r="D4246" s="805" t="s">
        <v>3150</v>
      </c>
      <c r="E4246" s="246">
        <v>3360</v>
      </c>
      <c r="F4246" s="246"/>
      <c r="G4246" s="246">
        <f t="shared" si="70"/>
        <v>-3360</v>
      </c>
      <c r="H4246" s="218" t="s">
        <v>2972</v>
      </c>
    </row>
    <row r="4247" spans="1:8" ht="15.75" customHeight="1" thickBot="1" x14ac:dyDescent="0.25">
      <c r="A4247" s="596">
        <v>43125</v>
      </c>
      <c r="B4247" s="221" t="s">
        <v>11</v>
      </c>
      <c r="C4247" s="221" t="s">
        <v>2472</v>
      </c>
      <c r="D4247" s="804" t="s">
        <v>3080</v>
      </c>
      <c r="E4247" s="246">
        <v>1300</v>
      </c>
      <c r="F4247" s="246"/>
      <c r="G4247" s="246">
        <f t="shared" si="70"/>
        <v>-1300</v>
      </c>
      <c r="H4247" s="218" t="s">
        <v>2972</v>
      </c>
    </row>
    <row r="4248" spans="1:8" ht="15.75" thickBot="1" x14ac:dyDescent="0.25">
      <c r="A4248" s="596">
        <v>43125</v>
      </c>
      <c r="B4248" s="221" t="s">
        <v>25</v>
      </c>
      <c r="C4248" s="221" t="s">
        <v>1893</v>
      </c>
      <c r="D4248" s="804" t="s">
        <v>72</v>
      </c>
      <c r="E4248" s="246">
        <v>4839</v>
      </c>
      <c r="F4248" s="246"/>
      <c r="G4248" s="246">
        <f t="shared" si="70"/>
        <v>-4839</v>
      </c>
      <c r="H4248" s="218" t="s">
        <v>2972</v>
      </c>
    </row>
    <row r="4249" spans="1:8" ht="15.75" customHeight="1" thickBot="1" x14ac:dyDescent="0.25">
      <c r="A4249" s="596">
        <v>43125</v>
      </c>
      <c r="B4249" s="221" t="s">
        <v>2786</v>
      </c>
      <c r="C4249" s="221" t="s">
        <v>3144</v>
      </c>
      <c r="D4249" s="804" t="s">
        <v>72</v>
      </c>
      <c r="E4249" s="246">
        <v>11320</v>
      </c>
      <c r="F4249" s="246"/>
      <c r="G4249" s="246">
        <f t="shared" si="70"/>
        <v>-11320</v>
      </c>
      <c r="H4249" s="218" t="s">
        <v>2972</v>
      </c>
    </row>
    <row r="4250" spans="1:8" ht="15.75" thickBot="1" x14ac:dyDescent="0.25">
      <c r="A4250" s="596">
        <v>43125</v>
      </c>
      <c r="B4250" s="221" t="s">
        <v>16</v>
      </c>
      <c r="C4250" s="221" t="s">
        <v>2472</v>
      </c>
      <c r="D4250" s="804" t="s">
        <v>72</v>
      </c>
      <c r="E4250" s="246">
        <v>3220</v>
      </c>
      <c r="F4250" s="246"/>
      <c r="G4250" s="246">
        <f t="shared" si="70"/>
        <v>-3220</v>
      </c>
      <c r="H4250" s="218" t="s">
        <v>2972</v>
      </c>
    </row>
    <row r="4251" spans="1:8" ht="15.75" thickBot="1" x14ac:dyDescent="0.25">
      <c r="A4251" s="596">
        <v>43125</v>
      </c>
      <c r="B4251" s="221" t="s">
        <v>2786</v>
      </c>
      <c r="C4251" s="222" t="s">
        <v>3148</v>
      </c>
      <c r="D4251" s="804" t="s">
        <v>1409</v>
      </c>
      <c r="E4251" s="246">
        <v>420</v>
      </c>
      <c r="F4251" s="246"/>
      <c r="G4251" s="246">
        <f t="shared" si="70"/>
        <v>-420</v>
      </c>
      <c r="H4251" s="218" t="s">
        <v>2972</v>
      </c>
    </row>
    <row r="4252" spans="1:8" ht="15.75" thickBot="1" x14ac:dyDescent="0.25">
      <c r="A4252" s="596">
        <v>43125</v>
      </c>
      <c r="B4252" s="221" t="s">
        <v>2786</v>
      </c>
      <c r="C4252" s="222" t="s">
        <v>3148</v>
      </c>
      <c r="D4252" s="804" t="s">
        <v>1409</v>
      </c>
      <c r="E4252" s="246">
        <v>140</v>
      </c>
      <c r="F4252" s="246"/>
      <c r="G4252" s="246">
        <f t="shared" si="70"/>
        <v>-140</v>
      </c>
      <c r="H4252" s="218" t="s">
        <v>2972</v>
      </c>
    </row>
    <row r="4253" spans="1:8" ht="15.75" thickBot="1" x14ac:dyDescent="0.25">
      <c r="A4253" s="596">
        <v>43125</v>
      </c>
      <c r="B4253" s="221" t="s">
        <v>2786</v>
      </c>
      <c r="C4253" s="221" t="s">
        <v>3144</v>
      </c>
      <c r="D4253" s="804" t="s">
        <v>3085</v>
      </c>
      <c r="E4253" s="246">
        <v>63000</v>
      </c>
      <c r="F4253" s="246"/>
      <c r="G4253" s="246">
        <f t="shared" si="70"/>
        <v>-63000</v>
      </c>
      <c r="H4253" s="218" t="s">
        <v>2972</v>
      </c>
    </row>
    <row r="4254" spans="1:8" ht="15.75" thickBot="1" x14ac:dyDescent="0.25">
      <c r="A4254" s="596">
        <v>43127</v>
      </c>
      <c r="B4254" s="221" t="s">
        <v>1399</v>
      </c>
      <c r="C4254" s="221" t="s">
        <v>64</v>
      </c>
      <c r="D4254" s="804" t="s">
        <v>3081</v>
      </c>
      <c r="E4254" s="246">
        <v>240</v>
      </c>
      <c r="F4254" s="246"/>
      <c r="G4254" s="246">
        <f t="shared" si="70"/>
        <v>-240</v>
      </c>
      <c r="H4254" s="218" t="s">
        <v>2972</v>
      </c>
    </row>
    <row r="4255" spans="1:8" ht="15.75" thickBot="1" x14ac:dyDescent="0.25">
      <c r="A4255" s="596">
        <v>43127</v>
      </c>
      <c r="B4255" s="221" t="s">
        <v>18</v>
      </c>
      <c r="C4255" s="221" t="s">
        <v>3135</v>
      </c>
      <c r="D4255" s="804" t="s">
        <v>2236</v>
      </c>
      <c r="E4255" s="246">
        <v>5000</v>
      </c>
      <c r="F4255" s="246"/>
      <c r="G4255" s="246">
        <f t="shared" si="70"/>
        <v>-5000</v>
      </c>
      <c r="H4255" s="218" t="s">
        <v>2972</v>
      </c>
    </row>
    <row r="4256" spans="1:8" ht="15.75" thickBot="1" x14ac:dyDescent="0.25">
      <c r="A4256" s="596">
        <v>43127</v>
      </c>
      <c r="B4256" s="221" t="s">
        <v>1399</v>
      </c>
      <c r="C4256" s="221" t="s">
        <v>64</v>
      </c>
      <c r="D4256" s="804" t="s">
        <v>3082</v>
      </c>
      <c r="E4256" s="246">
        <v>600</v>
      </c>
      <c r="F4256" s="246"/>
      <c r="G4256" s="246">
        <f t="shared" si="70"/>
        <v>-600</v>
      </c>
      <c r="H4256" s="218" t="s">
        <v>2972</v>
      </c>
    </row>
    <row r="4257" spans="1:8" ht="15.75" thickBot="1" x14ac:dyDescent="0.25">
      <c r="A4257" s="596">
        <v>43127</v>
      </c>
      <c r="B4257" s="221" t="s">
        <v>1399</v>
      </c>
      <c r="C4257" s="221" t="s">
        <v>1703</v>
      </c>
      <c r="D4257" s="804" t="s">
        <v>1409</v>
      </c>
      <c r="E4257" s="246">
        <v>140</v>
      </c>
      <c r="F4257" s="246"/>
      <c r="G4257" s="246">
        <f t="shared" si="70"/>
        <v>-140</v>
      </c>
      <c r="H4257" s="218" t="s">
        <v>2972</v>
      </c>
    </row>
    <row r="4258" spans="1:8" ht="15.75" thickBot="1" x14ac:dyDescent="0.25">
      <c r="A4258" s="596">
        <v>43129</v>
      </c>
      <c r="B4258" s="221" t="s">
        <v>1399</v>
      </c>
      <c r="C4258" s="221" t="s">
        <v>1703</v>
      </c>
      <c r="D4258" s="804" t="s">
        <v>1409</v>
      </c>
      <c r="E4258" s="246">
        <v>140</v>
      </c>
      <c r="F4258" s="246"/>
      <c r="G4258" s="246">
        <f t="shared" si="70"/>
        <v>-140</v>
      </c>
      <c r="H4258" s="218" t="s">
        <v>2972</v>
      </c>
    </row>
    <row r="4259" spans="1:8" ht="15.75" thickBot="1" x14ac:dyDescent="0.25">
      <c r="A4259" s="596">
        <v>43129</v>
      </c>
      <c r="B4259" s="221" t="s">
        <v>1399</v>
      </c>
      <c r="C4259" s="221" t="s">
        <v>1703</v>
      </c>
      <c r="D4259" s="804" t="s">
        <v>1409</v>
      </c>
      <c r="E4259" s="246">
        <v>280</v>
      </c>
      <c r="F4259" s="246"/>
      <c r="G4259" s="246">
        <f t="shared" si="70"/>
        <v>-280</v>
      </c>
      <c r="H4259" s="218" t="s">
        <v>2972</v>
      </c>
    </row>
    <row r="4260" spans="1:8" ht="15.75" thickBot="1" x14ac:dyDescent="0.25">
      <c r="A4260" s="596">
        <v>43129</v>
      </c>
      <c r="B4260" s="221" t="s">
        <v>2786</v>
      </c>
      <c r="C4260" s="221" t="s">
        <v>2593</v>
      </c>
      <c r="D4260" s="804" t="s">
        <v>391</v>
      </c>
      <c r="E4260" s="246">
        <v>10000</v>
      </c>
      <c r="F4260" s="246"/>
      <c r="G4260" s="246">
        <f t="shared" si="70"/>
        <v>-10000</v>
      </c>
      <c r="H4260" s="218" t="s">
        <v>2972</v>
      </c>
    </row>
    <row r="4261" spans="1:8" ht="15.75" thickBot="1" x14ac:dyDescent="0.25">
      <c r="A4261" s="596">
        <v>43129</v>
      </c>
      <c r="B4261" s="221" t="s">
        <v>2786</v>
      </c>
      <c r="C4261" s="221" t="s">
        <v>2593</v>
      </c>
      <c r="D4261" s="804" t="s">
        <v>391</v>
      </c>
      <c r="E4261" s="246">
        <v>11000</v>
      </c>
      <c r="F4261" s="246"/>
      <c r="G4261" s="246">
        <f t="shared" si="70"/>
        <v>-11000</v>
      </c>
      <c r="H4261" s="218" t="s">
        <v>2972</v>
      </c>
    </row>
    <row r="4262" spans="1:8" ht="15.75" thickBot="1" x14ac:dyDescent="0.25">
      <c r="A4262" s="596">
        <v>43129</v>
      </c>
      <c r="B4262" s="221" t="s">
        <v>2786</v>
      </c>
      <c r="C4262" s="221" t="s">
        <v>3144</v>
      </c>
      <c r="D4262" s="804" t="s">
        <v>3168</v>
      </c>
      <c r="E4262" s="246">
        <v>18000</v>
      </c>
      <c r="F4262" s="246"/>
      <c r="G4262" s="246">
        <f t="shared" si="70"/>
        <v>-18000</v>
      </c>
      <c r="H4262" s="218" t="s">
        <v>2972</v>
      </c>
    </row>
    <row r="4263" spans="1:8" ht="15.75" customHeight="1" thickBot="1" x14ac:dyDescent="0.25">
      <c r="A4263" s="596">
        <v>43129</v>
      </c>
      <c r="B4263" s="221" t="s">
        <v>2786</v>
      </c>
      <c r="C4263" s="221" t="s">
        <v>3144</v>
      </c>
      <c r="D4263" s="804" t="s">
        <v>3168</v>
      </c>
      <c r="E4263" s="246">
        <v>4800</v>
      </c>
      <c r="F4263" s="246"/>
      <c r="G4263" s="246">
        <f t="shared" si="70"/>
        <v>-4800</v>
      </c>
      <c r="H4263" s="218" t="s">
        <v>2972</v>
      </c>
    </row>
    <row r="4264" spans="1:8" ht="15.75" customHeight="1" thickBot="1" x14ac:dyDescent="0.25">
      <c r="A4264" s="596">
        <v>43129</v>
      </c>
      <c r="B4264" s="221" t="s">
        <v>25</v>
      </c>
      <c r="C4264" s="221" t="s">
        <v>1893</v>
      </c>
      <c r="D4264" s="804" t="s">
        <v>72</v>
      </c>
      <c r="E4264" s="246">
        <v>12311</v>
      </c>
      <c r="F4264" s="246"/>
      <c r="G4264" s="246">
        <f t="shared" si="70"/>
        <v>-12311</v>
      </c>
      <c r="H4264" s="218" t="s">
        <v>2972</v>
      </c>
    </row>
    <row r="4265" spans="1:8" ht="15.75" customHeight="1" thickBot="1" x14ac:dyDescent="0.25">
      <c r="A4265" s="596">
        <v>43130</v>
      </c>
      <c r="B4265" s="221" t="s">
        <v>2932</v>
      </c>
      <c r="C4265" s="222" t="s">
        <v>3144</v>
      </c>
      <c r="D4265" s="804" t="s">
        <v>3086</v>
      </c>
      <c r="E4265" s="246">
        <v>9000</v>
      </c>
      <c r="F4265" s="246"/>
      <c r="G4265" s="246">
        <f t="shared" si="70"/>
        <v>-9000</v>
      </c>
      <c r="H4265" s="218" t="s">
        <v>2972</v>
      </c>
    </row>
    <row r="4266" spans="1:8" ht="15.75" customHeight="1" thickBot="1" x14ac:dyDescent="0.25">
      <c r="A4266" s="596">
        <v>43130</v>
      </c>
      <c r="B4266" s="221" t="s">
        <v>40</v>
      </c>
      <c r="C4266" s="221" t="s">
        <v>324</v>
      </c>
      <c r="D4266" s="804" t="s">
        <v>72</v>
      </c>
      <c r="E4266" s="246">
        <v>3520</v>
      </c>
      <c r="F4266" s="246"/>
      <c r="G4266" s="246">
        <f t="shared" si="70"/>
        <v>-3520</v>
      </c>
      <c r="H4266" s="218" t="s">
        <v>2972</v>
      </c>
    </row>
    <row r="4267" spans="1:8" ht="15.75" customHeight="1" thickBot="1" x14ac:dyDescent="0.25">
      <c r="A4267" s="596">
        <v>43130</v>
      </c>
      <c r="B4267" s="221" t="s">
        <v>2786</v>
      </c>
      <c r="C4267" s="222" t="s">
        <v>3148</v>
      </c>
      <c r="D4267" s="804" t="s">
        <v>1409</v>
      </c>
      <c r="E4267" s="246">
        <v>140</v>
      </c>
      <c r="F4267" s="246"/>
      <c r="G4267" s="246">
        <f t="shared" si="70"/>
        <v>-140</v>
      </c>
      <c r="H4267" s="218" t="s">
        <v>2972</v>
      </c>
    </row>
    <row r="4268" spans="1:8" ht="24.75" thickBot="1" x14ac:dyDescent="0.25">
      <c r="A4268" s="596">
        <v>43131</v>
      </c>
      <c r="B4268" s="222" t="s">
        <v>2786</v>
      </c>
      <c r="C4268" s="222" t="s">
        <v>3144</v>
      </c>
      <c r="D4268" s="806" t="s">
        <v>3087</v>
      </c>
      <c r="E4268" s="256">
        <v>48980</v>
      </c>
      <c r="F4268" s="256"/>
      <c r="G4268" s="256">
        <f t="shared" si="70"/>
        <v>-48980</v>
      </c>
      <c r="H4268" s="218" t="s">
        <v>2972</v>
      </c>
    </row>
    <row r="4269" spans="1:8" ht="15.75" thickBot="1" x14ac:dyDescent="0.25">
      <c r="A4269" s="596">
        <v>43131</v>
      </c>
      <c r="B4269" s="222" t="s">
        <v>2786</v>
      </c>
      <c r="C4269" s="222" t="s">
        <v>3144</v>
      </c>
      <c r="D4269" s="806" t="s">
        <v>3094</v>
      </c>
      <c r="E4269" s="256">
        <v>29706</v>
      </c>
      <c r="F4269" s="256"/>
      <c r="G4269" s="256">
        <f t="shared" si="70"/>
        <v>-29706</v>
      </c>
      <c r="H4269" s="218" t="s">
        <v>2972</v>
      </c>
    </row>
    <row r="4270" spans="1:8" ht="15.75" thickBot="1" x14ac:dyDescent="0.25">
      <c r="A4270" s="596">
        <v>43131</v>
      </c>
      <c r="B4270" s="222" t="s">
        <v>2786</v>
      </c>
      <c r="C4270" s="222" t="s">
        <v>3144</v>
      </c>
      <c r="D4270" s="806" t="s">
        <v>2348</v>
      </c>
      <c r="E4270" s="256">
        <v>42770</v>
      </c>
      <c r="F4270" s="256"/>
      <c r="G4270" s="256">
        <f t="shared" si="70"/>
        <v>-42770</v>
      </c>
      <c r="H4270" s="218" t="s">
        <v>2972</v>
      </c>
    </row>
    <row r="4271" spans="1:8" ht="15.75" thickBot="1" x14ac:dyDescent="0.25">
      <c r="A4271" s="596">
        <v>43131</v>
      </c>
      <c r="B4271" s="222" t="s">
        <v>2932</v>
      </c>
      <c r="C4271" s="222" t="s">
        <v>3144</v>
      </c>
      <c r="D4271" s="806" t="s">
        <v>3145</v>
      </c>
      <c r="E4271" s="256">
        <v>23000</v>
      </c>
      <c r="F4271" s="256"/>
      <c r="G4271" s="256">
        <f t="shared" si="70"/>
        <v>-23000</v>
      </c>
      <c r="H4271" s="218" t="s">
        <v>2972</v>
      </c>
    </row>
    <row r="4272" spans="1:8" ht="15.75" thickBot="1" x14ac:dyDescent="0.25">
      <c r="A4272" s="596">
        <v>43131</v>
      </c>
      <c r="B4272" s="222" t="s">
        <v>16</v>
      </c>
      <c r="C4272" s="222" t="s">
        <v>289</v>
      </c>
      <c r="D4272" s="806" t="s">
        <v>3095</v>
      </c>
      <c r="E4272" s="256">
        <v>2450</v>
      </c>
      <c r="F4272" s="256"/>
      <c r="G4272" s="256">
        <f t="shared" si="70"/>
        <v>-2450</v>
      </c>
      <c r="H4272" s="218" t="s">
        <v>2972</v>
      </c>
    </row>
    <row r="4273" spans="1:8" ht="15.75" thickBot="1" x14ac:dyDescent="0.25">
      <c r="A4273" s="596">
        <v>43131</v>
      </c>
      <c r="B4273" s="222" t="s">
        <v>11</v>
      </c>
      <c r="C4273" s="222" t="s">
        <v>289</v>
      </c>
      <c r="D4273" s="806" t="s">
        <v>3096</v>
      </c>
      <c r="E4273" s="256">
        <v>700</v>
      </c>
      <c r="F4273" s="256"/>
      <c r="G4273" s="256">
        <f t="shared" si="70"/>
        <v>-700</v>
      </c>
      <c r="H4273" s="218" t="s">
        <v>2972</v>
      </c>
    </row>
    <row r="4274" spans="1:8" ht="15.75" thickBot="1" x14ac:dyDescent="0.25">
      <c r="A4274" s="596">
        <v>43131</v>
      </c>
      <c r="B4274" s="222" t="s">
        <v>37</v>
      </c>
      <c r="C4274" s="222" t="s">
        <v>111</v>
      </c>
      <c r="D4274" s="806" t="s">
        <v>391</v>
      </c>
      <c r="E4274" s="256">
        <v>505</v>
      </c>
      <c r="F4274" s="256"/>
      <c r="G4274" s="256">
        <f t="shared" si="70"/>
        <v>-505</v>
      </c>
      <c r="H4274" s="218" t="s">
        <v>2972</v>
      </c>
    </row>
    <row r="4275" spans="1:8" ht="15.75" thickBot="1" x14ac:dyDescent="0.25">
      <c r="A4275" s="596">
        <v>43131</v>
      </c>
      <c r="B4275" s="222" t="s">
        <v>2786</v>
      </c>
      <c r="C4275" s="222" t="s">
        <v>3148</v>
      </c>
      <c r="D4275" s="806"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8"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thickBot="1" x14ac:dyDescent="0.25">
      <c r="A4309" s="601">
        <v>43123</v>
      </c>
      <c r="B4309" s="239" t="s">
        <v>1399</v>
      </c>
      <c r="C4309" s="239" t="s">
        <v>2385</v>
      </c>
      <c r="D4309" s="156" t="s">
        <v>3052</v>
      </c>
      <c r="E4309" s="240">
        <f>163000-E4310</f>
        <v>51480</v>
      </c>
      <c r="F4309" s="240"/>
      <c r="G4309" s="240">
        <f t="shared" si="71"/>
        <v>-51480</v>
      </c>
      <c r="H4309" s="251" t="s">
        <v>2972</v>
      </c>
    </row>
    <row r="4310" spans="1:8" ht="24.75" thickBot="1" x14ac:dyDescent="0.25">
      <c r="A4310" s="601">
        <v>43123</v>
      </c>
      <c r="B4310" s="239" t="s">
        <v>2547</v>
      </c>
      <c r="C4310" s="239" t="s">
        <v>2385</v>
      </c>
      <c r="D4310" s="156" t="s">
        <v>3052</v>
      </c>
      <c r="E4310" s="240">
        <v>111520</v>
      </c>
      <c r="F4310" s="240"/>
      <c r="G4310" s="240">
        <f t="shared" si="71"/>
        <v>-111520</v>
      </c>
      <c r="H4310" s="251" t="s">
        <v>2972</v>
      </c>
    </row>
    <row r="4311" spans="1:8" ht="15.75"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800" t="s">
        <v>2306</v>
      </c>
      <c r="E4322" s="91"/>
      <c r="F4322" s="91">
        <v>2868280</v>
      </c>
      <c r="G4322" s="91">
        <f t="shared" si="71"/>
        <v>2868280</v>
      </c>
      <c r="H4322" s="178" t="s">
        <v>2972</v>
      </c>
    </row>
    <row r="4323" spans="1:8" ht="24.75" thickBot="1" x14ac:dyDescent="0.25">
      <c r="A4323" s="598">
        <v>43122</v>
      </c>
      <c r="B4323" s="93" t="s">
        <v>1399</v>
      </c>
      <c r="C4323" s="93" t="s">
        <v>558</v>
      </c>
      <c r="D4323" s="801" t="s">
        <v>3035</v>
      </c>
      <c r="E4323" s="175"/>
      <c r="F4323" s="175">
        <v>500000</v>
      </c>
      <c r="G4323" s="175">
        <f t="shared" si="71"/>
        <v>500000</v>
      </c>
      <c r="H4323" s="178" t="s">
        <v>2972</v>
      </c>
    </row>
    <row r="4324" spans="1:8" ht="24.75" thickBot="1" x14ac:dyDescent="0.25">
      <c r="A4324" s="598">
        <v>43122</v>
      </c>
      <c r="B4324" s="93" t="s">
        <v>1399</v>
      </c>
      <c r="C4324" s="93" t="s">
        <v>558</v>
      </c>
      <c r="D4324" s="801" t="s">
        <v>3036</v>
      </c>
      <c r="E4324" s="175"/>
      <c r="F4324" s="175">
        <v>300000</v>
      </c>
      <c r="G4324" s="175">
        <f t="shared" si="71"/>
        <v>300000</v>
      </c>
      <c r="H4324" s="178" t="s">
        <v>2972</v>
      </c>
    </row>
    <row r="4325" spans="1:8" ht="24.75" thickBot="1" x14ac:dyDescent="0.25">
      <c r="A4325" s="598">
        <v>43122</v>
      </c>
      <c r="B4325" s="93" t="s">
        <v>1399</v>
      </c>
      <c r="C4325" s="93" t="s">
        <v>558</v>
      </c>
      <c r="D4325" s="801" t="s">
        <v>3037</v>
      </c>
      <c r="E4325" s="175"/>
      <c r="F4325" s="175">
        <v>500000</v>
      </c>
      <c r="G4325" s="175">
        <f t="shared" si="71"/>
        <v>500000</v>
      </c>
      <c r="H4325" s="178" t="s">
        <v>2972</v>
      </c>
    </row>
    <row r="4326" spans="1:8" ht="24.75" thickBot="1" x14ac:dyDescent="0.25">
      <c r="A4326" s="598">
        <v>43122</v>
      </c>
      <c r="B4326" s="93" t="s">
        <v>1399</v>
      </c>
      <c r="C4326" s="93" t="s">
        <v>558</v>
      </c>
      <c r="D4326" s="801" t="s">
        <v>3038</v>
      </c>
      <c r="E4326" s="175"/>
      <c r="F4326" s="175">
        <v>537966</v>
      </c>
      <c r="G4326" s="175">
        <f t="shared" si="71"/>
        <v>537966</v>
      </c>
      <c r="H4326" s="178" t="s">
        <v>2972</v>
      </c>
    </row>
    <row r="4327" spans="1:8" ht="24.75" thickBot="1" x14ac:dyDescent="0.25">
      <c r="A4327" s="598">
        <v>43122</v>
      </c>
      <c r="B4327" s="93" t="s">
        <v>1399</v>
      </c>
      <c r="C4327" s="93" t="s">
        <v>558</v>
      </c>
      <c r="D4327" s="801" t="s">
        <v>3038</v>
      </c>
      <c r="E4327" s="175"/>
      <c r="F4327" s="175">
        <v>544056</v>
      </c>
      <c r="G4327" s="175">
        <f t="shared" si="71"/>
        <v>544056</v>
      </c>
      <c r="H4327" s="178" t="s">
        <v>2972</v>
      </c>
    </row>
    <row r="4328" spans="1:8" ht="24.75" thickBot="1" x14ac:dyDescent="0.25">
      <c r="A4328" s="598">
        <v>43122</v>
      </c>
      <c r="B4328" s="93" t="s">
        <v>1399</v>
      </c>
      <c r="C4328" s="93" t="s">
        <v>558</v>
      </c>
      <c r="D4328" s="801" t="s">
        <v>3038</v>
      </c>
      <c r="E4328" s="175"/>
      <c r="F4328" s="175">
        <v>585000</v>
      </c>
      <c r="G4328" s="175">
        <f t="shared" si="71"/>
        <v>585000</v>
      </c>
      <c r="H4328" s="178" t="s">
        <v>2972</v>
      </c>
    </row>
    <row r="4329" spans="1:8" ht="24.75" thickBot="1" x14ac:dyDescent="0.25">
      <c r="A4329" s="598">
        <v>43122</v>
      </c>
      <c r="B4329" s="93" t="s">
        <v>1399</v>
      </c>
      <c r="C4329" s="93" t="s">
        <v>558</v>
      </c>
      <c r="D4329" s="801" t="s">
        <v>3038</v>
      </c>
      <c r="E4329" s="175"/>
      <c r="F4329" s="175">
        <v>332983</v>
      </c>
      <c r="G4329" s="175">
        <f t="shared" si="71"/>
        <v>332983</v>
      </c>
      <c r="H4329" s="178" t="s">
        <v>2972</v>
      </c>
    </row>
    <row r="4330" spans="1:8" ht="24.75" thickBot="1" x14ac:dyDescent="0.25">
      <c r="A4330" s="598">
        <v>43122</v>
      </c>
      <c r="B4330" s="93" t="s">
        <v>1399</v>
      </c>
      <c r="C4330" s="93" t="s">
        <v>558</v>
      </c>
      <c r="D4330" s="801" t="s">
        <v>3039</v>
      </c>
      <c r="E4330" s="175"/>
      <c r="F4330" s="175">
        <v>700000</v>
      </c>
      <c r="G4330" s="175">
        <f t="shared" si="71"/>
        <v>700000</v>
      </c>
      <c r="H4330" s="178" t="s">
        <v>2972</v>
      </c>
    </row>
    <row r="4331" spans="1:8" ht="24.75" thickBot="1" x14ac:dyDescent="0.25">
      <c r="A4331" s="598">
        <v>43122</v>
      </c>
      <c r="B4331" s="93" t="s">
        <v>1399</v>
      </c>
      <c r="C4331" s="93" t="s">
        <v>558</v>
      </c>
      <c r="D4331" s="801" t="s">
        <v>3039</v>
      </c>
      <c r="E4331" s="175"/>
      <c r="F4331" s="175">
        <v>799110</v>
      </c>
      <c r="G4331" s="175">
        <f t="shared" si="71"/>
        <v>799110</v>
      </c>
      <c r="H4331" s="178" t="s">
        <v>2972</v>
      </c>
    </row>
    <row r="4332" spans="1:8" ht="24.75" thickBot="1" x14ac:dyDescent="0.25">
      <c r="A4332" s="598">
        <v>43127</v>
      </c>
      <c r="B4332" s="93" t="s">
        <v>1399</v>
      </c>
      <c r="C4332" s="93" t="s">
        <v>558</v>
      </c>
      <c r="D4332" s="801" t="s">
        <v>3075</v>
      </c>
      <c r="E4332" s="175"/>
      <c r="F4332" s="175">
        <v>993400</v>
      </c>
      <c r="G4332" s="175">
        <f t="shared" si="71"/>
        <v>993400</v>
      </c>
      <c r="H4332" s="178" t="s">
        <v>2972</v>
      </c>
    </row>
    <row r="4333" spans="1:8" ht="24.75" thickBot="1" x14ac:dyDescent="0.25">
      <c r="A4333" s="598">
        <v>43127</v>
      </c>
      <c r="B4333" s="93" t="s">
        <v>1399</v>
      </c>
      <c r="C4333" s="93" t="s">
        <v>558</v>
      </c>
      <c r="D4333" s="801" t="s">
        <v>3075</v>
      </c>
      <c r="E4333" s="175"/>
      <c r="F4333" s="175">
        <v>993399</v>
      </c>
      <c r="G4333" s="175">
        <f t="shared" si="71"/>
        <v>993399</v>
      </c>
      <c r="H4333" s="178" t="s">
        <v>2972</v>
      </c>
    </row>
    <row r="4334" spans="1:8" ht="24.75" thickBot="1" x14ac:dyDescent="0.25">
      <c r="A4334" s="598">
        <v>43127</v>
      </c>
      <c r="B4334" s="93" t="s">
        <v>1399</v>
      </c>
      <c r="C4334" s="93" t="s">
        <v>558</v>
      </c>
      <c r="D4334" s="801" t="s">
        <v>3075</v>
      </c>
      <c r="E4334" s="175"/>
      <c r="F4334" s="175">
        <v>800000</v>
      </c>
      <c r="G4334" s="175">
        <f t="shared" si="71"/>
        <v>800000</v>
      </c>
      <c r="H4334" s="178" t="s">
        <v>2972</v>
      </c>
    </row>
    <row r="4335" spans="1:8" ht="24.75" thickBot="1" x14ac:dyDescent="0.25">
      <c r="A4335" s="598">
        <v>43127</v>
      </c>
      <c r="B4335" s="93" t="s">
        <v>1399</v>
      </c>
      <c r="C4335" s="93" t="s">
        <v>558</v>
      </c>
      <c r="D4335" s="801" t="s">
        <v>3075</v>
      </c>
      <c r="E4335" s="175"/>
      <c r="F4335" s="175">
        <v>800000</v>
      </c>
      <c r="G4335" s="175">
        <f t="shared" si="71"/>
        <v>800000</v>
      </c>
      <c r="H4335" s="178" t="s">
        <v>2972</v>
      </c>
    </row>
    <row r="4336" spans="1:8" ht="24.75" thickBot="1" x14ac:dyDescent="0.25">
      <c r="A4336" s="598">
        <v>43127</v>
      </c>
      <c r="B4336" s="93" t="s">
        <v>1399</v>
      </c>
      <c r="C4336" s="93" t="s">
        <v>558</v>
      </c>
      <c r="D4336" s="801" t="s">
        <v>3075</v>
      </c>
      <c r="E4336" s="175"/>
      <c r="F4336" s="175">
        <v>814294</v>
      </c>
      <c r="G4336" s="175">
        <f t="shared" si="71"/>
        <v>814294</v>
      </c>
      <c r="H4336" s="178" t="s">
        <v>2972</v>
      </c>
    </row>
    <row r="4337" spans="1:8" ht="15.75" thickBot="1" x14ac:dyDescent="0.25">
      <c r="A4337" s="598">
        <v>43131</v>
      </c>
      <c r="B4337" s="90" t="s">
        <v>2786</v>
      </c>
      <c r="C4337" s="93" t="s">
        <v>558</v>
      </c>
      <c r="D4337" s="800" t="s">
        <v>3097</v>
      </c>
      <c r="E4337" s="175"/>
      <c r="F4337" s="175">
        <v>3700000</v>
      </c>
      <c r="G4337" s="175">
        <f t="shared" si="71"/>
        <v>3700000</v>
      </c>
      <c r="H4337" s="178" t="s">
        <v>2972</v>
      </c>
    </row>
    <row r="4338" spans="1:8" ht="15" customHeight="1" x14ac:dyDescent="0.2">
      <c r="A4338" s="611">
        <v>43132</v>
      </c>
      <c r="B4338" s="219" t="s">
        <v>2786</v>
      </c>
      <c r="C4338" s="220" t="s">
        <v>793</v>
      </c>
      <c r="D4338" s="809" t="s">
        <v>1835</v>
      </c>
      <c r="E4338" s="172">
        <v>50000</v>
      </c>
      <c r="F4338" s="172"/>
      <c r="G4338" s="172">
        <f t="shared" si="71"/>
        <v>-50000</v>
      </c>
      <c r="H4338" s="262" t="s">
        <v>3090</v>
      </c>
    </row>
    <row r="4339" spans="1:8" ht="15" x14ac:dyDescent="0.2">
      <c r="A4339" s="611">
        <v>43132</v>
      </c>
      <c r="B4339" s="219" t="s">
        <v>2932</v>
      </c>
      <c r="C4339" s="220" t="s">
        <v>793</v>
      </c>
      <c r="D4339" s="809" t="s">
        <v>1836</v>
      </c>
      <c r="E4339" s="172">
        <v>50000</v>
      </c>
      <c r="F4339" s="172"/>
      <c r="G4339" s="172">
        <f t="shared" si="71"/>
        <v>-50000</v>
      </c>
      <c r="H4339" s="262" t="s">
        <v>3090</v>
      </c>
    </row>
    <row r="4340" spans="1:8" ht="15" x14ac:dyDescent="0.2">
      <c r="A4340" s="611">
        <v>43132</v>
      </c>
      <c r="B4340" s="219" t="s">
        <v>25</v>
      </c>
      <c r="C4340" s="220" t="s">
        <v>793</v>
      </c>
      <c r="D4340" s="809" t="s">
        <v>1838</v>
      </c>
      <c r="E4340" s="172">
        <v>6500</v>
      </c>
      <c r="F4340" s="172"/>
      <c r="G4340" s="172">
        <f t="shared" si="71"/>
        <v>-6500</v>
      </c>
      <c r="H4340" s="262" t="s">
        <v>3090</v>
      </c>
    </row>
    <row r="4341" spans="1:8" ht="15" x14ac:dyDescent="0.2">
      <c r="A4341" s="611">
        <v>43132</v>
      </c>
      <c r="B4341" s="219" t="s">
        <v>25</v>
      </c>
      <c r="C4341" s="220" t="s">
        <v>793</v>
      </c>
      <c r="D4341" s="809" t="s">
        <v>2182</v>
      </c>
      <c r="E4341" s="172">
        <v>3000</v>
      </c>
      <c r="F4341" s="172"/>
      <c r="G4341" s="172">
        <f t="shared" si="71"/>
        <v>-3000</v>
      </c>
      <c r="H4341" s="262" t="s">
        <v>3090</v>
      </c>
    </row>
    <row r="4342" spans="1:8" ht="15" x14ac:dyDescent="0.2">
      <c r="A4342" s="611">
        <v>43132</v>
      </c>
      <c r="B4342" s="219" t="s">
        <v>25</v>
      </c>
      <c r="C4342" s="220" t="s">
        <v>793</v>
      </c>
      <c r="D4342" s="809" t="s">
        <v>1839</v>
      </c>
      <c r="E4342" s="172">
        <v>7000</v>
      </c>
      <c r="F4342" s="172"/>
      <c r="G4342" s="172">
        <f t="shared" si="71"/>
        <v>-7000</v>
      </c>
      <c r="H4342" s="262" t="s">
        <v>3090</v>
      </c>
    </row>
    <row r="4343" spans="1:8" ht="15" x14ac:dyDescent="0.2">
      <c r="A4343" s="611">
        <v>43132</v>
      </c>
      <c r="B4343" s="219" t="s">
        <v>25</v>
      </c>
      <c r="C4343" s="220" t="s">
        <v>793</v>
      </c>
      <c r="D4343" s="809" t="s">
        <v>1546</v>
      </c>
      <c r="E4343" s="172">
        <v>9000</v>
      </c>
      <c r="F4343" s="172"/>
      <c r="G4343" s="172">
        <f t="shared" si="71"/>
        <v>-9000</v>
      </c>
      <c r="H4343" s="262" t="s">
        <v>3090</v>
      </c>
    </row>
    <row r="4344" spans="1:8" ht="15" x14ac:dyDescent="0.2">
      <c r="A4344" s="611">
        <v>43132</v>
      </c>
      <c r="B4344" s="219" t="s">
        <v>16</v>
      </c>
      <c r="C4344" s="220" t="s">
        <v>793</v>
      </c>
      <c r="D4344" s="809" t="s">
        <v>1843</v>
      </c>
      <c r="E4344" s="172">
        <v>29051.653225806451</v>
      </c>
      <c r="F4344" s="172"/>
      <c r="G4344" s="172">
        <f t="shared" si="71"/>
        <v>-29051.653225806451</v>
      </c>
      <c r="H4344" s="262" t="s">
        <v>3090</v>
      </c>
    </row>
    <row r="4345" spans="1:8" ht="15" x14ac:dyDescent="0.2">
      <c r="A4345" s="611">
        <v>43132</v>
      </c>
      <c r="B4345" s="219" t="s">
        <v>16</v>
      </c>
      <c r="C4345" s="220" t="s">
        <v>793</v>
      </c>
      <c r="D4345" s="809" t="s">
        <v>1841</v>
      </c>
      <c r="E4345" s="172">
        <v>30000</v>
      </c>
      <c r="F4345" s="172"/>
      <c r="G4345" s="172">
        <f t="shared" si="71"/>
        <v>-30000</v>
      </c>
      <c r="H4345" s="262" t="s">
        <v>3090</v>
      </c>
    </row>
    <row r="4346" spans="1:8" ht="15" x14ac:dyDescent="0.2">
      <c r="A4346" s="611">
        <v>43132</v>
      </c>
      <c r="B4346" s="219" t="s">
        <v>16</v>
      </c>
      <c r="C4346" s="220" t="s">
        <v>793</v>
      </c>
      <c r="D4346" s="809" t="s">
        <v>1842</v>
      </c>
      <c r="E4346" s="172">
        <v>17000</v>
      </c>
      <c r="F4346" s="172"/>
      <c r="G4346" s="172">
        <f t="shared" si="71"/>
        <v>-17000</v>
      </c>
      <c r="H4346" s="262" t="s">
        <v>3090</v>
      </c>
    </row>
    <row r="4347" spans="1:8" ht="15" x14ac:dyDescent="0.2">
      <c r="A4347" s="611">
        <v>43132</v>
      </c>
      <c r="B4347" s="219" t="s">
        <v>16</v>
      </c>
      <c r="C4347" s="220" t="s">
        <v>793</v>
      </c>
      <c r="D4347" s="809" t="s">
        <v>3064</v>
      </c>
      <c r="E4347" s="172">
        <v>31450</v>
      </c>
      <c r="F4347" s="172"/>
      <c r="G4347" s="172">
        <f t="shared" si="71"/>
        <v>-31450</v>
      </c>
      <c r="H4347" s="262" t="s">
        <v>3090</v>
      </c>
    </row>
    <row r="4348" spans="1:8" ht="15" x14ac:dyDescent="0.2">
      <c r="A4348" s="611">
        <v>43132</v>
      </c>
      <c r="B4348" s="219" t="s">
        <v>16</v>
      </c>
      <c r="C4348" s="220" t="s">
        <v>793</v>
      </c>
      <c r="D4348" s="809" t="s">
        <v>3065</v>
      </c>
      <c r="E4348" s="172">
        <v>27500</v>
      </c>
      <c r="F4348" s="172"/>
      <c r="G4348" s="172">
        <f t="shared" si="71"/>
        <v>-27500</v>
      </c>
      <c r="H4348" s="262" t="s">
        <v>3090</v>
      </c>
    </row>
    <row r="4349" spans="1:8" ht="15" x14ac:dyDescent="0.2">
      <c r="A4349" s="611">
        <v>43132</v>
      </c>
      <c r="B4349" s="219" t="s">
        <v>16</v>
      </c>
      <c r="C4349" s="220" t="s">
        <v>793</v>
      </c>
      <c r="D4349" s="809" t="s">
        <v>2282</v>
      </c>
      <c r="E4349" s="172">
        <v>16290.322580645159</v>
      </c>
      <c r="F4349" s="172"/>
      <c r="G4349" s="172">
        <f t="shared" si="71"/>
        <v>-16290.322580645159</v>
      </c>
      <c r="H4349" s="262" t="s">
        <v>3090</v>
      </c>
    </row>
    <row r="4350" spans="1:8" ht="15" x14ac:dyDescent="0.2">
      <c r="A4350" s="611">
        <v>43132</v>
      </c>
      <c r="B4350" s="219" t="s">
        <v>16</v>
      </c>
      <c r="C4350" s="220" t="s">
        <v>793</v>
      </c>
      <c r="D4350" s="809" t="s">
        <v>3119</v>
      </c>
      <c r="E4350" s="172">
        <v>16004</v>
      </c>
      <c r="F4350" s="172"/>
      <c r="G4350" s="172">
        <f t="shared" si="71"/>
        <v>-16004</v>
      </c>
      <c r="H4350" s="262" t="s">
        <v>3090</v>
      </c>
    </row>
    <row r="4351" spans="1:8" ht="15" customHeight="1" x14ac:dyDescent="0.2">
      <c r="A4351" s="611">
        <v>43132</v>
      </c>
      <c r="B4351" s="219" t="s">
        <v>16</v>
      </c>
      <c r="C4351" s="220" t="s">
        <v>793</v>
      </c>
      <c r="D4351" s="809" t="s">
        <v>3229</v>
      </c>
      <c r="E4351" s="172">
        <v>10000</v>
      </c>
      <c r="F4351" s="172"/>
      <c r="G4351" s="172">
        <f t="shared" si="71"/>
        <v>-10000</v>
      </c>
      <c r="H4351" s="262" t="s">
        <v>3090</v>
      </c>
    </row>
    <row r="4352" spans="1:8" ht="15" customHeight="1" x14ac:dyDescent="0.2">
      <c r="A4352" s="611">
        <v>43132</v>
      </c>
      <c r="B4352" s="219" t="s">
        <v>16</v>
      </c>
      <c r="C4352" s="220" t="s">
        <v>793</v>
      </c>
      <c r="D4352" s="809" t="s">
        <v>2915</v>
      </c>
      <c r="E4352" s="172">
        <v>12000</v>
      </c>
      <c r="F4352" s="172"/>
      <c r="G4352" s="172">
        <f t="shared" si="71"/>
        <v>-12000</v>
      </c>
      <c r="H4352" s="262" t="s">
        <v>3090</v>
      </c>
    </row>
    <row r="4353" spans="1:8" ht="15" customHeight="1" x14ac:dyDescent="0.2">
      <c r="A4353" s="611">
        <v>43132</v>
      </c>
      <c r="B4353" s="219" t="s">
        <v>16</v>
      </c>
      <c r="C4353" s="220" t="s">
        <v>793</v>
      </c>
      <c r="D4353" s="809" t="s">
        <v>3120</v>
      </c>
      <c r="E4353" s="172">
        <v>8000</v>
      </c>
      <c r="F4353" s="172"/>
      <c r="G4353" s="172">
        <f t="shared" si="71"/>
        <v>-8000</v>
      </c>
      <c r="H4353" s="262" t="s">
        <v>3090</v>
      </c>
    </row>
    <row r="4354" spans="1:8" ht="15" x14ac:dyDescent="0.2">
      <c r="A4354" s="611">
        <v>43132</v>
      </c>
      <c r="B4354" s="219" t="s">
        <v>2786</v>
      </c>
      <c r="C4354" s="220" t="s">
        <v>793</v>
      </c>
      <c r="D4354" s="809" t="s">
        <v>1862</v>
      </c>
      <c r="E4354" s="172">
        <v>20299.879032258064</v>
      </c>
      <c r="F4354" s="172"/>
      <c r="G4354" s="172">
        <f t="shared" si="71"/>
        <v>-20299.879032258064</v>
      </c>
      <c r="H4354" s="262" t="s">
        <v>3090</v>
      </c>
    </row>
    <row r="4355" spans="1:8" ht="15" x14ac:dyDescent="0.2">
      <c r="A4355" s="611">
        <v>43132</v>
      </c>
      <c r="B4355" s="219" t="s">
        <v>2786</v>
      </c>
      <c r="C4355" s="220" t="s">
        <v>793</v>
      </c>
      <c r="D4355" s="809" t="s">
        <v>1863</v>
      </c>
      <c r="E4355" s="172">
        <v>37750.080645161288</v>
      </c>
      <c r="F4355" s="172"/>
      <c r="G4355" s="172">
        <f t="shared" si="71"/>
        <v>-37750.080645161288</v>
      </c>
      <c r="H4355" s="262" t="s">
        <v>3090</v>
      </c>
    </row>
    <row r="4356" spans="1:8" ht="15" x14ac:dyDescent="0.2">
      <c r="A4356" s="611">
        <v>43132</v>
      </c>
      <c r="B4356" s="219" t="s">
        <v>2786</v>
      </c>
      <c r="C4356" s="220" t="s">
        <v>793</v>
      </c>
      <c r="D4356" s="809" t="s">
        <v>1851</v>
      </c>
      <c r="E4356" s="172">
        <v>39500</v>
      </c>
      <c r="F4356" s="172"/>
      <c r="G4356" s="172">
        <f t="shared" si="71"/>
        <v>-39500</v>
      </c>
      <c r="H4356" s="262" t="s">
        <v>3090</v>
      </c>
    </row>
    <row r="4357" spans="1:8" ht="15" x14ac:dyDescent="0.2">
      <c r="A4357" s="611">
        <v>43132</v>
      </c>
      <c r="B4357" s="219" t="s">
        <v>2786</v>
      </c>
      <c r="C4357" s="220" t="s">
        <v>793</v>
      </c>
      <c r="D4357" s="809" t="s">
        <v>3070</v>
      </c>
      <c r="E4357" s="172">
        <v>4750.4032258064517</v>
      </c>
      <c r="F4357" s="172"/>
      <c r="G4357" s="172">
        <f t="shared" si="71"/>
        <v>-4750.4032258064517</v>
      </c>
      <c r="H4357" s="262" t="s">
        <v>3090</v>
      </c>
    </row>
    <row r="4358" spans="1:8" ht="15" x14ac:dyDescent="0.2">
      <c r="A4358" s="611">
        <v>43132</v>
      </c>
      <c r="B4358" s="219" t="s">
        <v>2786</v>
      </c>
      <c r="C4358" s="220" t="s">
        <v>793</v>
      </c>
      <c r="D4358" s="809" t="s">
        <v>2921</v>
      </c>
      <c r="E4358" s="172">
        <v>26850</v>
      </c>
      <c r="F4358" s="172"/>
      <c r="G4358" s="172">
        <f t="shared" si="71"/>
        <v>-26850</v>
      </c>
      <c r="H4358" s="262" t="s">
        <v>3090</v>
      </c>
    </row>
    <row r="4359" spans="1:8" ht="15" x14ac:dyDescent="0.2">
      <c r="A4359" s="611">
        <v>43132</v>
      </c>
      <c r="B4359" s="219" t="s">
        <v>2786</v>
      </c>
      <c r="C4359" s="220" t="s">
        <v>793</v>
      </c>
      <c r="D4359" s="809" t="s">
        <v>667</v>
      </c>
      <c r="E4359" s="172">
        <v>15900</v>
      </c>
      <c r="F4359" s="172"/>
      <c r="G4359" s="172">
        <f t="shared" si="71"/>
        <v>-15900</v>
      </c>
      <c r="H4359" s="262" t="s">
        <v>3090</v>
      </c>
    </row>
    <row r="4360" spans="1:8" ht="15" x14ac:dyDescent="0.2">
      <c r="A4360" s="611">
        <v>43132</v>
      </c>
      <c r="B4360" s="219" t="s">
        <v>2786</v>
      </c>
      <c r="C4360" s="220" t="s">
        <v>793</v>
      </c>
      <c r="D4360" s="809" t="s">
        <v>3230</v>
      </c>
      <c r="E4360" s="172">
        <v>38550</v>
      </c>
      <c r="F4360" s="172"/>
      <c r="G4360" s="172">
        <f t="shared" si="71"/>
        <v>-38550</v>
      </c>
      <c r="H4360" s="262" t="s">
        <v>3090</v>
      </c>
    </row>
    <row r="4361" spans="1:8" ht="15" x14ac:dyDescent="0.2">
      <c r="A4361" s="611">
        <v>43132</v>
      </c>
      <c r="B4361" s="219" t="s">
        <v>2786</v>
      </c>
      <c r="C4361" s="220" t="s">
        <v>793</v>
      </c>
      <c r="D4361" s="809" t="s">
        <v>3231</v>
      </c>
      <c r="E4361" s="172">
        <v>32499.758064516129</v>
      </c>
      <c r="F4361" s="172"/>
      <c r="G4361" s="172">
        <f t="shared" ref="G4361:G4424" si="72">F4361-E4361</f>
        <v>-32499.758064516129</v>
      </c>
      <c r="H4361" s="262" t="s">
        <v>3090</v>
      </c>
    </row>
    <row r="4362" spans="1:8" ht="15" x14ac:dyDescent="0.2">
      <c r="A4362" s="611">
        <v>43132</v>
      </c>
      <c r="B4362" s="219" t="s">
        <v>2786</v>
      </c>
      <c r="C4362" s="220" t="s">
        <v>793</v>
      </c>
      <c r="D4362" s="809" t="s">
        <v>3071</v>
      </c>
      <c r="E4362" s="172">
        <v>24349.999999999996</v>
      </c>
      <c r="F4362" s="172"/>
      <c r="G4362" s="172">
        <f t="shared" si="72"/>
        <v>-24349.999999999996</v>
      </c>
      <c r="H4362" s="262" t="s">
        <v>3090</v>
      </c>
    </row>
    <row r="4363" spans="1:8" ht="15" x14ac:dyDescent="0.2">
      <c r="A4363" s="611">
        <v>43132</v>
      </c>
      <c r="B4363" s="219" t="s">
        <v>2786</v>
      </c>
      <c r="C4363" s="220" t="s">
        <v>793</v>
      </c>
      <c r="D4363" s="809" t="s">
        <v>1560</v>
      </c>
      <c r="E4363" s="172">
        <v>6049.5967741935483</v>
      </c>
      <c r="F4363" s="172"/>
      <c r="G4363" s="172">
        <f t="shared" si="72"/>
        <v>-6049.5967741935483</v>
      </c>
      <c r="H4363" s="262" t="s">
        <v>3090</v>
      </c>
    </row>
    <row r="4364" spans="1:8" ht="15" x14ac:dyDescent="0.2">
      <c r="A4364" s="611">
        <v>43132</v>
      </c>
      <c r="B4364" s="219" t="s">
        <v>2786</v>
      </c>
      <c r="C4364" s="220" t="s">
        <v>793</v>
      </c>
      <c r="D4364" s="809" t="s">
        <v>1539</v>
      </c>
      <c r="E4364" s="172">
        <v>17599.798387096773</v>
      </c>
      <c r="F4364" s="172"/>
      <c r="G4364" s="172">
        <f t="shared" si="72"/>
        <v>-17599.798387096773</v>
      </c>
      <c r="H4364" s="262" t="s">
        <v>3090</v>
      </c>
    </row>
    <row r="4365" spans="1:8" ht="15" x14ac:dyDescent="0.2">
      <c r="A4365" s="611">
        <v>43132</v>
      </c>
      <c r="B4365" s="219" t="s">
        <v>2786</v>
      </c>
      <c r="C4365" s="220" t="s">
        <v>793</v>
      </c>
      <c r="D4365" s="809" t="s">
        <v>3121</v>
      </c>
      <c r="E4365" s="172">
        <v>5050.0806451612907</v>
      </c>
      <c r="F4365" s="172"/>
      <c r="G4365" s="172">
        <f t="shared" si="72"/>
        <v>-5050.0806451612907</v>
      </c>
      <c r="H4365" s="262" t="s">
        <v>3090</v>
      </c>
    </row>
    <row r="4366" spans="1:8" ht="15" x14ac:dyDescent="0.2">
      <c r="A4366" s="611">
        <v>43132</v>
      </c>
      <c r="B4366" s="219" t="s">
        <v>2786</v>
      </c>
      <c r="C4366" s="220" t="s">
        <v>793</v>
      </c>
      <c r="D4366" s="809" t="s">
        <v>1685</v>
      </c>
      <c r="E4366" s="172">
        <v>4550.0806451612898</v>
      </c>
      <c r="F4366" s="172"/>
      <c r="G4366" s="172">
        <f t="shared" si="72"/>
        <v>-4550.0806451612898</v>
      </c>
      <c r="H4366" s="262" t="s">
        <v>3090</v>
      </c>
    </row>
    <row r="4367" spans="1:8" ht="15" x14ac:dyDescent="0.2">
      <c r="A4367" s="611">
        <v>43132</v>
      </c>
      <c r="B4367" s="219" t="s">
        <v>2786</v>
      </c>
      <c r="C4367" s="220" t="s">
        <v>793</v>
      </c>
      <c r="D4367" s="809" t="s">
        <v>3073</v>
      </c>
      <c r="E4367" s="172">
        <v>18650.322580645163</v>
      </c>
      <c r="F4367" s="172"/>
      <c r="G4367" s="172">
        <f t="shared" si="72"/>
        <v>-18650.322580645163</v>
      </c>
      <c r="H4367" s="262" t="s">
        <v>3090</v>
      </c>
    </row>
    <row r="4368" spans="1:8" ht="15" x14ac:dyDescent="0.2">
      <c r="A4368" s="611">
        <v>43132</v>
      </c>
      <c r="B4368" s="219" t="s">
        <v>1399</v>
      </c>
      <c r="C4368" s="220" t="s">
        <v>793</v>
      </c>
      <c r="D4368" s="809" t="s">
        <v>1683</v>
      </c>
      <c r="E4368" s="172">
        <v>20000</v>
      </c>
      <c r="F4368" s="172"/>
      <c r="G4368" s="172">
        <f t="shared" si="72"/>
        <v>-20000</v>
      </c>
      <c r="H4368" s="262" t="s">
        <v>3090</v>
      </c>
    </row>
    <row r="4369" spans="1:8" ht="15" x14ac:dyDescent="0.2">
      <c r="A4369" s="611">
        <v>43132</v>
      </c>
      <c r="B4369" s="219" t="s">
        <v>1399</v>
      </c>
      <c r="C4369" s="220" t="s">
        <v>793</v>
      </c>
      <c r="D4369" s="809" t="s">
        <v>3232</v>
      </c>
      <c r="E4369" s="172">
        <v>16260.064516129034</v>
      </c>
      <c r="F4369" s="172"/>
      <c r="G4369" s="172">
        <f t="shared" si="72"/>
        <v>-16260.064516129034</v>
      </c>
      <c r="H4369" s="262" t="s">
        <v>3090</v>
      </c>
    </row>
    <row r="4370" spans="1:8" ht="15" x14ac:dyDescent="0.2">
      <c r="A4370" s="611">
        <v>43132</v>
      </c>
      <c r="B4370" s="219" t="s">
        <v>1399</v>
      </c>
      <c r="C4370" s="220" t="s">
        <v>793</v>
      </c>
      <c r="D4370" s="809" t="s">
        <v>2481</v>
      </c>
      <c r="E4370" s="172">
        <v>12429.516129032258</v>
      </c>
      <c r="F4370" s="172"/>
      <c r="G4370" s="172">
        <f t="shared" si="72"/>
        <v>-12429.516129032258</v>
      </c>
      <c r="H4370" s="262" t="s">
        <v>3090</v>
      </c>
    </row>
    <row r="4371" spans="1:8" ht="15" x14ac:dyDescent="0.2">
      <c r="A4371" s="611">
        <v>43132</v>
      </c>
      <c r="B4371" s="219" t="s">
        <v>1399</v>
      </c>
      <c r="C4371" s="220" t="s">
        <v>793</v>
      </c>
      <c r="D4371" s="809" t="s">
        <v>1549</v>
      </c>
      <c r="E4371" s="172">
        <v>22650.241935483871</v>
      </c>
      <c r="F4371" s="172"/>
      <c r="G4371" s="172">
        <f t="shared" si="72"/>
        <v>-22650.241935483871</v>
      </c>
      <c r="H4371" s="262" t="s">
        <v>3090</v>
      </c>
    </row>
    <row r="4372" spans="1:8" ht="15" x14ac:dyDescent="0.2">
      <c r="A4372" s="611">
        <v>43132</v>
      </c>
      <c r="B4372" s="219" t="s">
        <v>1399</v>
      </c>
      <c r="C4372" s="220" t="s">
        <v>793</v>
      </c>
      <c r="D4372" s="809" t="s">
        <v>1870</v>
      </c>
      <c r="E4372" s="172">
        <v>39450</v>
      </c>
      <c r="F4372" s="172"/>
      <c r="G4372" s="172">
        <f t="shared" si="72"/>
        <v>-39450</v>
      </c>
      <c r="H4372" s="262" t="s">
        <v>3090</v>
      </c>
    </row>
    <row r="4373" spans="1:8" ht="15" x14ac:dyDescent="0.2">
      <c r="A4373" s="611">
        <v>43132</v>
      </c>
      <c r="B4373" s="219" t="s">
        <v>1399</v>
      </c>
      <c r="C4373" s="220" t="s">
        <v>793</v>
      </c>
      <c r="D4373" s="809" t="s">
        <v>1861</v>
      </c>
      <c r="E4373" s="172">
        <v>16799.899193548386</v>
      </c>
      <c r="F4373" s="172"/>
      <c r="G4373" s="172">
        <f t="shared" si="72"/>
        <v>-16799.899193548386</v>
      </c>
      <c r="H4373" s="262" t="s">
        <v>3090</v>
      </c>
    </row>
    <row r="4374" spans="1:8" ht="15" x14ac:dyDescent="0.2">
      <c r="A4374" s="611">
        <v>43132</v>
      </c>
      <c r="B4374" s="219" t="s">
        <v>1399</v>
      </c>
      <c r="C4374" s="220" t="s">
        <v>793</v>
      </c>
      <c r="D4374" s="809" t="s">
        <v>3233</v>
      </c>
      <c r="E4374" s="172">
        <v>14809.879032258064</v>
      </c>
      <c r="F4374" s="172"/>
      <c r="G4374" s="172">
        <f t="shared" si="72"/>
        <v>-14809.879032258064</v>
      </c>
      <c r="H4374" s="262" t="s">
        <v>3090</v>
      </c>
    </row>
    <row r="4375" spans="1:8" ht="15" x14ac:dyDescent="0.2">
      <c r="A4375" s="611">
        <v>43132</v>
      </c>
      <c r="B4375" s="219" t="s">
        <v>1399</v>
      </c>
      <c r="C4375" s="220" t="s">
        <v>793</v>
      </c>
      <c r="D4375" s="809" t="s">
        <v>2926</v>
      </c>
      <c r="E4375" s="172">
        <v>15050.322580645161</v>
      </c>
      <c r="F4375" s="172"/>
      <c r="G4375" s="172">
        <f t="shared" si="72"/>
        <v>-15050.322580645161</v>
      </c>
      <c r="H4375" s="262" t="s">
        <v>3090</v>
      </c>
    </row>
    <row r="4376" spans="1:8" ht="15" x14ac:dyDescent="0.2">
      <c r="A4376" s="611">
        <v>43132</v>
      </c>
      <c r="B4376" s="219" t="s">
        <v>1399</v>
      </c>
      <c r="C4376" s="220" t="s">
        <v>793</v>
      </c>
      <c r="D4376" s="809" t="s">
        <v>3066</v>
      </c>
      <c r="E4376" s="172">
        <v>1950</v>
      </c>
      <c r="F4376" s="172"/>
      <c r="G4376" s="172">
        <f t="shared" si="72"/>
        <v>-1950</v>
      </c>
      <c r="H4376" s="262" t="s">
        <v>3090</v>
      </c>
    </row>
    <row r="4377" spans="1:8" ht="15" x14ac:dyDescent="0.2">
      <c r="A4377" s="611">
        <v>43132</v>
      </c>
      <c r="B4377" s="219" t="s">
        <v>1399</v>
      </c>
      <c r="C4377" s="220" t="s">
        <v>793</v>
      </c>
      <c r="D4377" s="809" t="s">
        <v>1871</v>
      </c>
      <c r="E4377" s="172">
        <v>20799.919354838708</v>
      </c>
      <c r="F4377" s="172"/>
      <c r="G4377" s="172">
        <f t="shared" si="72"/>
        <v>-20799.919354838708</v>
      </c>
      <c r="H4377" s="262" t="s">
        <v>3090</v>
      </c>
    </row>
    <row r="4378" spans="1:8" ht="15" x14ac:dyDescent="0.2">
      <c r="A4378" s="611">
        <v>43132</v>
      </c>
      <c r="B4378" s="219" t="s">
        <v>1399</v>
      </c>
      <c r="C4378" s="220" t="s">
        <v>793</v>
      </c>
      <c r="D4378" s="809" t="s">
        <v>3067</v>
      </c>
      <c r="E4378" s="172">
        <v>9750.4838709677442</v>
      </c>
      <c r="F4378" s="172"/>
      <c r="G4378" s="172">
        <f t="shared" si="72"/>
        <v>-9750.4838709677442</v>
      </c>
      <c r="H4378" s="262" t="s">
        <v>3090</v>
      </c>
    </row>
    <row r="4379" spans="1:8" ht="15" x14ac:dyDescent="0.2">
      <c r="A4379" s="611">
        <v>43132</v>
      </c>
      <c r="B4379" s="219" t="s">
        <v>1399</v>
      </c>
      <c r="C4379" s="220" t="s">
        <v>793</v>
      </c>
      <c r="D4379" s="809" t="s">
        <v>3069</v>
      </c>
      <c r="E4379" s="172">
        <v>7750</v>
      </c>
      <c r="F4379" s="172"/>
      <c r="G4379" s="172">
        <f t="shared" si="72"/>
        <v>-7750</v>
      </c>
      <c r="H4379" s="262" t="s">
        <v>3090</v>
      </c>
    </row>
    <row r="4380" spans="1:8" ht="15" x14ac:dyDescent="0.2">
      <c r="A4380" s="611">
        <v>43132</v>
      </c>
      <c r="B4380" s="219" t="s">
        <v>1399</v>
      </c>
      <c r="C4380" s="220" t="s">
        <v>793</v>
      </c>
      <c r="D4380" s="809" t="s">
        <v>2480</v>
      </c>
      <c r="E4380" s="172">
        <v>9450.1209677419356</v>
      </c>
      <c r="F4380" s="172"/>
      <c r="G4380" s="172">
        <f t="shared" si="72"/>
        <v>-9450.1209677419356</v>
      </c>
      <c r="H4380" s="262" t="s">
        <v>3090</v>
      </c>
    </row>
    <row r="4381" spans="1:8" ht="15" x14ac:dyDescent="0.2">
      <c r="A4381" s="611">
        <v>43132</v>
      </c>
      <c r="B4381" s="219" t="s">
        <v>11</v>
      </c>
      <c r="C4381" s="220" t="s">
        <v>793</v>
      </c>
      <c r="D4381" s="809" t="s">
        <v>2279</v>
      </c>
      <c r="E4381" s="172">
        <v>22000</v>
      </c>
      <c r="F4381" s="172"/>
      <c r="G4381" s="172">
        <f t="shared" si="72"/>
        <v>-22000</v>
      </c>
      <c r="H4381" s="262" t="s">
        <v>3090</v>
      </c>
    </row>
    <row r="4382" spans="1:8" ht="15" x14ac:dyDescent="0.2">
      <c r="A4382" s="611">
        <v>43132</v>
      </c>
      <c r="B4382" s="219" t="s">
        <v>2547</v>
      </c>
      <c r="C4382" s="220" t="s">
        <v>793</v>
      </c>
      <c r="D4382" s="809" t="s">
        <v>1848</v>
      </c>
      <c r="E4382" s="172">
        <v>15550.322580645161</v>
      </c>
      <c r="F4382" s="172"/>
      <c r="G4382" s="172">
        <f t="shared" si="72"/>
        <v>-15550.322580645161</v>
      </c>
      <c r="H4382" s="262" t="s">
        <v>3090</v>
      </c>
    </row>
    <row r="4383" spans="1:8" ht="15" x14ac:dyDescent="0.2">
      <c r="A4383" s="611">
        <v>43132</v>
      </c>
      <c r="B4383" s="219" t="s">
        <v>2547</v>
      </c>
      <c r="C4383" s="220" t="s">
        <v>793</v>
      </c>
      <c r="D4383" s="809" t="s">
        <v>1846</v>
      </c>
      <c r="E4383" s="172">
        <v>19000</v>
      </c>
      <c r="F4383" s="172"/>
      <c r="G4383" s="172">
        <f t="shared" si="72"/>
        <v>-19000</v>
      </c>
      <c r="H4383" s="262" t="s">
        <v>3090</v>
      </c>
    </row>
    <row r="4384" spans="1:8" ht="15" x14ac:dyDescent="0.2">
      <c r="A4384" s="611">
        <v>43132</v>
      </c>
      <c r="B4384" s="219" t="s">
        <v>1399</v>
      </c>
      <c r="C4384" s="220" t="s">
        <v>793</v>
      </c>
      <c r="D4384" s="809" t="s">
        <v>1849</v>
      </c>
      <c r="E4384" s="172">
        <v>8600.4032258064508</v>
      </c>
      <c r="F4384" s="172"/>
      <c r="G4384" s="172">
        <f t="shared" si="72"/>
        <v>-8600.4032258064508</v>
      </c>
      <c r="H4384" s="262" t="s">
        <v>3090</v>
      </c>
    </row>
    <row r="4385" spans="1:8" ht="15" x14ac:dyDescent="0.2">
      <c r="A4385" s="611">
        <v>43132</v>
      </c>
      <c r="B4385" s="219" t="s">
        <v>40</v>
      </c>
      <c r="C4385" s="220" t="s">
        <v>793</v>
      </c>
      <c r="D4385" s="809" t="s">
        <v>2283</v>
      </c>
      <c r="E4385" s="172">
        <v>27000</v>
      </c>
      <c r="F4385" s="172"/>
      <c r="G4385" s="172">
        <f t="shared" si="72"/>
        <v>-27000</v>
      </c>
      <c r="H4385" s="262" t="s">
        <v>3090</v>
      </c>
    </row>
    <row r="4386" spans="1:8" ht="15" x14ac:dyDescent="0.2">
      <c r="A4386" s="611">
        <v>43132</v>
      </c>
      <c r="B4386" s="219" t="s">
        <v>40</v>
      </c>
      <c r="C4386" s="220" t="s">
        <v>793</v>
      </c>
      <c r="D4386" s="809" t="s">
        <v>1854</v>
      </c>
      <c r="E4386" s="172">
        <v>23749.596774193549</v>
      </c>
      <c r="F4386" s="172"/>
      <c r="G4386" s="172">
        <f t="shared" si="72"/>
        <v>-23749.596774193549</v>
      </c>
      <c r="H4386" s="262" t="s">
        <v>3090</v>
      </c>
    </row>
    <row r="4387" spans="1:8" ht="15" x14ac:dyDescent="0.2">
      <c r="A4387" s="611">
        <v>43132</v>
      </c>
      <c r="B4387" s="219" t="s">
        <v>40</v>
      </c>
      <c r="C4387" s="220" t="s">
        <v>793</v>
      </c>
      <c r="D4387" s="809" t="s">
        <v>2180</v>
      </c>
      <c r="E4387" s="172">
        <v>15049.596774193547</v>
      </c>
      <c r="F4387" s="172"/>
      <c r="G4387" s="172">
        <f t="shared" si="72"/>
        <v>-15049.596774193547</v>
      </c>
      <c r="H4387" s="262" t="s">
        <v>3090</v>
      </c>
    </row>
    <row r="4388" spans="1:8" ht="15" x14ac:dyDescent="0.2">
      <c r="A4388" s="611">
        <v>43132</v>
      </c>
      <c r="B4388" s="219" t="s">
        <v>40</v>
      </c>
      <c r="C4388" s="220" t="s">
        <v>793</v>
      </c>
      <c r="D4388" s="809" t="s">
        <v>3234</v>
      </c>
      <c r="E4388" s="172">
        <v>3870.9677419354839</v>
      </c>
      <c r="F4388" s="172"/>
      <c r="G4388" s="172">
        <f t="shared" si="72"/>
        <v>-3870.9677419354839</v>
      </c>
      <c r="H4388" s="262" t="s">
        <v>3090</v>
      </c>
    </row>
    <row r="4389" spans="1:8" ht="15" x14ac:dyDescent="0.2">
      <c r="A4389" s="611">
        <v>43132</v>
      </c>
      <c r="B4389" s="219" t="s">
        <v>40</v>
      </c>
      <c r="C4389" s="220" t="s">
        <v>793</v>
      </c>
      <c r="D4389" s="809" t="s">
        <v>1850</v>
      </c>
      <c r="E4389" s="172">
        <v>9844.1935483870966</v>
      </c>
      <c r="F4389" s="172"/>
      <c r="G4389" s="172">
        <f t="shared" si="72"/>
        <v>-9844.1935483870966</v>
      </c>
      <c r="H4389" s="262" t="s">
        <v>3090</v>
      </c>
    </row>
    <row r="4390" spans="1:8" ht="15" x14ac:dyDescent="0.2">
      <c r="A4390" s="611">
        <v>43132</v>
      </c>
      <c r="B4390" s="219" t="s">
        <v>37</v>
      </c>
      <c r="C4390" s="220" t="s">
        <v>793</v>
      </c>
      <c r="D4390" s="809" t="s">
        <v>1865</v>
      </c>
      <c r="E4390" s="172">
        <v>18869.516129032258</v>
      </c>
      <c r="F4390" s="172"/>
      <c r="G4390" s="172">
        <f t="shared" si="72"/>
        <v>-18869.516129032258</v>
      </c>
      <c r="H4390" s="262" t="s">
        <v>3090</v>
      </c>
    </row>
    <row r="4391" spans="1:8" ht="15" x14ac:dyDescent="0.2">
      <c r="A4391" s="611">
        <v>43132</v>
      </c>
      <c r="B4391" s="219" t="s">
        <v>37</v>
      </c>
      <c r="C4391" s="220" t="s">
        <v>793</v>
      </c>
      <c r="D4391" s="809"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9" t="s">
        <v>1867</v>
      </c>
      <c r="E4392" s="172">
        <v>19549.576612903227</v>
      </c>
      <c r="F4392" s="172"/>
      <c r="G4392" s="172">
        <f t="shared" si="72"/>
        <v>-19549.576612903227</v>
      </c>
      <c r="H4392" s="262" t="s">
        <v>3090</v>
      </c>
    </row>
    <row r="4393" spans="1:8" ht="15" x14ac:dyDescent="0.2">
      <c r="A4393" s="611">
        <v>43132</v>
      </c>
      <c r="B4393" s="219" t="s">
        <v>37</v>
      </c>
      <c r="C4393" s="220" t="s">
        <v>793</v>
      </c>
      <c r="D4393" s="809" t="s">
        <v>1239</v>
      </c>
      <c r="E4393" s="172">
        <v>15199.596774193549</v>
      </c>
      <c r="F4393" s="172"/>
      <c r="G4393" s="172">
        <f t="shared" si="72"/>
        <v>-15199.596774193549</v>
      </c>
      <c r="H4393" s="262" t="s">
        <v>3090</v>
      </c>
    </row>
    <row r="4394" spans="1:8" ht="15" x14ac:dyDescent="0.2">
      <c r="A4394" s="611">
        <v>43132</v>
      </c>
      <c r="B4394" s="219" t="s">
        <v>37</v>
      </c>
      <c r="C4394" s="220" t="s">
        <v>793</v>
      </c>
      <c r="D4394" s="809" t="s">
        <v>2918</v>
      </c>
      <c r="E4394" s="172">
        <v>10080.241935483871</v>
      </c>
      <c r="F4394" s="172"/>
      <c r="G4394" s="172">
        <f t="shared" si="72"/>
        <v>-10080.241935483871</v>
      </c>
      <c r="H4394" s="262" t="s">
        <v>3090</v>
      </c>
    </row>
    <row r="4395" spans="1:8" ht="15" x14ac:dyDescent="0.2">
      <c r="A4395" s="611">
        <v>43132</v>
      </c>
      <c r="B4395" s="219" t="s">
        <v>37</v>
      </c>
      <c r="C4395" s="220" t="s">
        <v>793</v>
      </c>
      <c r="D4395" s="809" t="s">
        <v>2719</v>
      </c>
      <c r="E4395" s="172">
        <v>13009.83870967742</v>
      </c>
      <c r="F4395" s="172"/>
      <c r="G4395" s="172">
        <f t="shared" si="72"/>
        <v>-13009.83870967742</v>
      </c>
      <c r="H4395" s="262" t="s">
        <v>3090</v>
      </c>
    </row>
    <row r="4396" spans="1:8" ht="15" x14ac:dyDescent="0.2">
      <c r="A4396" s="611">
        <v>43132</v>
      </c>
      <c r="B4396" s="219" t="s">
        <v>1399</v>
      </c>
      <c r="C4396" s="220" t="s">
        <v>793</v>
      </c>
      <c r="D4396" s="809" t="s">
        <v>1857</v>
      </c>
      <c r="E4396" s="172">
        <v>33000</v>
      </c>
      <c r="F4396" s="172"/>
      <c r="G4396" s="172">
        <f t="shared" si="72"/>
        <v>-33000</v>
      </c>
      <c r="H4396" s="262" t="s">
        <v>3090</v>
      </c>
    </row>
    <row r="4397" spans="1:8" ht="15" x14ac:dyDescent="0.2">
      <c r="A4397" s="611">
        <v>43132</v>
      </c>
      <c r="B4397" s="219" t="s">
        <v>2932</v>
      </c>
      <c r="C4397" s="220" t="s">
        <v>793</v>
      </c>
      <c r="D4397" s="809" t="s">
        <v>2924</v>
      </c>
      <c r="E4397" s="172">
        <v>45000</v>
      </c>
      <c r="F4397" s="172"/>
      <c r="G4397" s="172">
        <f t="shared" si="72"/>
        <v>-45000</v>
      </c>
      <c r="H4397" s="262" t="s">
        <v>3090</v>
      </c>
    </row>
    <row r="4398" spans="1:8" ht="15" x14ac:dyDescent="0.2">
      <c r="A4398" s="611">
        <v>43132</v>
      </c>
      <c r="B4398" s="219" t="s">
        <v>2932</v>
      </c>
      <c r="C4398" s="220" t="s">
        <v>793</v>
      </c>
      <c r="D4398" s="809" t="s">
        <v>3235</v>
      </c>
      <c r="E4398" s="172">
        <v>25000</v>
      </c>
      <c r="F4398" s="172"/>
      <c r="G4398" s="172">
        <f t="shared" si="72"/>
        <v>-25000</v>
      </c>
      <c r="H4398" s="262" t="s">
        <v>3090</v>
      </c>
    </row>
    <row r="4399" spans="1:8" ht="15" x14ac:dyDescent="0.2">
      <c r="A4399" s="611">
        <v>43132</v>
      </c>
      <c r="B4399" s="219" t="s">
        <v>11</v>
      </c>
      <c r="C4399" s="220" t="s">
        <v>793</v>
      </c>
      <c r="D4399" s="809"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x14ac:dyDescent="0.2">
      <c r="A4403" s="596">
        <v>43134</v>
      </c>
      <c r="B4403" s="40" t="s">
        <v>25</v>
      </c>
      <c r="C4403" s="62" t="s">
        <v>1893</v>
      </c>
      <c r="D4403" s="107" t="s">
        <v>3099</v>
      </c>
      <c r="E4403" s="57">
        <v>4990</v>
      </c>
      <c r="F4403" s="57"/>
      <c r="G4403" s="57">
        <f t="shared" si="72"/>
        <v>-4990</v>
      </c>
      <c r="H4403" s="120" t="s">
        <v>3090</v>
      </c>
    </row>
    <row r="4404" spans="1:8" ht="15" x14ac:dyDescent="0.2">
      <c r="A4404" s="596">
        <v>43137</v>
      </c>
      <c r="B4404" s="40" t="s">
        <v>1399</v>
      </c>
      <c r="C4404" s="62" t="s">
        <v>64</v>
      </c>
      <c r="D4404" s="107" t="s">
        <v>2348</v>
      </c>
      <c r="E4404" s="57">
        <v>9508</v>
      </c>
      <c r="F4404" s="57"/>
      <c r="G4404" s="57">
        <f t="shared" si="72"/>
        <v>-9508</v>
      </c>
      <c r="H4404" s="120" t="s">
        <v>3090</v>
      </c>
    </row>
    <row r="4405" spans="1:8" ht="15"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24" x14ac:dyDescent="0.2">
      <c r="A4407" s="596">
        <v>43137</v>
      </c>
      <c r="B4407" s="40" t="s">
        <v>1399</v>
      </c>
      <c r="C4407" s="62" t="s">
        <v>64</v>
      </c>
      <c r="D4407" s="128" t="s">
        <v>3101</v>
      </c>
      <c r="E4407" s="57">
        <v>15120</v>
      </c>
      <c r="F4407" s="57"/>
      <c r="G4407" s="57">
        <f t="shared" si="72"/>
        <v>-15120</v>
      </c>
      <c r="H4407" s="120" t="s">
        <v>3090</v>
      </c>
    </row>
    <row r="4408" spans="1:8" ht="15" x14ac:dyDescent="0.2">
      <c r="A4408" s="596">
        <v>43137</v>
      </c>
      <c r="B4408" s="40" t="s">
        <v>2786</v>
      </c>
      <c r="C4408" s="62" t="s">
        <v>3144</v>
      </c>
      <c r="D4408" s="107" t="s">
        <v>72</v>
      </c>
      <c r="E4408" s="57">
        <v>37270</v>
      </c>
      <c r="F4408" s="57"/>
      <c r="G4408" s="57">
        <f t="shared" si="72"/>
        <v>-37270</v>
      </c>
      <c r="H4408" s="120" t="s">
        <v>3090</v>
      </c>
    </row>
    <row r="4409" spans="1:8" ht="15" x14ac:dyDescent="0.2">
      <c r="A4409" s="596">
        <v>43137</v>
      </c>
      <c r="B4409" s="40" t="s">
        <v>2786</v>
      </c>
      <c r="C4409" s="62" t="s">
        <v>3144</v>
      </c>
      <c r="D4409" s="107" t="s">
        <v>3102</v>
      </c>
      <c r="E4409" s="57">
        <v>4100</v>
      </c>
      <c r="F4409" s="57"/>
      <c r="G4409" s="57">
        <f t="shared" si="72"/>
        <v>-4100</v>
      </c>
      <c r="H4409" s="120" t="s">
        <v>3090</v>
      </c>
    </row>
    <row r="4410" spans="1:8" ht="15" x14ac:dyDescent="0.2">
      <c r="A4410" s="596">
        <v>43137</v>
      </c>
      <c r="B4410" s="40" t="s">
        <v>2786</v>
      </c>
      <c r="C4410" s="62" t="s">
        <v>3103</v>
      </c>
      <c r="D4410" s="107" t="s">
        <v>2236</v>
      </c>
      <c r="E4410" s="57">
        <v>20000</v>
      </c>
      <c r="F4410" s="57"/>
      <c r="G4410" s="57">
        <f t="shared" si="72"/>
        <v>-20000</v>
      </c>
      <c r="H4410" s="120" t="s">
        <v>3090</v>
      </c>
    </row>
    <row r="4411" spans="1:8" ht="15" x14ac:dyDescent="0.2">
      <c r="A4411" s="596">
        <v>43137</v>
      </c>
      <c r="B4411" s="221" t="s">
        <v>2786</v>
      </c>
      <c r="C4411" s="222" t="s">
        <v>3148</v>
      </c>
      <c r="D4411" s="805" t="s">
        <v>1409</v>
      </c>
      <c r="E4411" s="246">
        <v>255</v>
      </c>
      <c r="F4411" s="246"/>
      <c r="G4411" s="246">
        <f t="shared" si="72"/>
        <v>-255</v>
      </c>
      <c r="H4411" s="120" t="s">
        <v>3090</v>
      </c>
    </row>
    <row r="4412" spans="1:8" ht="15" x14ac:dyDescent="0.2">
      <c r="A4412" s="596">
        <v>43137</v>
      </c>
      <c r="B4412" s="221" t="s">
        <v>2786</v>
      </c>
      <c r="C4412" s="222" t="s">
        <v>3148</v>
      </c>
      <c r="D4412" s="805" t="s">
        <v>1409</v>
      </c>
      <c r="E4412" s="246">
        <v>910</v>
      </c>
      <c r="F4412" s="246"/>
      <c r="G4412" s="246">
        <f t="shared" si="72"/>
        <v>-910</v>
      </c>
      <c r="H4412" s="120" t="s">
        <v>3090</v>
      </c>
    </row>
    <row r="4413" spans="1:8" ht="15" x14ac:dyDescent="0.2">
      <c r="A4413" s="596">
        <v>43137</v>
      </c>
      <c r="B4413" s="221" t="s">
        <v>2786</v>
      </c>
      <c r="C4413" s="222" t="s">
        <v>3148</v>
      </c>
      <c r="D4413" s="805" t="s">
        <v>1409</v>
      </c>
      <c r="E4413" s="246">
        <v>85</v>
      </c>
      <c r="F4413" s="246"/>
      <c r="G4413" s="246">
        <f t="shared" si="72"/>
        <v>-85</v>
      </c>
      <c r="H4413" s="120" t="s">
        <v>3090</v>
      </c>
    </row>
    <row r="4414" spans="1:8" ht="15" x14ac:dyDescent="0.2">
      <c r="A4414" s="596">
        <v>43139</v>
      </c>
      <c r="B4414" s="221" t="s">
        <v>25</v>
      </c>
      <c r="C4414" s="222" t="s">
        <v>1893</v>
      </c>
      <c r="D4414" s="805" t="s">
        <v>72</v>
      </c>
      <c r="E4414" s="246">
        <v>10200</v>
      </c>
      <c r="F4414" s="246"/>
      <c r="G4414" s="246">
        <f t="shared" si="72"/>
        <v>-10200</v>
      </c>
      <c r="H4414" s="120" t="s">
        <v>3090</v>
      </c>
    </row>
    <row r="4415" spans="1:8" ht="15" x14ac:dyDescent="0.2">
      <c r="A4415" s="596">
        <v>43139</v>
      </c>
      <c r="B4415" s="221" t="s">
        <v>16</v>
      </c>
      <c r="C4415" s="222" t="s">
        <v>3113</v>
      </c>
      <c r="D4415" s="805" t="s">
        <v>3114</v>
      </c>
      <c r="E4415" s="246">
        <v>12500</v>
      </c>
      <c r="F4415" s="246"/>
      <c r="G4415" s="246">
        <f t="shared" si="72"/>
        <v>-12500</v>
      </c>
      <c r="H4415" s="120" t="s">
        <v>3090</v>
      </c>
    </row>
    <row r="4416" spans="1:8" ht="15" x14ac:dyDescent="0.2">
      <c r="A4416" s="596">
        <v>43139</v>
      </c>
      <c r="B4416" s="221" t="s">
        <v>2786</v>
      </c>
      <c r="C4416" s="62" t="s">
        <v>3144</v>
      </c>
      <c r="D4416" s="805" t="s">
        <v>3115</v>
      </c>
      <c r="E4416" s="246">
        <v>5850</v>
      </c>
      <c r="F4416" s="246"/>
      <c r="G4416" s="246">
        <f t="shared" si="72"/>
        <v>-5850</v>
      </c>
      <c r="H4416" s="120" t="s">
        <v>3090</v>
      </c>
    </row>
    <row r="4417" spans="1:8" ht="15" x14ac:dyDescent="0.2">
      <c r="A4417" s="596">
        <v>43139</v>
      </c>
      <c r="B4417" s="221" t="s">
        <v>16</v>
      </c>
      <c r="C4417" s="222" t="s">
        <v>772</v>
      </c>
      <c r="D4417" s="805" t="s">
        <v>3115</v>
      </c>
      <c r="E4417" s="246">
        <v>2480</v>
      </c>
      <c r="F4417" s="246"/>
      <c r="G4417" s="246">
        <f t="shared" si="72"/>
        <v>-2480</v>
      </c>
      <c r="H4417" s="120" t="s">
        <v>3090</v>
      </c>
    </row>
    <row r="4418" spans="1:8" ht="15" x14ac:dyDescent="0.2">
      <c r="A4418" s="596">
        <v>43139</v>
      </c>
      <c r="B4418" s="221" t="s">
        <v>16</v>
      </c>
      <c r="C4418" s="222" t="s">
        <v>2593</v>
      </c>
      <c r="D4418" s="805" t="s">
        <v>3116</v>
      </c>
      <c r="E4418" s="246">
        <v>2000</v>
      </c>
      <c r="F4418" s="246"/>
      <c r="G4418" s="246">
        <f t="shared" si="72"/>
        <v>-2000</v>
      </c>
      <c r="H4418" s="120" t="s">
        <v>3090</v>
      </c>
    </row>
    <row r="4419" spans="1:8" ht="15" x14ac:dyDescent="0.2">
      <c r="A4419" s="596">
        <v>43139</v>
      </c>
      <c r="B4419" s="221" t="s">
        <v>37</v>
      </c>
      <c r="C4419" s="222" t="s">
        <v>2593</v>
      </c>
      <c r="D4419" s="805" t="s">
        <v>2934</v>
      </c>
      <c r="E4419" s="246">
        <v>1000</v>
      </c>
      <c r="F4419" s="246"/>
      <c r="G4419" s="246">
        <f t="shared" si="72"/>
        <v>-1000</v>
      </c>
      <c r="H4419" s="120" t="s">
        <v>3090</v>
      </c>
    </row>
    <row r="4420" spans="1:8" ht="15" x14ac:dyDescent="0.2">
      <c r="A4420" s="596">
        <v>43139</v>
      </c>
      <c r="B4420" s="221" t="s">
        <v>11</v>
      </c>
      <c r="C4420" s="222" t="s">
        <v>2593</v>
      </c>
      <c r="D4420" s="805" t="s">
        <v>3117</v>
      </c>
      <c r="E4420" s="246">
        <v>3500</v>
      </c>
      <c r="F4420" s="246"/>
      <c r="G4420" s="246">
        <f t="shared" si="72"/>
        <v>-3500</v>
      </c>
      <c r="H4420" s="120" t="s">
        <v>3090</v>
      </c>
    </row>
    <row r="4421" spans="1:8" ht="15" x14ac:dyDescent="0.2">
      <c r="A4421" s="596">
        <v>43140</v>
      </c>
      <c r="B4421" s="221" t="s">
        <v>16</v>
      </c>
      <c r="C4421" s="222" t="s">
        <v>2671</v>
      </c>
      <c r="D4421" s="805" t="s">
        <v>3118</v>
      </c>
      <c r="E4421" s="246">
        <v>1700</v>
      </c>
      <c r="F4421" s="246"/>
      <c r="G4421" s="246">
        <f t="shared" si="72"/>
        <v>-1700</v>
      </c>
      <c r="H4421" s="120" t="s">
        <v>3090</v>
      </c>
    </row>
    <row r="4422" spans="1:8" ht="15" x14ac:dyDescent="0.2">
      <c r="A4422" s="596">
        <v>43140</v>
      </c>
      <c r="B4422" s="221" t="s">
        <v>2786</v>
      </c>
      <c r="C4422" s="222" t="s">
        <v>928</v>
      </c>
      <c r="D4422" s="805" t="s">
        <v>369</v>
      </c>
      <c r="E4422" s="246">
        <v>30000</v>
      </c>
      <c r="F4422" s="246"/>
      <c r="G4422" s="246">
        <f t="shared" si="72"/>
        <v>-30000</v>
      </c>
      <c r="H4422" s="120" t="s">
        <v>3090</v>
      </c>
    </row>
    <row r="4423" spans="1:8" ht="15" x14ac:dyDescent="0.2">
      <c r="A4423" s="596">
        <v>43140</v>
      </c>
      <c r="B4423" s="221" t="s">
        <v>2786</v>
      </c>
      <c r="C4423" s="62" t="s">
        <v>3144</v>
      </c>
      <c r="D4423" s="805" t="s">
        <v>387</v>
      </c>
      <c r="E4423" s="246">
        <v>38570</v>
      </c>
      <c r="F4423" s="246"/>
      <c r="G4423" s="246">
        <f t="shared" si="72"/>
        <v>-38570</v>
      </c>
      <c r="H4423" s="120" t="s">
        <v>3090</v>
      </c>
    </row>
    <row r="4424" spans="1:8" ht="15" x14ac:dyDescent="0.2">
      <c r="A4424" s="596">
        <v>43140</v>
      </c>
      <c r="B4424" s="221" t="s">
        <v>11</v>
      </c>
      <c r="C4424" s="222" t="s">
        <v>2472</v>
      </c>
      <c r="D4424" s="805" t="s">
        <v>387</v>
      </c>
      <c r="E4424" s="246">
        <v>2345</v>
      </c>
      <c r="F4424" s="246"/>
      <c r="G4424" s="246">
        <f t="shared" si="72"/>
        <v>-2345</v>
      </c>
      <c r="H4424" s="120" t="s">
        <v>3090</v>
      </c>
    </row>
    <row r="4425" spans="1:8" ht="15" x14ac:dyDescent="0.2">
      <c r="A4425" s="596">
        <v>43140</v>
      </c>
      <c r="B4425" s="221" t="s">
        <v>2786</v>
      </c>
      <c r="C4425" s="222" t="s">
        <v>3148</v>
      </c>
      <c r="D4425" s="805" t="s">
        <v>1409</v>
      </c>
      <c r="E4425" s="246">
        <v>120</v>
      </c>
      <c r="F4425" s="246"/>
      <c r="G4425" s="246">
        <f t="shared" ref="G4425:G4488" si="73">F4425-E4425</f>
        <v>-120</v>
      </c>
      <c r="H4425" s="120" t="s">
        <v>3090</v>
      </c>
    </row>
    <row r="4426" spans="1:8" ht="15" x14ac:dyDescent="0.2">
      <c r="A4426" s="596">
        <v>43140</v>
      </c>
      <c r="B4426" s="221" t="s">
        <v>11</v>
      </c>
      <c r="C4426" s="222" t="s">
        <v>793</v>
      </c>
      <c r="D4426" s="805" t="s">
        <v>266</v>
      </c>
      <c r="E4426" s="246">
        <v>4000</v>
      </c>
      <c r="F4426" s="246"/>
      <c r="G4426" s="246">
        <f t="shared" si="73"/>
        <v>-4000</v>
      </c>
      <c r="H4426" s="120" t="s">
        <v>3090</v>
      </c>
    </row>
    <row r="4427" spans="1:8" ht="15" x14ac:dyDescent="0.2">
      <c r="A4427" s="596">
        <v>43141</v>
      </c>
      <c r="B4427" s="221" t="s">
        <v>2786</v>
      </c>
      <c r="C4427" s="222" t="s">
        <v>3122</v>
      </c>
      <c r="D4427" s="805" t="s">
        <v>369</v>
      </c>
      <c r="E4427" s="246">
        <v>20000</v>
      </c>
      <c r="F4427" s="246"/>
      <c r="G4427" s="246">
        <f t="shared" si="73"/>
        <v>-20000</v>
      </c>
      <c r="H4427" s="120" t="s">
        <v>3090</v>
      </c>
    </row>
    <row r="4428" spans="1:8" ht="15" customHeight="1" x14ac:dyDescent="0.2">
      <c r="A4428" s="596">
        <v>43141</v>
      </c>
      <c r="B4428" s="221" t="s">
        <v>40</v>
      </c>
      <c r="C4428" s="222" t="s">
        <v>3103</v>
      </c>
      <c r="D4428" s="805" t="s">
        <v>2994</v>
      </c>
      <c r="E4428" s="246">
        <v>10000</v>
      </c>
      <c r="F4428" s="246"/>
      <c r="G4428" s="246">
        <f t="shared" si="73"/>
        <v>-10000</v>
      </c>
      <c r="H4428" s="120" t="s">
        <v>3090</v>
      </c>
    </row>
    <row r="4429" spans="1:8" ht="15" x14ac:dyDescent="0.2">
      <c r="A4429" s="596">
        <v>43141</v>
      </c>
      <c r="B4429" s="221" t="s">
        <v>11</v>
      </c>
      <c r="C4429" s="222" t="s">
        <v>289</v>
      </c>
      <c r="D4429" s="805" t="s">
        <v>72</v>
      </c>
      <c r="E4429" s="246">
        <v>2860</v>
      </c>
      <c r="F4429" s="246"/>
      <c r="G4429" s="246">
        <f t="shared" si="73"/>
        <v>-2860</v>
      </c>
      <c r="H4429" s="120" t="s">
        <v>3090</v>
      </c>
    </row>
    <row r="4430" spans="1:8" ht="15" x14ac:dyDescent="0.2">
      <c r="A4430" s="596">
        <v>43141</v>
      </c>
      <c r="B4430" s="221" t="s">
        <v>14</v>
      </c>
      <c r="C4430" s="222" t="s">
        <v>289</v>
      </c>
      <c r="D4430" s="805" t="s">
        <v>3126</v>
      </c>
      <c r="E4430" s="246">
        <v>2818</v>
      </c>
      <c r="F4430" s="246"/>
      <c r="G4430" s="246">
        <f t="shared" si="73"/>
        <v>-2818</v>
      </c>
      <c r="H4430" s="120" t="s">
        <v>3090</v>
      </c>
    </row>
    <row r="4431" spans="1:8" ht="15" x14ac:dyDescent="0.2">
      <c r="A4431" s="596">
        <v>43141</v>
      </c>
      <c r="B4431" s="221" t="s">
        <v>18</v>
      </c>
      <c r="C4431" s="221" t="s">
        <v>3135</v>
      </c>
      <c r="D4431" s="805" t="s">
        <v>369</v>
      </c>
      <c r="E4431" s="246">
        <v>2000</v>
      </c>
      <c r="F4431" s="246"/>
      <c r="G4431" s="246">
        <f t="shared" si="73"/>
        <v>-2000</v>
      </c>
      <c r="H4431" s="120" t="s">
        <v>3090</v>
      </c>
    </row>
    <row r="4432" spans="1:8" ht="15" x14ac:dyDescent="0.2">
      <c r="A4432" s="596">
        <v>43141</v>
      </c>
      <c r="B4432" s="221" t="s">
        <v>2932</v>
      </c>
      <c r="C4432" s="222" t="s">
        <v>3144</v>
      </c>
      <c r="D4432" s="805" t="s">
        <v>3146</v>
      </c>
      <c r="E4432" s="246">
        <v>10900</v>
      </c>
      <c r="F4432" s="246"/>
      <c r="G4432" s="246">
        <f t="shared" si="73"/>
        <v>-10900</v>
      </c>
      <c r="H4432" s="120" t="s">
        <v>3090</v>
      </c>
    </row>
    <row r="4433" spans="1:8" ht="15" x14ac:dyDescent="0.2">
      <c r="A4433" s="596">
        <v>43141</v>
      </c>
      <c r="B4433" s="221" t="s">
        <v>2786</v>
      </c>
      <c r="C4433" s="62" t="s">
        <v>285</v>
      </c>
      <c r="D4433" s="805" t="s">
        <v>3169</v>
      </c>
      <c r="E4433" s="246">
        <v>3000</v>
      </c>
      <c r="F4433" s="246"/>
      <c r="G4433" s="246">
        <f t="shared" si="73"/>
        <v>-3000</v>
      </c>
      <c r="H4433" s="120" t="s">
        <v>3090</v>
      </c>
    </row>
    <row r="4434" spans="1:8" ht="15" x14ac:dyDescent="0.2">
      <c r="A4434" s="596">
        <v>43141</v>
      </c>
      <c r="B4434" s="221" t="s">
        <v>16</v>
      </c>
      <c r="C4434" s="222" t="s">
        <v>2593</v>
      </c>
      <c r="D4434" s="805" t="s">
        <v>72</v>
      </c>
      <c r="E4434" s="246">
        <v>5700</v>
      </c>
      <c r="F4434" s="246"/>
      <c r="G4434" s="246">
        <f t="shared" si="73"/>
        <v>-5700</v>
      </c>
      <c r="H4434" s="120" t="s">
        <v>3090</v>
      </c>
    </row>
    <row r="4435" spans="1:8" ht="15" x14ac:dyDescent="0.2">
      <c r="A4435" s="596">
        <v>43141</v>
      </c>
      <c r="B4435" s="221" t="s">
        <v>18</v>
      </c>
      <c r="C4435" s="222" t="s">
        <v>2593</v>
      </c>
      <c r="D4435" s="805" t="s">
        <v>3128</v>
      </c>
      <c r="E4435" s="246">
        <v>23000</v>
      </c>
      <c r="F4435" s="246"/>
      <c r="G4435" s="246">
        <f t="shared" si="73"/>
        <v>-23000</v>
      </c>
      <c r="H4435" s="120" t="s">
        <v>3090</v>
      </c>
    </row>
    <row r="4436" spans="1:8" ht="15" x14ac:dyDescent="0.2">
      <c r="A4436" s="596">
        <v>43143</v>
      </c>
      <c r="B4436" s="221" t="s">
        <v>2786</v>
      </c>
      <c r="C4436" s="222" t="s">
        <v>3144</v>
      </c>
      <c r="D4436" s="805" t="s">
        <v>3129</v>
      </c>
      <c r="E4436" s="246">
        <v>43460</v>
      </c>
      <c r="F4436" s="246"/>
      <c r="G4436" s="246">
        <f t="shared" si="73"/>
        <v>-43460</v>
      </c>
      <c r="H4436" s="120" t="s">
        <v>3090</v>
      </c>
    </row>
    <row r="4437" spans="1:8" ht="15" x14ac:dyDescent="0.2">
      <c r="A4437" s="596">
        <v>43143</v>
      </c>
      <c r="B4437" s="221" t="s">
        <v>2786</v>
      </c>
      <c r="C4437" s="222" t="s">
        <v>3144</v>
      </c>
      <c r="D4437" s="805" t="s">
        <v>3094</v>
      </c>
      <c r="E4437" s="246">
        <v>5600</v>
      </c>
      <c r="F4437" s="246"/>
      <c r="G4437" s="246">
        <f t="shared" si="73"/>
        <v>-5600</v>
      </c>
      <c r="H4437" s="120" t="s">
        <v>3090</v>
      </c>
    </row>
    <row r="4438" spans="1:8" ht="15" x14ac:dyDescent="0.2">
      <c r="A4438" s="596">
        <v>43143</v>
      </c>
      <c r="B4438" s="221" t="s">
        <v>2786</v>
      </c>
      <c r="C4438" s="222" t="s">
        <v>3144</v>
      </c>
      <c r="D4438" s="805" t="s">
        <v>3094</v>
      </c>
      <c r="E4438" s="246">
        <v>23600</v>
      </c>
      <c r="F4438" s="246"/>
      <c r="G4438" s="246">
        <f t="shared" si="73"/>
        <v>-23600</v>
      </c>
      <c r="H4438" s="120" t="s">
        <v>3090</v>
      </c>
    </row>
    <row r="4439" spans="1:8" ht="15" x14ac:dyDescent="0.2">
      <c r="A4439" s="596">
        <v>43143</v>
      </c>
      <c r="B4439" s="221" t="s">
        <v>11</v>
      </c>
      <c r="C4439" s="222" t="s">
        <v>289</v>
      </c>
      <c r="D4439" s="805" t="s">
        <v>269</v>
      </c>
      <c r="E4439" s="246">
        <v>700</v>
      </c>
      <c r="F4439" s="246"/>
      <c r="G4439" s="246">
        <f t="shared" si="73"/>
        <v>-700</v>
      </c>
      <c r="H4439" s="120" t="s">
        <v>3090</v>
      </c>
    </row>
    <row r="4440" spans="1:8" ht="15" customHeight="1" x14ac:dyDescent="0.2">
      <c r="A4440" s="596">
        <v>43143</v>
      </c>
      <c r="B4440" s="221" t="s">
        <v>25</v>
      </c>
      <c r="C4440" s="222" t="s">
        <v>2977</v>
      </c>
      <c r="D4440" s="805" t="s">
        <v>3132</v>
      </c>
      <c r="E4440" s="246">
        <v>3000</v>
      </c>
      <c r="F4440" s="246"/>
      <c r="G4440" s="246">
        <f t="shared" si="73"/>
        <v>-3000</v>
      </c>
      <c r="H4440" s="120" t="s">
        <v>3090</v>
      </c>
    </row>
    <row r="4441" spans="1:8" ht="15" customHeight="1" x14ac:dyDescent="0.2">
      <c r="A4441" s="596">
        <v>43144</v>
      </c>
      <c r="B4441" s="221" t="s">
        <v>2786</v>
      </c>
      <c r="C4441" s="222" t="s">
        <v>3144</v>
      </c>
      <c r="D4441" s="805" t="s">
        <v>3133</v>
      </c>
      <c r="E4441" s="246">
        <v>50480</v>
      </c>
      <c r="F4441" s="246"/>
      <c r="G4441" s="246">
        <f t="shared" si="73"/>
        <v>-50480</v>
      </c>
      <c r="H4441" s="120" t="s">
        <v>3090</v>
      </c>
    </row>
    <row r="4442" spans="1:8" ht="15" x14ac:dyDescent="0.2">
      <c r="A4442" s="596">
        <v>43144</v>
      </c>
      <c r="B4442" s="221" t="s">
        <v>1399</v>
      </c>
      <c r="C4442" s="222" t="s">
        <v>2337</v>
      </c>
      <c r="D4442" s="805" t="s">
        <v>3134</v>
      </c>
      <c r="E4442" s="246">
        <v>30000</v>
      </c>
      <c r="F4442" s="246"/>
      <c r="G4442" s="246">
        <f t="shared" si="73"/>
        <v>-30000</v>
      </c>
      <c r="H4442" s="120" t="s">
        <v>3090</v>
      </c>
    </row>
    <row r="4443" spans="1:8" ht="15" customHeight="1" x14ac:dyDescent="0.2">
      <c r="A4443" s="596">
        <v>43144</v>
      </c>
      <c r="B4443" s="221" t="s">
        <v>18</v>
      </c>
      <c r="C4443" s="221" t="s">
        <v>3135</v>
      </c>
      <c r="D4443" s="805" t="s">
        <v>369</v>
      </c>
      <c r="E4443" s="246">
        <v>5000</v>
      </c>
      <c r="F4443" s="246"/>
      <c r="G4443" s="246">
        <f t="shared" si="73"/>
        <v>-5000</v>
      </c>
      <c r="H4443" s="120" t="s">
        <v>3090</v>
      </c>
    </row>
    <row r="4444" spans="1:8" ht="15" customHeight="1" x14ac:dyDescent="0.2">
      <c r="A4444" s="596">
        <v>43144</v>
      </c>
      <c r="B4444" s="221" t="s">
        <v>2786</v>
      </c>
      <c r="C4444" s="222" t="s">
        <v>928</v>
      </c>
      <c r="D4444" s="805" t="s">
        <v>369</v>
      </c>
      <c r="E4444" s="246">
        <v>88800</v>
      </c>
      <c r="F4444" s="246"/>
      <c r="G4444" s="246">
        <f t="shared" si="73"/>
        <v>-88800</v>
      </c>
      <c r="H4444" s="120" t="s">
        <v>3090</v>
      </c>
    </row>
    <row r="4445" spans="1:8" ht="15" x14ac:dyDescent="0.2">
      <c r="A4445" s="596">
        <v>43144</v>
      </c>
      <c r="B4445" s="221" t="s">
        <v>11</v>
      </c>
      <c r="C4445" s="222" t="s">
        <v>111</v>
      </c>
      <c r="D4445" s="805" t="s">
        <v>89</v>
      </c>
      <c r="E4445" s="246">
        <v>7125</v>
      </c>
      <c r="F4445" s="246"/>
      <c r="G4445" s="246">
        <f t="shared" si="73"/>
        <v>-7125</v>
      </c>
      <c r="H4445" s="120" t="s">
        <v>3090</v>
      </c>
    </row>
    <row r="4446" spans="1:8" ht="15" x14ac:dyDescent="0.2">
      <c r="A4446" s="596">
        <v>43145</v>
      </c>
      <c r="B4446" s="221" t="s">
        <v>2932</v>
      </c>
      <c r="C4446" s="222" t="s">
        <v>3144</v>
      </c>
      <c r="D4446" s="805" t="s">
        <v>3214</v>
      </c>
      <c r="E4446" s="246">
        <v>8500</v>
      </c>
      <c r="F4446" s="246"/>
      <c r="G4446" s="246">
        <f t="shared" si="73"/>
        <v>-8500</v>
      </c>
      <c r="H4446" s="120" t="s">
        <v>3090</v>
      </c>
    </row>
    <row r="4447" spans="1:8" ht="15" x14ac:dyDescent="0.2">
      <c r="A4447" s="596">
        <v>43146</v>
      </c>
      <c r="B4447" s="221" t="s">
        <v>16</v>
      </c>
      <c r="C4447" s="222"/>
      <c r="D4447" s="805" t="s">
        <v>369</v>
      </c>
      <c r="E4447" s="246">
        <v>300</v>
      </c>
      <c r="F4447" s="246"/>
      <c r="G4447" s="246">
        <f t="shared" si="73"/>
        <v>-300</v>
      </c>
      <c r="H4447" s="120" t="s">
        <v>3090</v>
      </c>
    </row>
    <row r="4448" spans="1:8" ht="15" x14ac:dyDescent="0.2">
      <c r="A4448" s="596">
        <v>43146</v>
      </c>
      <c r="B4448" s="221" t="s">
        <v>2786</v>
      </c>
      <c r="C4448" s="222" t="s">
        <v>3144</v>
      </c>
      <c r="D4448" s="805" t="s">
        <v>3216</v>
      </c>
      <c r="E4448" s="246">
        <v>5696</v>
      </c>
      <c r="F4448" s="246"/>
      <c r="G4448" s="246">
        <f t="shared" si="73"/>
        <v>-5696</v>
      </c>
      <c r="H4448" s="120" t="s">
        <v>3090</v>
      </c>
    </row>
    <row r="4449" spans="1:8" ht="15" x14ac:dyDescent="0.2">
      <c r="A4449" s="596">
        <v>43146</v>
      </c>
      <c r="B4449" s="221" t="s">
        <v>2932</v>
      </c>
      <c r="C4449" s="222" t="s">
        <v>3144</v>
      </c>
      <c r="D4449" s="805" t="s">
        <v>3217</v>
      </c>
      <c r="E4449" s="246">
        <v>10000</v>
      </c>
      <c r="F4449" s="246"/>
      <c r="G4449" s="246">
        <f t="shared" si="73"/>
        <v>-10000</v>
      </c>
      <c r="H4449" s="120" t="s">
        <v>3090</v>
      </c>
    </row>
    <row r="4450" spans="1:8" ht="15" x14ac:dyDescent="0.2">
      <c r="A4450" s="596">
        <v>43147</v>
      </c>
      <c r="B4450" s="221" t="s">
        <v>2786</v>
      </c>
      <c r="C4450" s="222" t="s">
        <v>3144</v>
      </c>
      <c r="D4450" s="805" t="s">
        <v>3218</v>
      </c>
      <c r="E4450" s="246">
        <v>42737</v>
      </c>
      <c r="F4450" s="246"/>
      <c r="G4450" s="246">
        <f t="shared" si="73"/>
        <v>-42737</v>
      </c>
      <c r="H4450" s="120" t="s">
        <v>3090</v>
      </c>
    </row>
    <row r="4451" spans="1:8" ht="15" x14ac:dyDescent="0.2">
      <c r="A4451" s="596">
        <v>43147</v>
      </c>
      <c r="B4451" s="221" t="s">
        <v>16</v>
      </c>
      <c r="C4451" s="222" t="s">
        <v>2472</v>
      </c>
      <c r="D4451" s="805" t="s">
        <v>3219</v>
      </c>
      <c r="E4451" s="246">
        <v>2300</v>
      </c>
      <c r="F4451" s="246"/>
      <c r="G4451" s="246">
        <f t="shared" si="73"/>
        <v>-2300</v>
      </c>
      <c r="H4451" s="120" t="s">
        <v>3090</v>
      </c>
    </row>
    <row r="4452" spans="1:8" ht="15" x14ac:dyDescent="0.2">
      <c r="A4452" s="596">
        <v>43147</v>
      </c>
      <c r="B4452" s="221" t="s">
        <v>2786</v>
      </c>
      <c r="C4452" s="222" t="s">
        <v>285</v>
      </c>
      <c r="D4452" s="805" t="s">
        <v>3220</v>
      </c>
      <c r="E4452" s="246">
        <v>2500</v>
      </c>
      <c r="F4452" s="246"/>
      <c r="G4452" s="246">
        <f t="shared" si="73"/>
        <v>-2500</v>
      </c>
      <c r="H4452" s="120" t="s">
        <v>3090</v>
      </c>
    </row>
    <row r="4453" spans="1:8" ht="15" x14ac:dyDescent="0.2">
      <c r="A4453" s="596">
        <v>43147</v>
      </c>
      <c r="B4453" s="221" t="s">
        <v>16</v>
      </c>
      <c r="C4453" s="222" t="s">
        <v>308</v>
      </c>
      <c r="D4453" s="805" t="s">
        <v>3221</v>
      </c>
      <c r="E4453" s="246">
        <v>2460</v>
      </c>
      <c r="F4453" s="246"/>
      <c r="G4453" s="246">
        <f t="shared" si="73"/>
        <v>-2460</v>
      </c>
      <c r="H4453" s="120" t="s">
        <v>3090</v>
      </c>
    </row>
    <row r="4454" spans="1:8" ht="15" x14ac:dyDescent="0.2">
      <c r="A4454" s="596">
        <v>43148</v>
      </c>
      <c r="B4454" s="221" t="s">
        <v>2786</v>
      </c>
      <c r="C4454" s="222" t="s">
        <v>3144</v>
      </c>
      <c r="D4454" s="805" t="s">
        <v>3222</v>
      </c>
      <c r="E4454" s="246">
        <v>21860</v>
      </c>
      <c r="F4454" s="246"/>
      <c r="G4454" s="246">
        <f t="shared" si="73"/>
        <v>-21860</v>
      </c>
      <c r="H4454" s="120" t="s">
        <v>3090</v>
      </c>
    </row>
    <row r="4455" spans="1:8" ht="15" x14ac:dyDescent="0.2">
      <c r="A4455" s="596">
        <v>43148</v>
      </c>
      <c r="B4455" s="221" t="s">
        <v>2786</v>
      </c>
      <c r="C4455" s="222" t="s">
        <v>285</v>
      </c>
      <c r="D4455" s="805" t="s">
        <v>3223</v>
      </c>
      <c r="E4455" s="246">
        <v>5000</v>
      </c>
      <c r="F4455" s="246"/>
      <c r="G4455" s="246">
        <f t="shared" si="73"/>
        <v>-5000</v>
      </c>
      <c r="H4455" s="120" t="s">
        <v>3090</v>
      </c>
    </row>
    <row r="4456" spans="1:8" ht="15" x14ac:dyDescent="0.2">
      <c r="A4456" s="596">
        <v>43150</v>
      </c>
      <c r="B4456" s="221" t="s">
        <v>2786</v>
      </c>
      <c r="C4456" s="222" t="s">
        <v>3144</v>
      </c>
      <c r="D4456" s="805" t="s">
        <v>3224</v>
      </c>
      <c r="E4456" s="246">
        <v>11040</v>
      </c>
      <c r="F4456" s="246"/>
      <c r="G4456" s="246">
        <f t="shared" si="73"/>
        <v>-11040</v>
      </c>
      <c r="H4456" s="120" t="s">
        <v>3090</v>
      </c>
    </row>
    <row r="4457" spans="1:8" ht="15" x14ac:dyDescent="0.2">
      <c r="A4457" s="596">
        <v>43151</v>
      </c>
      <c r="B4457" s="221" t="s">
        <v>2932</v>
      </c>
      <c r="C4457" s="222" t="s">
        <v>3144</v>
      </c>
      <c r="D4457" s="805" t="s">
        <v>2152</v>
      </c>
      <c r="E4457" s="246">
        <v>25750</v>
      </c>
      <c r="F4457" s="246"/>
      <c r="G4457" s="246">
        <f t="shared" si="73"/>
        <v>-25750</v>
      </c>
      <c r="H4457" s="120" t="s">
        <v>3090</v>
      </c>
    </row>
    <row r="4458" spans="1:8" ht="15" x14ac:dyDescent="0.2">
      <c r="A4458" s="596">
        <v>43151</v>
      </c>
      <c r="B4458" s="221" t="s">
        <v>2932</v>
      </c>
      <c r="C4458" s="222" t="s">
        <v>3144</v>
      </c>
      <c r="D4458" s="805" t="s">
        <v>3236</v>
      </c>
      <c r="E4458" s="246">
        <v>13000</v>
      </c>
      <c r="F4458" s="246"/>
      <c r="G4458" s="246">
        <f t="shared" si="73"/>
        <v>-13000</v>
      </c>
      <c r="H4458" s="120" t="s">
        <v>3090</v>
      </c>
    </row>
    <row r="4459" spans="1:8" ht="15" x14ac:dyDescent="0.2">
      <c r="A4459" s="596">
        <v>43152</v>
      </c>
      <c r="B4459" s="221" t="s">
        <v>1399</v>
      </c>
      <c r="C4459" s="222" t="s">
        <v>3144</v>
      </c>
      <c r="D4459" s="805" t="s">
        <v>3237</v>
      </c>
      <c r="E4459" s="246">
        <v>75645</v>
      </c>
      <c r="F4459" s="246"/>
      <c r="G4459" s="246">
        <f t="shared" si="73"/>
        <v>-75645</v>
      </c>
      <c r="H4459" s="120" t="s">
        <v>3090</v>
      </c>
    </row>
    <row r="4460" spans="1:8" ht="15" x14ac:dyDescent="0.2">
      <c r="A4460" s="596">
        <v>43152</v>
      </c>
      <c r="B4460" s="221" t="s">
        <v>2786</v>
      </c>
      <c r="C4460" s="222" t="s">
        <v>3144</v>
      </c>
      <c r="D4460" s="805" t="s">
        <v>3238</v>
      </c>
      <c r="E4460" s="246">
        <v>10200</v>
      </c>
      <c r="F4460" s="246"/>
      <c r="G4460" s="246">
        <f t="shared" si="73"/>
        <v>-10200</v>
      </c>
      <c r="H4460" s="120" t="s">
        <v>3090</v>
      </c>
    </row>
    <row r="4461" spans="1:8" ht="15" x14ac:dyDescent="0.2">
      <c r="A4461" s="596">
        <v>43152</v>
      </c>
      <c r="B4461" s="221" t="s">
        <v>2786</v>
      </c>
      <c r="C4461" s="222" t="s">
        <v>3144</v>
      </c>
      <c r="D4461" s="805" t="s">
        <v>3239</v>
      </c>
      <c r="E4461" s="246">
        <v>5320</v>
      </c>
      <c r="F4461" s="246"/>
      <c r="G4461" s="246">
        <f t="shared" si="73"/>
        <v>-5320</v>
      </c>
      <c r="H4461" s="120" t="s">
        <v>3090</v>
      </c>
    </row>
    <row r="4462" spans="1:8" ht="24" x14ac:dyDescent="0.2">
      <c r="A4462" s="596">
        <v>43152</v>
      </c>
      <c r="B4462" s="221" t="s">
        <v>1399</v>
      </c>
      <c r="C4462" s="222" t="s">
        <v>3144</v>
      </c>
      <c r="D4462" s="804" t="s">
        <v>3240</v>
      </c>
      <c r="E4462" s="246">
        <v>12090</v>
      </c>
      <c r="F4462" s="246"/>
      <c r="G4462" s="246">
        <f t="shared" si="73"/>
        <v>-12090</v>
      </c>
      <c r="H4462" s="120" t="s">
        <v>3090</v>
      </c>
    </row>
    <row r="4463" spans="1:8" ht="15" x14ac:dyDescent="0.2">
      <c r="A4463" s="596">
        <v>43153</v>
      </c>
      <c r="B4463" s="221" t="s">
        <v>2786</v>
      </c>
      <c r="C4463" s="222" t="s">
        <v>3144</v>
      </c>
      <c r="D4463" s="804" t="s">
        <v>3241</v>
      </c>
      <c r="E4463" s="246">
        <v>35370</v>
      </c>
      <c r="F4463" s="246"/>
      <c r="G4463" s="246">
        <f t="shared" si="73"/>
        <v>-35370</v>
      </c>
      <c r="H4463" s="120" t="s">
        <v>3090</v>
      </c>
    </row>
    <row r="4464" spans="1:8" ht="15" x14ac:dyDescent="0.2">
      <c r="A4464" s="596">
        <v>43153</v>
      </c>
      <c r="B4464" s="221" t="s">
        <v>2786</v>
      </c>
      <c r="C4464" s="222" t="s">
        <v>3144</v>
      </c>
      <c r="D4464" s="804" t="s">
        <v>3242</v>
      </c>
      <c r="E4464" s="246">
        <v>13117</v>
      </c>
      <c r="F4464" s="246"/>
      <c r="G4464" s="246">
        <f t="shared" si="73"/>
        <v>-13117</v>
      </c>
      <c r="H4464" s="120" t="s">
        <v>3090</v>
      </c>
    </row>
    <row r="4465" spans="1:8" ht="15" x14ac:dyDescent="0.2">
      <c r="A4465" s="596">
        <v>43153</v>
      </c>
      <c r="B4465" s="221" t="s">
        <v>2786</v>
      </c>
      <c r="C4465" s="222" t="s">
        <v>3148</v>
      </c>
      <c r="D4465" s="804" t="s">
        <v>3243</v>
      </c>
      <c r="E4465" s="246">
        <v>185</v>
      </c>
      <c r="F4465" s="246"/>
      <c r="G4465" s="246">
        <f t="shared" si="73"/>
        <v>-185</v>
      </c>
      <c r="H4465" s="120" t="s">
        <v>3090</v>
      </c>
    </row>
    <row r="4466" spans="1:8" ht="15" x14ac:dyDescent="0.2">
      <c r="A4466" s="596">
        <v>43153</v>
      </c>
      <c r="B4466" s="221" t="s">
        <v>1399</v>
      </c>
      <c r="C4466" s="222" t="s">
        <v>3144</v>
      </c>
      <c r="D4466" s="804" t="s">
        <v>3244</v>
      </c>
      <c r="E4466" s="246">
        <v>2000</v>
      </c>
      <c r="F4466" s="246"/>
      <c r="G4466" s="246">
        <f t="shared" si="73"/>
        <v>-2000</v>
      </c>
      <c r="H4466" s="120" t="s">
        <v>3090</v>
      </c>
    </row>
    <row r="4467" spans="1:8" ht="15" x14ac:dyDescent="0.2">
      <c r="A4467" s="596">
        <v>43153</v>
      </c>
      <c r="B4467" s="221" t="s">
        <v>40</v>
      </c>
      <c r="C4467" s="222" t="s">
        <v>3144</v>
      </c>
      <c r="D4467" s="804" t="s">
        <v>3245</v>
      </c>
      <c r="E4467" s="246">
        <v>7835</v>
      </c>
      <c r="F4467" s="246"/>
      <c r="G4467" s="246">
        <f t="shared" si="73"/>
        <v>-7835</v>
      </c>
      <c r="H4467" s="120" t="s">
        <v>3090</v>
      </c>
    </row>
    <row r="4468" spans="1:8" ht="15" x14ac:dyDescent="0.2">
      <c r="A4468" s="596">
        <v>43153</v>
      </c>
      <c r="B4468" s="221" t="s">
        <v>25</v>
      </c>
      <c r="C4468" s="222" t="s">
        <v>2977</v>
      </c>
      <c r="D4468" s="804" t="s">
        <v>3246</v>
      </c>
      <c r="E4468" s="246">
        <v>1500</v>
      </c>
      <c r="F4468" s="246"/>
      <c r="G4468" s="246">
        <f t="shared" si="73"/>
        <v>-1500</v>
      </c>
      <c r="H4468" s="120" t="s">
        <v>3090</v>
      </c>
    </row>
    <row r="4469" spans="1:8" ht="15" x14ac:dyDescent="0.2">
      <c r="A4469" s="596">
        <v>43155</v>
      </c>
      <c r="B4469" s="221" t="s">
        <v>18</v>
      </c>
      <c r="C4469" s="222" t="s">
        <v>3144</v>
      </c>
      <c r="D4469" s="804" t="s">
        <v>3247</v>
      </c>
      <c r="E4469" s="246">
        <v>2010</v>
      </c>
      <c r="F4469" s="246"/>
      <c r="G4469" s="246">
        <f t="shared" si="73"/>
        <v>-2010</v>
      </c>
      <c r="H4469" s="120" t="s">
        <v>3090</v>
      </c>
    </row>
    <row r="4470" spans="1:8" ht="15" x14ac:dyDescent="0.2">
      <c r="A4470" s="596">
        <v>43155</v>
      </c>
      <c r="B4470" s="221" t="s">
        <v>16</v>
      </c>
      <c r="C4470" s="222" t="s">
        <v>3144</v>
      </c>
      <c r="D4470" s="804" t="s">
        <v>3247</v>
      </c>
      <c r="E4470" s="246">
        <v>1120</v>
      </c>
      <c r="F4470" s="246"/>
      <c r="G4470" s="246">
        <f t="shared" si="73"/>
        <v>-1120</v>
      </c>
      <c r="H4470" s="120" t="s">
        <v>3090</v>
      </c>
    </row>
    <row r="4471" spans="1:8" ht="15" x14ac:dyDescent="0.2">
      <c r="A4471" s="596">
        <v>43155</v>
      </c>
      <c r="B4471" s="221" t="s">
        <v>40</v>
      </c>
      <c r="C4471" s="222" t="s">
        <v>3144</v>
      </c>
      <c r="D4471" s="804" t="s">
        <v>3248</v>
      </c>
      <c r="E4471" s="246">
        <v>7850</v>
      </c>
      <c r="F4471" s="246"/>
      <c r="G4471" s="246">
        <f t="shared" si="73"/>
        <v>-7850</v>
      </c>
      <c r="H4471" s="120" t="s">
        <v>3090</v>
      </c>
    </row>
    <row r="4472" spans="1:8" ht="15" x14ac:dyDescent="0.2">
      <c r="A4472" s="596">
        <v>43155</v>
      </c>
      <c r="B4472" s="221" t="s">
        <v>2786</v>
      </c>
      <c r="C4472" s="222" t="s">
        <v>3144</v>
      </c>
      <c r="D4472" s="804" t="s">
        <v>3249</v>
      </c>
      <c r="E4472" s="246">
        <v>37405</v>
      </c>
      <c r="F4472" s="246"/>
      <c r="G4472" s="246">
        <f t="shared" si="73"/>
        <v>-37405</v>
      </c>
      <c r="H4472" s="120" t="s">
        <v>3090</v>
      </c>
    </row>
    <row r="4473" spans="1:8" ht="15" x14ac:dyDescent="0.2">
      <c r="A4473" s="596">
        <v>43155</v>
      </c>
      <c r="B4473" s="221" t="s">
        <v>2656</v>
      </c>
      <c r="C4473" s="222" t="s">
        <v>3144</v>
      </c>
      <c r="D4473" s="804" t="s">
        <v>3250</v>
      </c>
      <c r="E4473" s="246">
        <v>55615</v>
      </c>
      <c r="F4473" s="246"/>
      <c r="G4473" s="246">
        <f t="shared" si="73"/>
        <v>-55615</v>
      </c>
      <c r="H4473" s="120" t="s">
        <v>3090</v>
      </c>
    </row>
    <row r="4474" spans="1:8" ht="15" x14ac:dyDescent="0.2">
      <c r="A4474" s="596">
        <v>43155</v>
      </c>
      <c r="B4474" s="221" t="s">
        <v>2786</v>
      </c>
      <c r="C4474" s="222" t="s">
        <v>3148</v>
      </c>
      <c r="D4474" s="804" t="s">
        <v>3251</v>
      </c>
      <c r="E4474" s="246">
        <v>1275</v>
      </c>
      <c r="F4474" s="246"/>
      <c r="G4474" s="246">
        <f t="shared" si="73"/>
        <v>-1275</v>
      </c>
      <c r="H4474" s="120" t="s">
        <v>3090</v>
      </c>
    </row>
    <row r="4475" spans="1:8" ht="15" x14ac:dyDescent="0.2">
      <c r="A4475" s="596">
        <v>43157</v>
      </c>
      <c r="B4475" s="221" t="s">
        <v>2786</v>
      </c>
      <c r="C4475" s="222" t="s">
        <v>1874</v>
      </c>
      <c r="D4475" s="804" t="s">
        <v>369</v>
      </c>
      <c r="E4475" s="246">
        <v>5000</v>
      </c>
      <c r="F4475" s="246"/>
      <c r="G4475" s="246">
        <f t="shared" si="73"/>
        <v>-5000</v>
      </c>
      <c r="H4475" s="120" t="s">
        <v>3090</v>
      </c>
    </row>
    <row r="4476" spans="1:8" ht="15" customHeight="1" x14ac:dyDescent="0.2">
      <c r="A4476" s="596">
        <v>43157</v>
      </c>
      <c r="B4476" s="221" t="s">
        <v>25</v>
      </c>
      <c r="C4476" s="222" t="s">
        <v>1893</v>
      </c>
      <c r="D4476" s="804" t="s">
        <v>1973</v>
      </c>
      <c r="E4476" s="246">
        <v>25500</v>
      </c>
      <c r="F4476" s="246"/>
      <c r="G4476" s="246">
        <f t="shared" si="73"/>
        <v>-25500</v>
      </c>
      <c r="H4476" s="120" t="s">
        <v>3090</v>
      </c>
    </row>
    <row r="4477" spans="1:8" ht="15" customHeight="1" x14ac:dyDescent="0.2">
      <c r="A4477" s="596">
        <v>43157</v>
      </c>
      <c r="B4477" s="221" t="s">
        <v>2786</v>
      </c>
      <c r="C4477" s="222" t="s">
        <v>3148</v>
      </c>
      <c r="D4477" s="804" t="s">
        <v>3252</v>
      </c>
      <c r="E4477" s="246">
        <v>720</v>
      </c>
      <c r="F4477" s="246"/>
      <c r="G4477" s="246">
        <f t="shared" si="73"/>
        <v>-720</v>
      </c>
      <c r="H4477" s="120" t="s">
        <v>3090</v>
      </c>
    </row>
    <row r="4478" spans="1:8" ht="15" x14ac:dyDescent="0.2">
      <c r="A4478" s="596">
        <v>43158</v>
      </c>
      <c r="B4478" s="221" t="s">
        <v>2786</v>
      </c>
      <c r="C4478" s="222" t="s">
        <v>3144</v>
      </c>
      <c r="D4478" s="804" t="s">
        <v>3253</v>
      </c>
      <c r="E4478" s="246">
        <v>5000</v>
      </c>
      <c r="F4478" s="246"/>
      <c r="G4478" s="246">
        <f t="shared" si="73"/>
        <v>-5000</v>
      </c>
      <c r="H4478" s="120" t="s">
        <v>3090</v>
      </c>
    </row>
    <row r="4479" spans="1:8" ht="15" x14ac:dyDescent="0.2">
      <c r="A4479" s="596">
        <v>43158</v>
      </c>
      <c r="B4479" s="221" t="s">
        <v>16</v>
      </c>
      <c r="C4479" s="222" t="s">
        <v>793</v>
      </c>
      <c r="D4479" s="804" t="s">
        <v>2915</v>
      </c>
      <c r="E4479" s="246">
        <v>12000</v>
      </c>
      <c r="F4479" s="246"/>
      <c r="G4479" s="246">
        <f t="shared" si="73"/>
        <v>-12000</v>
      </c>
      <c r="H4479" s="120" t="s">
        <v>3090</v>
      </c>
    </row>
    <row r="4480" spans="1:8" ht="15" x14ac:dyDescent="0.2">
      <c r="A4480" s="596">
        <v>43158</v>
      </c>
      <c r="B4480" s="221" t="s">
        <v>18</v>
      </c>
      <c r="C4480" s="222" t="s">
        <v>3135</v>
      </c>
      <c r="D4480" s="804" t="s">
        <v>369</v>
      </c>
      <c r="E4480" s="246">
        <v>5000</v>
      </c>
      <c r="F4480" s="246"/>
      <c r="G4480" s="246">
        <f t="shared" si="73"/>
        <v>-5000</v>
      </c>
      <c r="H4480" s="120" t="s">
        <v>3090</v>
      </c>
    </row>
    <row r="4481" spans="1:8" ht="15" x14ac:dyDescent="0.2">
      <c r="A4481" s="596">
        <v>43158</v>
      </c>
      <c r="B4481" s="221" t="s">
        <v>2786</v>
      </c>
      <c r="C4481" s="222" t="s">
        <v>3144</v>
      </c>
      <c r="D4481" s="804" t="s">
        <v>3254</v>
      </c>
      <c r="E4481" s="246">
        <v>500</v>
      </c>
      <c r="F4481" s="246"/>
      <c r="G4481" s="246">
        <f t="shared" si="73"/>
        <v>-500</v>
      </c>
      <c r="H4481" s="120" t="s">
        <v>3090</v>
      </c>
    </row>
    <row r="4482" spans="1:8" ht="24" x14ac:dyDescent="0.2">
      <c r="A4482" s="596">
        <v>43159</v>
      </c>
      <c r="B4482" s="221" t="s">
        <v>2786</v>
      </c>
      <c r="C4482" s="222" t="s">
        <v>3144</v>
      </c>
      <c r="D4482" s="804" t="s">
        <v>3255</v>
      </c>
      <c r="E4482" s="246">
        <v>37776</v>
      </c>
      <c r="F4482" s="246"/>
      <c r="G4482" s="246">
        <f t="shared" si="73"/>
        <v>-37776</v>
      </c>
      <c r="H4482" s="120" t="s">
        <v>3090</v>
      </c>
    </row>
    <row r="4483" spans="1:8" ht="15" x14ac:dyDescent="0.2">
      <c r="A4483" s="596">
        <v>43159</v>
      </c>
      <c r="B4483" s="221" t="s">
        <v>16</v>
      </c>
      <c r="C4483" s="222" t="s">
        <v>3144</v>
      </c>
      <c r="D4483" s="804" t="s">
        <v>3256</v>
      </c>
      <c r="E4483" s="246">
        <v>570</v>
      </c>
      <c r="F4483" s="246"/>
      <c r="G4483" s="246">
        <f t="shared" si="73"/>
        <v>-570</v>
      </c>
      <c r="H4483" s="120" t="s">
        <v>3090</v>
      </c>
    </row>
    <row r="4484" spans="1:8" ht="15" x14ac:dyDescent="0.2">
      <c r="A4484" s="596">
        <v>43159</v>
      </c>
      <c r="B4484" s="221" t="s">
        <v>2786</v>
      </c>
      <c r="C4484" s="222" t="s">
        <v>3144</v>
      </c>
      <c r="D4484" s="804" t="s">
        <v>3257</v>
      </c>
      <c r="E4484" s="246">
        <v>23199</v>
      </c>
      <c r="F4484" s="246"/>
      <c r="G4484" s="246">
        <f t="shared" si="73"/>
        <v>-23199</v>
      </c>
      <c r="H4484" s="120" t="s">
        <v>3090</v>
      </c>
    </row>
    <row r="4485" spans="1:8" ht="15" x14ac:dyDescent="0.2">
      <c r="A4485" s="596">
        <v>43159</v>
      </c>
      <c r="B4485" s="221" t="s">
        <v>18</v>
      </c>
      <c r="C4485" s="222" t="s">
        <v>3135</v>
      </c>
      <c r="D4485" s="804" t="s">
        <v>369</v>
      </c>
      <c r="E4485" s="246">
        <v>4000</v>
      </c>
      <c r="F4485" s="246"/>
      <c r="G4485" s="246">
        <f t="shared" si="73"/>
        <v>-4000</v>
      </c>
      <c r="H4485" s="120" t="s">
        <v>3090</v>
      </c>
    </row>
    <row r="4486" spans="1:8" ht="15" x14ac:dyDescent="0.2">
      <c r="A4486" s="596">
        <v>43159</v>
      </c>
      <c r="B4486" s="221" t="s">
        <v>16</v>
      </c>
      <c r="C4486" s="222" t="s">
        <v>198</v>
      </c>
      <c r="D4486" s="804"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1" t="s">
        <v>3140</v>
      </c>
      <c r="E4517" s="175"/>
      <c r="F4517" s="175">
        <v>127650</v>
      </c>
      <c r="G4517" s="175">
        <f t="shared" si="74"/>
        <v>127650</v>
      </c>
      <c r="H4517" s="260" t="s">
        <v>3090</v>
      </c>
    </row>
    <row r="4518" spans="1:8" ht="24" x14ac:dyDescent="0.2">
      <c r="A4518" s="598">
        <v>43159</v>
      </c>
      <c r="B4518" s="93" t="s">
        <v>2786</v>
      </c>
      <c r="C4518" s="93" t="s">
        <v>558</v>
      </c>
      <c r="D4518" s="801" t="s">
        <v>3192</v>
      </c>
      <c r="E4518" s="175"/>
      <c r="F4518" s="175">
        <v>8113274</v>
      </c>
      <c r="G4518" s="175">
        <f t="shared" si="74"/>
        <v>8113274</v>
      </c>
      <c r="H4518" s="260" t="s">
        <v>3090</v>
      </c>
    </row>
    <row r="4519" spans="1:8" ht="15" x14ac:dyDescent="0.2">
      <c r="A4519" s="596">
        <v>43160</v>
      </c>
      <c r="B4519" s="62" t="s">
        <v>2786</v>
      </c>
      <c r="C4519" s="62" t="s">
        <v>793</v>
      </c>
      <c r="D4519" s="806" t="s">
        <v>1835</v>
      </c>
      <c r="E4519" s="125">
        <v>50000</v>
      </c>
      <c r="F4519" s="125"/>
      <c r="G4519" s="125">
        <f t="shared" si="74"/>
        <v>-50000</v>
      </c>
      <c r="H4519" s="120" t="s">
        <v>3205</v>
      </c>
    </row>
    <row r="4520" spans="1:8" ht="15" x14ac:dyDescent="0.2">
      <c r="A4520" s="596">
        <v>43160</v>
      </c>
      <c r="B4520" s="62" t="s">
        <v>2932</v>
      </c>
      <c r="C4520" s="62" t="s">
        <v>793</v>
      </c>
      <c r="D4520" s="806" t="s">
        <v>1836</v>
      </c>
      <c r="E4520" s="125">
        <v>50000</v>
      </c>
      <c r="F4520" s="125"/>
      <c r="G4520" s="125">
        <f t="shared" si="74"/>
        <v>-50000</v>
      </c>
      <c r="H4520" s="120" t="s">
        <v>3205</v>
      </c>
    </row>
    <row r="4521" spans="1:8" ht="15" x14ac:dyDescent="0.2">
      <c r="A4521" s="596">
        <v>43160</v>
      </c>
      <c r="B4521" s="62" t="s">
        <v>25</v>
      </c>
      <c r="C4521" s="62" t="s">
        <v>793</v>
      </c>
      <c r="D4521" s="806" t="s">
        <v>1838</v>
      </c>
      <c r="E4521" s="125">
        <v>10000</v>
      </c>
      <c r="F4521" s="125"/>
      <c r="G4521" s="125">
        <f t="shared" si="74"/>
        <v>-10000</v>
      </c>
      <c r="H4521" s="120" t="s">
        <v>3205</v>
      </c>
    </row>
    <row r="4522" spans="1:8" ht="15" x14ac:dyDescent="0.2">
      <c r="A4522" s="596">
        <v>43160</v>
      </c>
      <c r="B4522" s="62" t="s">
        <v>25</v>
      </c>
      <c r="C4522" s="62" t="s">
        <v>793</v>
      </c>
      <c r="D4522" s="806" t="s">
        <v>2182</v>
      </c>
      <c r="E4522" s="125">
        <v>18000</v>
      </c>
      <c r="F4522" s="125"/>
      <c r="G4522" s="125">
        <f t="shared" si="74"/>
        <v>-18000</v>
      </c>
      <c r="H4522" s="120" t="s">
        <v>3205</v>
      </c>
    </row>
    <row r="4523" spans="1:8" ht="15" x14ac:dyDescent="0.2">
      <c r="A4523" s="596">
        <v>43160</v>
      </c>
      <c r="B4523" s="62" t="s">
        <v>25</v>
      </c>
      <c r="C4523" s="62" t="s">
        <v>793</v>
      </c>
      <c r="D4523" s="806" t="s">
        <v>1839</v>
      </c>
      <c r="E4523" s="125">
        <v>7000</v>
      </c>
      <c r="F4523" s="125"/>
      <c r="G4523" s="125">
        <f t="shared" si="74"/>
        <v>-7000</v>
      </c>
      <c r="H4523" s="120" t="s">
        <v>3205</v>
      </c>
    </row>
    <row r="4524" spans="1:8" ht="15" x14ac:dyDescent="0.2">
      <c r="A4524" s="596">
        <v>43160</v>
      </c>
      <c r="B4524" s="62" t="s">
        <v>25</v>
      </c>
      <c r="C4524" s="62" t="s">
        <v>793</v>
      </c>
      <c r="D4524" s="806" t="s">
        <v>1546</v>
      </c>
      <c r="E4524" s="125">
        <v>9000</v>
      </c>
      <c r="F4524" s="125"/>
      <c r="G4524" s="125">
        <f t="shared" si="74"/>
        <v>-9000</v>
      </c>
      <c r="H4524" s="120" t="s">
        <v>3205</v>
      </c>
    </row>
    <row r="4525" spans="1:8" ht="15" x14ac:dyDescent="0.2">
      <c r="A4525" s="596">
        <v>43160</v>
      </c>
      <c r="B4525" s="62" t="s">
        <v>16</v>
      </c>
      <c r="C4525" s="62" t="s">
        <v>793</v>
      </c>
      <c r="D4525" s="806" t="s">
        <v>1843</v>
      </c>
      <c r="E4525" s="125">
        <v>25689.910714285714</v>
      </c>
      <c r="F4525" s="125"/>
      <c r="G4525" s="125">
        <f t="shared" si="74"/>
        <v>-25689.910714285714</v>
      </c>
      <c r="H4525" s="120" t="s">
        <v>3205</v>
      </c>
    </row>
    <row r="4526" spans="1:8" ht="15" x14ac:dyDescent="0.2">
      <c r="A4526" s="596">
        <v>43160</v>
      </c>
      <c r="B4526" s="62" t="s">
        <v>16</v>
      </c>
      <c r="C4526" s="62" t="s">
        <v>793</v>
      </c>
      <c r="D4526" s="806" t="s">
        <v>1841</v>
      </c>
      <c r="E4526" s="125">
        <v>29999.999999999996</v>
      </c>
      <c r="F4526" s="125"/>
      <c r="G4526" s="125">
        <f t="shared" si="74"/>
        <v>-29999.999999999996</v>
      </c>
      <c r="H4526" s="120" t="s">
        <v>3205</v>
      </c>
    </row>
    <row r="4527" spans="1:8" ht="15" x14ac:dyDescent="0.2">
      <c r="A4527" s="596">
        <v>43160</v>
      </c>
      <c r="B4527" s="62" t="s">
        <v>16</v>
      </c>
      <c r="C4527" s="62" t="s">
        <v>793</v>
      </c>
      <c r="D4527" s="806" t="s">
        <v>1842</v>
      </c>
      <c r="E4527" s="125">
        <v>15158.163265306124</v>
      </c>
      <c r="F4527" s="125"/>
      <c r="G4527" s="125">
        <f t="shared" si="74"/>
        <v>-15158.163265306124</v>
      </c>
      <c r="H4527" s="120" t="s">
        <v>3205</v>
      </c>
    </row>
    <row r="4528" spans="1:8" ht="15" x14ac:dyDescent="0.2">
      <c r="A4528" s="596">
        <v>43160</v>
      </c>
      <c r="B4528" s="62" t="s">
        <v>2786</v>
      </c>
      <c r="C4528" s="62" t="s">
        <v>793</v>
      </c>
      <c r="D4528" s="806" t="s">
        <v>3064</v>
      </c>
      <c r="E4528" s="125">
        <v>20000</v>
      </c>
      <c r="F4528" s="125"/>
      <c r="G4528" s="125">
        <f t="shared" si="74"/>
        <v>-20000</v>
      </c>
      <c r="H4528" s="120" t="s">
        <v>3205</v>
      </c>
    </row>
    <row r="4529" spans="1:8" ht="15" x14ac:dyDescent="0.2">
      <c r="A4529" s="596">
        <v>43160</v>
      </c>
      <c r="B4529" s="62" t="s">
        <v>16</v>
      </c>
      <c r="C4529" s="62" t="s">
        <v>793</v>
      </c>
      <c r="D4529" s="806" t="s">
        <v>2282</v>
      </c>
      <c r="E4529" s="125">
        <v>14401.785714285714</v>
      </c>
      <c r="F4529" s="125"/>
      <c r="G4529" s="125">
        <f t="shared" si="74"/>
        <v>-14401.785714285714</v>
      </c>
      <c r="H4529" s="120" t="s">
        <v>3205</v>
      </c>
    </row>
    <row r="4530" spans="1:8" ht="15" x14ac:dyDescent="0.2">
      <c r="A4530" s="596">
        <v>43160</v>
      </c>
      <c r="B4530" s="62" t="s">
        <v>16</v>
      </c>
      <c r="C4530" s="62" t="s">
        <v>793</v>
      </c>
      <c r="D4530" s="806" t="s">
        <v>3119</v>
      </c>
      <c r="E4530" s="125">
        <v>13348.214285714286</v>
      </c>
      <c r="F4530" s="125"/>
      <c r="G4530" s="125">
        <f t="shared" si="74"/>
        <v>-13348.214285714286</v>
      </c>
      <c r="H4530" s="120" t="s">
        <v>3205</v>
      </c>
    </row>
    <row r="4531" spans="1:8" ht="15" x14ac:dyDescent="0.2">
      <c r="A4531" s="596">
        <v>43160</v>
      </c>
      <c r="B4531" s="62" t="s">
        <v>16</v>
      </c>
      <c r="C4531" s="62" t="s">
        <v>793</v>
      </c>
      <c r="D4531" s="806" t="s">
        <v>3229</v>
      </c>
      <c r="E4531" s="125">
        <v>10000</v>
      </c>
      <c r="F4531" s="125"/>
      <c r="G4531" s="125">
        <f t="shared" si="74"/>
        <v>-10000</v>
      </c>
      <c r="H4531" s="120" t="s">
        <v>3205</v>
      </c>
    </row>
    <row r="4532" spans="1:8" ht="15" x14ac:dyDescent="0.2">
      <c r="A4532" s="596">
        <v>43160</v>
      </c>
      <c r="B4532" s="62" t="s">
        <v>2786</v>
      </c>
      <c r="C4532" s="62" t="s">
        <v>793</v>
      </c>
      <c r="D4532" s="806" t="s">
        <v>1862</v>
      </c>
      <c r="E4532" s="125">
        <v>18071.428571428569</v>
      </c>
      <c r="F4532" s="125"/>
      <c r="G4532" s="125">
        <f t="shared" si="74"/>
        <v>-18071.428571428569</v>
      </c>
      <c r="H4532" s="120" t="s">
        <v>3205</v>
      </c>
    </row>
    <row r="4533" spans="1:8" ht="15" x14ac:dyDescent="0.2">
      <c r="A4533" s="596">
        <v>43160</v>
      </c>
      <c r="B4533" s="62" t="s">
        <v>2786</v>
      </c>
      <c r="C4533" s="62" t="s">
        <v>793</v>
      </c>
      <c r="D4533" s="806" t="s">
        <v>1863</v>
      </c>
      <c r="E4533" s="125">
        <v>39929.732142857145</v>
      </c>
      <c r="F4533" s="125"/>
      <c r="G4533" s="125">
        <f t="shared" si="74"/>
        <v>-39929.732142857145</v>
      </c>
      <c r="H4533" s="120" t="s">
        <v>3205</v>
      </c>
    </row>
    <row r="4534" spans="1:8" ht="15" x14ac:dyDescent="0.2">
      <c r="A4534" s="596">
        <v>43160</v>
      </c>
      <c r="B4534" s="62" t="s">
        <v>2786</v>
      </c>
      <c r="C4534" s="62" t="s">
        <v>793</v>
      </c>
      <c r="D4534" s="806" t="s">
        <v>1851</v>
      </c>
      <c r="E4534" s="125">
        <v>32260.044642857145</v>
      </c>
      <c r="F4534" s="125"/>
      <c r="G4534" s="125">
        <f t="shared" si="74"/>
        <v>-32260.044642857145</v>
      </c>
      <c r="H4534" s="120" t="s">
        <v>3205</v>
      </c>
    </row>
    <row r="4535" spans="1:8" ht="15" x14ac:dyDescent="0.2">
      <c r="A4535" s="596">
        <v>43160</v>
      </c>
      <c r="B4535" s="62" t="s">
        <v>2786</v>
      </c>
      <c r="C4535" s="62" t="s">
        <v>793</v>
      </c>
      <c r="D4535" s="806" t="s">
        <v>2921</v>
      </c>
      <c r="E4535" s="125">
        <v>29750</v>
      </c>
      <c r="F4535" s="125"/>
      <c r="G4535" s="125">
        <f t="shared" si="74"/>
        <v>-29750</v>
      </c>
      <c r="H4535" s="120" t="s">
        <v>3205</v>
      </c>
    </row>
    <row r="4536" spans="1:8" ht="15" x14ac:dyDescent="0.2">
      <c r="A4536" s="596">
        <v>43160</v>
      </c>
      <c r="B4536" s="62" t="s">
        <v>2786</v>
      </c>
      <c r="C4536" s="62" t="s">
        <v>793</v>
      </c>
      <c r="D4536" s="806" t="s">
        <v>667</v>
      </c>
      <c r="E4536" s="125">
        <v>18930</v>
      </c>
      <c r="F4536" s="125"/>
      <c r="G4536" s="125">
        <f t="shared" si="74"/>
        <v>-18930</v>
      </c>
      <c r="H4536" s="120" t="s">
        <v>3205</v>
      </c>
    </row>
    <row r="4537" spans="1:8" ht="15" customHeight="1" x14ac:dyDescent="0.2">
      <c r="A4537" s="596">
        <v>43160</v>
      </c>
      <c r="B4537" s="62" t="s">
        <v>2786</v>
      </c>
      <c r="C4537" s="62" t="s">
        <v>793</v>
      </c>
      <c r="D4537" s="806" t="s">
        <v>3230</v>
      </c>
      <c r="E4537" s="125">
        <v>35159.59821428571</v>
      </c>
      <c r="F4537" s="125"/>
      <c r="G4537" s="125">
        <f t="shared" si="74"/>
        <v>-35159.59821428571</v>
      </c>
      <c r="H4537" s="120" t="s">
        <v>3205</v>
      </c>
    </row>
    <row r="4538" spans="1:8" ht="15" x14ac:dyDescent="0.2">
      <c r="A4538" s="596">
        <v>43160</v>
      </c>
      <c r="B4538" s="62" t="s">
        <v>2786</v>
      </c>
      <c r="C4538" s="62" t="s">
        <v>793</v>
      </c>
      <c r="D4538" s="806" t="s">
        <v>3231</v>
      </c>
      <c r="E4538" s="125">
        <v>25500</v>
      </c>
      <c r="F4538" s="125"/>
      <c r="G4538" s="125">
        <f t="shared" si="74"/>
        <v>-25500</v>
      </c>
      <c r="H4538" s="120" t="s">
        <v>3205</v>
      </c>
    </row>
    <row r="4539" spans="1:8" ht="15" x14ac:dyDescent="0.2">
      <c r="A4539" s="596">
        <v>43160</v>
      </c>
      <c r="B4539" s="62" t="s">
        <v>2786</v>
      </c>
      <c r="C4539" s="62" t="s">
        <v>793</v>
      </c>
      <c r="D4539" s="806" t="s">
        <v>3071</v>
      </c>
      <c r="E4539" s="125">
        <v>19290.178571428572</v>
      </c>
      <c r="F4539" s="125"/>
      <c r="G4539" s="125">
        <f t="shared" si="74"/>
        <v>-19290.178571428572</v>
      </c>
      <c r="H4539" s="120" t="s">
        <v>3205</v>
      </c>
    </row>
    <row r="4540" spans="1:8" ht="15" x14ac:dyDescent="0.2">
      <c r="A4540" s="596">
        <v>43160</v>
      </c>
      <c r="B4540" s="62" t="s">
        <v>2786</v>
      </c>
      <c r="C4540" s="62" t="s">
        <v>793</v>
      </c>
      <c r="D4540" s="806" t="s">
        <v>3069</v>
      </c>
      <c r="E4540" s="125">
        <v>9289.7142857142862</v>
      </c>
      <c r="F4540" s="125"/>
      <c r="G4540" s="125">
        <f t="shared" si="74"/>
        <v>-9289.7142857142862</v>
      </c>
      <c r="H4540" s="120" t="s">
        <v>3205</v>
      </c>
    </row>
    <row r="4541" spans="1:8" ht="15" x14ac:dyDescent="0.2">
      <c r="A4541" s="596">
        <v>43160</v>
      </c>
      <c r="B4541" s="62" t="s">
        <v>2786</v>
      </c>
      <c r="C4541" s="62" t="s">
        <v>793</v>
      </c>
      <c r="D4541" s="806"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6"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6"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6" t="s">
        <v>3073</v>
      </c>
      <c r="E4544" s="125">
        <v>14500</v>
      </c>
      <c r="F4544" s="125"/>
      <c r="G4544" s="125">
        <f t="shared" si="74"/>
        <v>-14500</v>
      </c>
      <c r="H4544" s="120" t="s">
        <v>3205</v>
      </c>
    </row>
    <row r="4545" spans="1:8" ht="15" customHeight="1" x14ac:dyDescent="0.2">
      <c r="A4545" s="596">
        <v>43160</v>
      </c>
      <c r="B4545" s="62" t="s">
        <v>1399</v>
      </c>
      <c r="C4545" s="62" t="s">
        <v>793</v>
      </c>
      <c r="D4545" s="806" t="s">
        <v>1683</v>
      </c>
      <c r="E4545" s="125">
        <v>20000</v>
      </c>
      <c r="F4545" s="125"/>
      <c r="G4545" s="125">
        <f t="shared" si="74"/>
        <v>-20000</v>
      </c>
      <c r="H4545" s="120" t="s">
        <v>3205</v>
      </c>
    </row>
    <row r="4546" spans="1:8" ht="15" customHeight="1" x14ac:dyDescent="0.2">
      <c r="A4546" s="596">
        <v>43160</v>
      </c>
      <c r="B4546" s="62" t="s">
        <v>1399</v>
      </c>
      <c r="C4546" s="62" t="s">
        <v>793</v>
      </c>
      <c r="D4546" s="806"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6" t="s">
        <v>1549</v>
      </c>
      <c r="E4547" s="125">
        <v>22000</v>
      </c>
      <c r="F4547" s="125"/>
      <c r="G4547" s="125">
        <f t="shared" si="74"/>
        <v>-22000</v>
      </c>
      <c r="H4547" s="120" t="s">
        <v>3205</v>
      </c>
    </row>
    <row r="4548" spans="1:8" ht="15" customHeight="1" x14ac:dyDescent="0.2">
      <c r="A4548" s="596">
        <v>43160</v>
      </c>
      <c r="B4548" s="62" t="s">
        <v>1399</v>
      </c>
      <c r="C4548" s="62" t="s">
        <v>793</v>
      </c>
      <c r="D4548" s="806" t="s">
        <v>1870</v>
      </c>
      <c r="E4548" s="125">
        <v>40000</v>
      </c>
      <c r="F4548" s="125"/>
      <c r="G4548" s="125">
        <f t="shared" si="74"/>
        <v>-40000</v>
      </c>
      <c r="H4548" s="120" t="s">
        <v>3205</v>
      </c>
    </row>
    <row r="4549" spans="1:8" ht="15" customHeight="1" x14ac:dyDescent="0.2">
      <c r="A4549" s="596">
        <v>43160</v>
      </c>
      <c r="B4549" s="62" t="s">
        <v>1399</v>
      </c>
      <c r="C4549" s="62" t="s">
        <v>793</v>
      </c>
      <c r="D4549" s="806"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6"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6" t="s">
        <v>2926</v>
      </c>
      <c r="E4551" s="125">
        <v>11709.642857142857</v>
      </c>
      <c r="F4551" s="125"/>
      <c r="G4551" s="125">
        <f t="shared" si="74"/>
        <v>-11709.642857142857</v>
      </c>
      <c r="H4551" s="120" t="s">
        <v>3205</v>
      </c>
    </row>
    <row r="4552" spans="1:8" ht="15" x14ac:dyDescent="0.2">
      <c r="A4552" s="596">
        <v>43160</v>
      </c>
      <c r="B4552" s="62" t="s">
        <v>1399</v>
      </c>
      <c r="C4552" s="62" t="s">
        <v>793</v>
      </c>
      <c r="D4552" s="806" t="s">
        <v>1871</v>
      </c>
      <c r="E4552" s="125">
        <v>21750</v>
      </c>
      <c r="F4552" s="125"/>
      <c r="G4552" s="125">
        <f t="shared" si="74"/>
        <v>-21750</v>
      </c>
      <c r="H4552" s="120" t="s">
        <v>3205</v>
      </c>
    </row>
    <row r="4553" spans="1:8" ht="15" x14ac:dyDescent="0.2">
      <c r="A4553" s="596">
        <v>43160</v>
      </c>
      <c r="B4553" s="62" t="s">
        <v>1399</v>
      </c>
      <c r="C4553" s="62" t="s">
        <v>793</v>
      </c>
      <c r="D4553" s="806" t="s">
        <v>3067</v>
      </c>
      <c r="E4553" s="125">
        <v>12500</v>
      </c>
      <c r="F4553" s="125"/>
      <c r="G4553" s="125">
        <f t="shared" ref="G4553:G4616" si="75">F4553-E4553</f>
        <v>-12500</v>
      </c>
      <c r="H4553" s="120" t="s">
        <v>3205</v>
      </c>
    </row>
    <row r="4554" spans="1:8" ht="15" x14ac:dyDescent="0.2">
      <c r="A4554" s="596">
        <v>43160</v>
      </c>
      <c r="B4554" s="62" t="s">
        <v>1399</v>
      </c>
      <c r="C4554" s="62" t="s">
        <v>793</v>
      </c>
      <c r="D4554" s="806" t="s">
        <v>2480</v>
      </c>
      <c r="E4554" s="125">
        <v>13170.446428571429</v>
      </c>
      <c r="F4554" s="125"/>
      <c r="G4554" s="125">
        <f t="shared" si="75"/>
        <v>-13170.446428571429</v>
      </c>
      <c r="H4554" s="120" t="s">
        <v>3205</v>
      </c>
    </row>
    <row r="4555" spans="1:8" ht="15" x14ac:dyDescent="0.2">
      <c r="A4555" s="596">
        <v>43160</v>
      </c>
      <c r="B4555" s="62" t="s">
        <v>11</v>
      </c>
      <c r="C4555" s="62" t="s">
        <v>793</v>
      </c>
      <c r="D4555" s="806" t="s">
        <v>2279</v>
      </c>
      <c r="E4555" s="125">
        <v>25000.446428571428</v>
      </c>
      <c r="F4555" s="125"/>
      <c r="G4555" s="125">
        <f t="shared" si="75"/>
        <v>-25000.446428571428</v>
      </c>
      <c r="H4555" s="120" t="s">
        <v>3205</v>
      </c>
    </row>
    <row r="4556" spans="1:8" ht="15" x14ac:dyDescent="0.2">
      <c r="A4556" s="596">
        <v>43160</v>
      </c>
      <c r="B4556" s="62" t="s">
        <v>2786</v>
      </c>
      <c r="C4556" s="62" t="s">
        <v>793</v>
      </c>
      <c r="D4556" s="806" t="s">
        <v>1844</v>
      </c>
      <c r="E4556" s="125">
        <v>28929.642857142855</v>
      </c>
      <c r="F4556" s="125"/>
      <c r="G4556" s="125">
        <f t="shared" si="75"/>
        <v>-28929.642857142855</v>
      </c>
      <c r="H4556" s="120" t="s">
        <v>3205</v>
      </c>
    </row>
    <row r="4557" spans="1:8" ht="15" x14ac:dyDescent="0.2">
      <c r="A4557" s="596">
        <v>43160</v>
      </c>
      <c r="B4557" s="62" t="s">
        <v>40</v>
      </c>
      <c r="C4557" s="62" t="s">
        <v>793</v>
      </c>
      <c r="D4557" s="806" t="s">
        <v>1854</v>
      </c>
      <c r="E4557" s="125">
        <v>27440.290178571428</v>
      </c>
      <c r="F4557" s="125"/>
      <c r="G4557" s="125">
        <f t="shared" si="75"/>
        <v>-27440.290178571428</v>
      </c>
      <c r="H4557" s="120" t="s">
        <v>3205</v>
      </c>
    </row>
    <row r="4558" spans="1:8" ht="15" x14ac:dyDescent="0.2">
      <c r="A4558" s="596">
        <v>43160</v>
      </c>
      <c r="B4558" s="62" t="s">
        <v>40</v>
      </c>
      <c r="C4558" s="62" t="s">
        <v>793</v>
      </c>
      <c r="D4558" s="806" t="s">
        <v>1860</v>
      </c>
      <c r="E4558" s="125">
        <v>17349.776785714283</v>
      </c>
      <c r="F4558" s="125"/>
      <c r="G4558" s="125">
        <f t="shared" si="75"/>
        <v>-17349.776785714283</v>
      </c>
      <c r="H4558" s="120" t="s">
        <v>3205</v>
      </c>
    </row>
    <row r="4559" spans="1:8" ht="15" x14ac:dyDescent="0.2">
      <c r="A4559" s="596">
        <v>43160</v>
      </c>
      <c r="B4559" s="62" t="s">
        <v>40</v>
      </c>
      <c r="C4559" s="62" t="s">
        <v>793</v>
      </c>
      <c r="D4559" s="806" t="s">
        <v>1848</v>
      </c>
      <c r="E4559" s="125">
        <v>17290</v>
      </c>
      <c r="F4559" s="125"/>
      <c r="G4559" s="125">
        <f t="shared" si="75"/>
        <v>-17290</v>
      </c>
      <c r="H4559" s="120" t="s">
        <v>3205</v>
      </c>
    </row>
    <row r="4560" spans="1:8" ht="15" x14ac:dyDescent="0.2">
      <c r="A4560" s="596">
        <v>43160</v>
      </c>
      <c r="B4560" s="62" t="s">
        <v>40</v>
      </c>
      <c r="C4560" s="62" t="s">
        <v>793</v>
      </c>
      <c r="D4560" s="806" t="s">
        <v>3353</v>
      </c>
      <c r="E4560" s="125">
        <v>9449.5535714285725</v>
      </c>
      <c r="F4560" s="125"/>
      <c r="G4560" s="125">
        <f t="shared" si="75"/>
        <v>-9449.5535714285725</v>
      </c>
      <c r="H4560" s="120" t="s">
        <v>3205</v>
      </c>
    </row>
    <row r="4561" spans="1:8" ht="15" x14ac:dyDescent="0.2">
      <c r="A4561" s="596">
        <v>43160</v>
      </c>
      <c r="B4561" s="62" t="s">
        <v>37</v>
      </c>
      <c r="C4561" s="62" t="s">
        <v>793</v>
      </c>
      <c r="D4561" s="806" t="s">
        <v>1865</v>
      </c>
      <c r="E4561" s="125">
        <v>14210.178571428572</v>
      </c>
      <c r="F4561" s="125"/>
      <c r="G4561" s="125">
        <f t="shared" si="75"/>
        <v>-14210.178571428572</v>
      </c>
      <c r="H4561" s="120" t="s">
        <v>3205</v>
      </c>
    </row>
    <row r="4562" spans="1:8" ht="15" x14ac:dyDescent="0.2">
      <c r="A4562" s="596">
        <v>43160</v>
      </c>
      <c r="B4562" s="62" t="s">
        <v>37</v>
      </c>
      <c r="C4562" s="62" t="s">
        <v>793</v>
      </c>
      <c r="D4562" s="806" t="s">
        <v>1866</v>
      </c>
      <c r="E4562" s="125">
        <v>13880</v>
      </c>
      <c r="F4562" s="125"/>
      <c r="G4562" s="125">
        <f t="shared" si="75"/>
        <v>-13880</v>
      </c>
      <c r="H4562" s="120" t="s">
        <v>3205</v>
      </c>
    </row>
    <row r="4563" spans="1:8" ht="15" x14ac:dyDescent="0.2">
      <c r="A4563" s="596">
        <v>43160</v>
      </c>
      <c r="B4563" s="62" t="s">
        <v>37</v>
      </c>
      <c r="C4563" s="62" t="s">
        <v>793</v>
      </c>
      <c r="D4563" s="806" t="s">
        <v>1867</v>
      </c>
      <c r="E4563" s="125">
        <v>14178.571428571428</v>
      </c>
      <c r="F4563" s="125"/>
      <c r="G4563" s="125">
        <f t="shared" si="75"/>
        <v>-14178.571428571428</v>
      </c>
      <c r="H4563" s="120" t="s">
        <v>3205</v>
      </c>
    </row>
    <row r="4564" spans="1:8" ht="15" x14ac:dyDescent="0.2">
      <c r="A4564" s="596">
        <v>43160</v>
      </c>
      <c r="B4564" s="62" t="s">
        <v>37</v>
      </c>
      <c r="C4564" s="62" t="s">
        <v>793</v>
      </c>
      <c r="D4564" s="806" t="s">
        <v>1239</v>
      </c>
      <c r="E4564" s="125">
        <v>14750</v>
      </c>
      <c r="F4564" s="125"/>
      <c r="G4564" s="125">
        <f t="shared" si="75"/>
        <v>-14750</v>
      </c>
      <c r="H4564" s="120" t="s">
        <v>3205</v>
      </c>
    </row>
    <row r="4565" spans="1:8" ht="15" customHeight="1" x14ac:dyDescent="0.2">
      <c r="A4565" s="596">
        <v>43160</v>
      </c>
      <c r="B4565" s="62" t="s">
        <v>37</v>
      </c>
      <c r="C4565" s="62" t="s">
        <v>793</v>
      </c>
      <c r="D4565" s="806"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6" t="s">
        <v>2719</v>
      </c>
      <c r="E4566" s="125">
        <v>13500</v>
      </c>
      <c r="F4566" s="125"/>
      <c r="G4566" s="125">
        <f t="shared" si="75"/>
        <v>-13500</v>
      </c>
      <c r="H4566" s="120" t="s">
        <v>3205</v>
      </c>
    </row>
    <row r="4567" spans="1:8" ht="15" x14ac:dyDescent="0.2">
      <c r="A4567" s="596">
        <v>43160</v>
      </c>
      <c r="B4567" s="62" t="s">
        <v>1399</v>
      </c>
      <c r="C4567" s="62" t="s">
        <v>793</v>
      </c>
      <c r="D4567" s="806" t="s">
        <v>1857</v>
      </c>
      <c r="E4567" s="125">
        <v>33000</v>
      </c>
      <c r="F4567" s="125"/>
      <c r="G4567" s="125">
        <f t="shared" si="75"/>
        <v>-33000</v>
      </c>
      <c r="H4567" s="120" t="s">
        <v>3205</v>
      </c>
    </row>
    <row r="4568" spans="1:8" ht="15" x14ac:dyDescent="0.2">
      <c r="A4568" s="596">
        <v>43160</v>
      </c>
      <c r="B4568" s="62" t="s">
        <v>2932</v>
      </c>
      <c r="C4568" s="62" t="s">
        <v>793</v>
      </c>
      <c r="D4568" s="806" t="s">
        <v>2924</v>
      </c>
      <c r="E4568" s="125">
        <v>45000</v>
      </c>
      <c r="F4568" s="125"/>
      <c r="G4568" s="125">
        <f t="shared" si="75"/>
        <v>-45000</v>
      </c>
      <c r="H4568" s="120" t="s">
        <v>3205</v>
      </c>
    </row>
    <row r="4569" spans="1:8" ht="15" x14ac:dyDescent="0.2">
      <c r="A4569" s="596">
        <v>43160</v>
      </c>
      <c r="B4569" s="62" t="s">
        <v>1399</v>
      </c>
      <c r="C4569" s="62" t="s">
        <v>793</v>
      </c>
      <c r="D4569" s="806" t="s">
        <v>1849</v>
      </c>
      <c r="E4569" s="125">
        <v>5875</v>
      </c>
      <c r="F4569" s="125"/>
      <c r="G4569" s="125">
        <f t="shared" si="75"/>
        <v>-5875</v>
      </c>
      <c r="H4569" s="120" t="s">
        <v>3205</v>
      </c>
    </row>
    <row r="4570" spans="1:8" ht="15" x14ac:dyDescent="0.2">
      <c r="A4570" s="596">
        <v>43160</v>
      </c>
      <c r="B4570" s="62" t="s">
        <v>2932</v>
      </c>
      <c r="C4570" s="62" t="s">
        <v>793</v>
      </c>
      <c r="D4570" s="806" t="s">
        <v>3235</v>
      </c>
      <c r="E4570" s="125">
        <v>25000</v>
      </c>
      <c r="F4570" s="125"/>
      <c r="G4570" s="125">
        <f t="shared" si="75"/>
        <v>-25000</v>
      </c>
      <c r="H4570" s="120" t="s">
        <v>3205</v>
      </c>
    </row>
    <row r="4571" spans="1:8" ht="15" x14ac:dyDescent="0.2">
      <c r="A4571" s="596">
        <v>43160</v>
      </c>
      <c r="B4571" s="62" t="s">
        <v>11</v>
      </c>
      <c r="C4571" s="62" t="s">
        <v>793</v>
      </c>
      <c r="D4571" s="806" t="s">
        <v>1869</v>
      </c>
      <c r="E4571" s="125">
        <v>5000</v>
      </c>
      <c r="F4571" s="125"/>
      <c r="G4571" s="125">
        <f t="shared" si="75"/>
        <v>-5000</v>
      </c>
      <c r="H4571" s="120" t="s">
        <v>3205</v>
      </c>
    </row>
    <row r="4572" spans="1:8" ht="15" x14ac:dyDescent="0.2">
      <c r="A4572" s="596">
        <v>43160</v>
      </c>
      <c r="B4572" s="62" t="s">
        <v>40</v>
      </c>
      <c r="C4572" s="62" t="s">
        <v>793</v>
      </c>
      <c r="D4572" s="806" t="s">
        <v>2035</v>
      </c>
      <c r="E4572" s="125">
        <v>13190</v>
      </c>
      <c r="F4572" s="125"/>
      <c r="G4572" s="125">
        <f t="shared" si="75"/>
        <v>-13190</v>
      </c>
      <c r="H4572" s="120" t="s">
        <v>3205</v>
      </c>
    </row>
    <row r="4573" spans="1:8" ht="15" x14ac:dyDescent="0.2">
      <c r="A4573" s="596">
        <v>43160</v>
      </c>
      <c r="B4573" s="62" t="s">
        <v>2786</v>
      </c>
      <c r="C4573" s="62" t="s">
        <v>3122</v>
      </c>
      <c r="D4573" s="806" t="s">
        <v>3333</v>
      </c>
      <c r="E4573" s="125">
        <v>40000</v>
      </c>
      <c r="F4573" s="125"/>
      <c r="G4573" s="125">
        <f t="shared" si="75"/>
        <v>-40000</v>
      </c>
      <c r="H4573" s="120" t="s">
        <v>3205</v>
      </c>
    </row>
    <row r="4574" spans="1:8" ht="15" x14ac:dyDescent="0.2">
      <c r="A4574" s="596">
        <v>43160</v>
      </c>
      <c r="B4574" s="62" t="s">
        <v>25</v>
      </c>
      <c r="C4574" s="62" t="s">
        <v>1893</v>
      </c>
      <c r="D4574" s="806" t="s">
        <v>72</v>
      </c>
      <c r="E4574" s="125">
        <v>18345</v>
      </c>
      <c r="F4574" s="125"/>
      <c r="G4574" s="125">
        <f t="shared" si="75"/>
        <v>-18345</v>
      </c>
      <c r="H4574" s="120" t="s">
        <v>3205</v>
      </c>
    </row>
    <row r="4575" spans="1:8" ht="15" customHeight="1" x14ac:dyDescent="0.2">
      <c r="A4575" s="596">
        <v>43162</v>
      </c>
      <c r="B4575" s="62" t="s">
        <v>16</v>
      </c>
      <c r="C4575" s="62" t="s">
        <v>285</v>
      </c>
      <c r="D4575" s="806" t="s">
        <v>3260</v>
      </c>
      <c r="E4575" s="125">
        <v>650</v>
      </c>
      <c r="F4575" s="125"/>
      <c r="G4575" s="125">
        <f t="shared" si="75"/>
        <v>-650</v>
      </c>
      <c r="H4575" s="120" t="s">
        <v>3205</v>
      </c>
    </row>
    <row r="4576" spans="1:8" ht="15" customHeight="1" x14ac:dyDescent="0.2">
      <c r="A4576" s="596">
        <v>43162</v>
      </c>
      <c r="B4576" s="62" t="s">
        <v>2651</v>
      </c>
      <c r="C4576" s="62" t="s">
        <v>3144</v>
      </c>
      <c r="D4576" s="806" t="s">
        <v>3261</v>
      </c>
      <c r="E4576" s="125">
        <f>22280-15000</f>
        <v>7280</v>
      </c>
      <c r="F4576" s="125"/>
      <c r="G4576" s="125">
        <f t="shared" si="75"/>
        <v>-7280</v>
      </c>
      <c r="H4576" s="120" t="s">
        <v>3205</v>
      </c>
    </row>
    <row r="4577" spans="1:8" ht="15" customHeight="1" x14ac:dyDescent="0.2">
      <c r="A4577" s="596">
        <v>43162</v>
      </c>
      <c r="B4577" s="62" t="s">
        <v>2932</v>
      </c>
      <c r="C4577" s="62" t="s">
        <v>3144</v>
      </c>
      <c r="D4577" s="806" t="s">
        <v>3261</v>
      </c>
      <c r="E4577" s="125">
        <v>15000</v>
      </c>
      <c r="F4577" s="125"/>
      <c r="G4577" s="125">
        <f t="shared" si="75"/>
        <v>-15000</v>
      </c>
      <c r="H4577" s="120" t="s">
        <v>3205</v>
      </c>
    </row>
    <row r="4578" spans="1:8" ht="15" customHeight="1" x14ac:dyDescent="0.2">
      <c r="A4578" s="596">
        <v>43162</v>
      </c>
      <c r="B4578" s="62" t="s">
        <v>40</v>
      </c>
      <c r="C4578" s="62" t="s">
        <v>3144</v>
      </c>
      <c r="D4578" s="806" t="s">
        <v>3262</v>
      </c>
      <c r="E4578" s="125">
        <v>1590</v>
      </c>
      <c r="F4578" s="125"/>
      <c r="G4578" s="125">
        <f t="shared" si="75"/>
        <v>-1590</v>
      </c>
      <c r="H4578" s="120" t="s">
        <v>3205</v>
      </c>
    </row>
    <row r="4579" spans="1:8" ht="15" customHeight="1" x14ac:dyDescent="0.2">
      <c r="A4579" s="596">
        <v>43162</v>
      </c>
      <c r="B4579" s="62" t="s">
        <v>82</v>
      </c>
      <c r="C4579" s="62" t="s">
        <v>3144</v>
      </c>
      <c r="D4579" s="806" t="s">
        <v>3262</v>
      </c>
      <c r="E4579" s="125">
        <v>4160</v>
      </c>
      <c r="F4579" s="125"/>
      <c r="G4579" s="125">
        <f t="shared" si="75"/>
        <v>-4160</v>
      </c>
      <c r="H4579" s="120" t="s">
        <v>3205</v>
      </c>
    </row>
    <row r="4580" spans="1:8" ht="15" customHeight="1" x14ac:dyDescent="0.2">
      <c r="A4580" s="596">
        <v>43164</v>
      </c>
      <c r="B4580" s="62" t="s">
        <v>2786</v>
      </c>
      <c r="C4580" s="62" t="s">
        <v>285</v>
      </c>
      <c r="D4580" s="806" t="s">
        <v>3263</v>
      </c>
      <c r="E4580" s="125">
        <v>5000</v>
      </c>
      <c r="F4580" s="125"/>
      <c r="G4580" s="125">
        <f t="shared" si="75"/>
        <v>-5000</v>
      </c>
      <c r="H4580" s="120" t="s">
        <v>3205</v>
      </c>
    </row>
    <row r="4581" spans="1:8" ht="15" customHeight="1" x14ac:dyDescent="0.2">
      <c r="A4581" s="596">
        <v>43164</v>
      </c>
      <c r="B4581" s="62" t="s">
        <v>2786</v>
      </c>
      <c r="C4581" s="62" t="s">
        <v>3144</v>
      </c>
      <c r="D4581" s="806" t="s">
        <v>3264</v>
      </c>
      <c r="E4581" s="125">
        <v>42520</v>
      </c>
      <c r="F4581" s="125"/>
      <c r="G4581" s="125">
        <f t="shared" si="75"/>
        <v>-42520</v>
      </c>
      <c r="H4581" s="120" t="s">
        <v>3205</v>
      </c>
    </row>
    <row r="4582" spans="1:8" ht="15" customHeight="1" x14ac:dyDescent="0.2">
      <c r="A4582" s="596">
        <v>43164</v>
      </c>
      <c r="B4582" s="62" t="s">
        <v>2786</v>
      </c>
      <c r="C4582" s="62" t="s">
        <v>3144</v>
      </c>
      <c r="D4582" s="806" t="s">
        <v>3154</v>
      </c>
      <c r="E4582" s="125">
        <v>72200</v>
      </c>
      <c r="F4582" s="125"/>
      <c r="G4582" s="125">
        <f t="shared" si="75"/>
        <v>-72200</v>
      </c>
      <c r="H4582" s="120" t="s">
        <v>3205</v>
      </c>
    </row>
    <row r="4583" spans="1:8" ht="24" customHeight="1" x14ac:dyDescent="0.2">
      <c r="A4583" s="596">
        <v>43165</v>
      </c>
      <c r="B4583" s="62" t="s">
        <v>2786</v>
      </c>
      <c r="C4583" s="62" t="s">
        <v>3144</v>
      </c>
      <c r="D4583" s="806" t="s">
        <v>3265</v>
      </c>
      <c r="E4583" s="125">
        <v>37230</v>
      </c>
      <c r="F4583" s="125"/>
      <c r="G4583" s="125">
        <f t="shared" si="75"/>
        <v>-37230</v>
      </c>
      <c r="H4583" s="120" t="s">
        <v>3205</v>
      </c>
    </row>
    <row r="4584" spans="1:8" ht="15" customHeight="1" x14ac:dyDescent="0.2">
      <c r="A4584" s="596">
        <v>43165</v>
      </c>
      <c r="B4584" s="62" t="s">
        <v>1399</v>
      </c>
      <c r="C4584" s="62" t="s">
        <v>3144</v>
      </c>
      <c r="D4584" s="806" t="s">
        <v>3266</v>
      </c>
      <c r="E4584" s="125">
        <v>2000</v>
      </c>
      <c r="F4584" s="125"/>
      <c r="G4584" s="125">
        <f t="shared" si="75"/>
        <v>-2000</v>
      </c>
      <c r="H4584" s="120" t="s">
        <v>3205</v>
      </c>
    </row>
    <row r="4585" spans="1:8" ht="15" customHeight="1" x14ac:dyDescent="0.2">
      <c r="A4585" s="596">
        <v>43166</v>
      </c>
      <c r="B4585" s="62" t="s">
        <v>40</v>
      </c>
      <c r="C4585" s="62" t="s">
        <v>3103</v>
      </c>
      <c r="D4585" s="806" t="s">
        <v>733</v>
      </c>
      <c r="E4585" s="125">
        <v>5500</v>
      </c>
      <c r="F4585" s="125"/>
      <c r="G4585" s="125">
        <f t="shared" si="75"/>
        <v>-5500</v>
      </c>
      <c r="H4585" s="120" t="s">
        <v>3205</v>
      </c>
    </row>
    <row r="4586" spans="1:8" ht="15" customHeight="1" x14ac:dyDescent="0.2">
      <c r="A4586" s="596">
        <v>43166</v>
      </c>
      <c r="B4586" s="62" t="s">
        <v>40</v>
      </c>
      <c r="C4586" s="62" t="s">
        <v>3103</v>
      </c>
      <c r="D4586" s="806" t="s">
        <v>733</v>
      </c>
      <c r="E4586" s="125">
        <v>9500</v>
      </c>
      <c r="F4586" s="125"/>
      <c r="G4586" s="125">
        <f t="shared" si="75"/>
        <v>-9500</v>
      </c>
      <c r="H4586" s="120" t="s">
        <v>3205</v>
      </c>
    </row>
    <row r="4587" spans="1:8" ht="15" customHeight="1" x14ac:dyDescent="0.2">
      <c r="A4587" s="596">
        <v>43166</v>
      </c>
      <c r="B4587" s="62" t="s">
        <v>2786</v>
      </c>
      <c r="C4587" s="62" t="s">
        <v>3144</v>
      </c>
      <c r="D4587" s="806" t="s">
        <v>3267</v>
      </c>
      <c r="E4587" s="125">
        <v>17700</v>
      </c>
      <c r="F4587" s="125"/>
      <c r="G4587" s="125">
        <f t="shared" si="75"/>
        <v>-17700</v>
      </c>
      <c r="H4587" s="120" t="s">
        <v>3205</v>
      </c>
    </row>
    <row r="4588" spans="1:8" ht="24" customHeight="1" x14ac:dyDescent="0.2">
      <c r="A4588" s="596">
        <v>43166</v>
      </c>
      <c r="B4588" s="62" t="s">
        <v>1399</v>
      </c>
      <c r="C4588" s="62" t="s">
        <v>3144</v>
      </c>
      <c r="D4588" s="806" t="s">
        <v>3268</v>
      </c>
      <c r="E4588" s="125">
        <v>27630</v>
      </c>
      <c r="F4588" s="125"/>
      <c r="G4588" s="125">
        <f t="shared" si="75"/>
        <v>-27630</v>
      </c>
      <c r="H4588" s="120" t="s">
        <v>3205</v>
      </c>
    </row>
    <row r="4589" spans="1:8" ht="15" customHeight="1" x14ac:dyDescent="0.2">
      <c r="A4589" s="596">
        <v>43166</v>
      </c>
      <c r="B4589" s="62" t="s">
        <v>25</v>
      </c>
      <c r="C4589" s="62" t="s">
        <v>1893</v>
      </c>
      <c r="D4589" s="806" t="s">
        <v>72</v>
      </c>
      <c r="E4589" s="125">
        <v>6000</v>
      </c>
      <c r="F4589" s="125"/>
      <c r="G4589" s="125">
        <f t="shared" si="75"/>
        <v>-6000</v>
      </c>
      <c r="H4589" s="120" t="s">
        <v>3205</v>
      </c>
    </row>
    <row r="4590" spans="1:8" ht="15" customHeight="1" x14ac:dyDescent="0.2">
      <c r="A4590" s="596">
        <v>43166</v>
      </c>
      <c r="B4590" s="62" t="s">
        <v>40</v>
      </c>
      <c r="C4590" s="62" t="s">
        <v>3144</v>
      </c>
      <c r="D4590" s="806" t="s">
        <v>3269</v>
      </c>
      <c r="E4590" s="125">
        <v>900</v>
      </c>
      <c r="F4590" s="125"/>
      <c r="G4590" s="125">
        <f t="shared" si="75"/>
        <v>-900</v>
      </c>
      <c r="H4590" s="120" t="s">
        <v>3205</v>
      </c>
    </row>
    <row r="4591" spans="1:8" ht="15" customHeight="1" x14ac:dyDescent="0.2">
      <c r="A4591" s="596">
        <v>43166</v>
      </c>
      <c r="B4591" s="62" t="s">
        <v>37</v>
      </c>
      <c r="C4591" s="62" t="s">
        <v>111</v>
      </c>
      <c r="D4591" s="806" t="s">
        <v>3270</v>
      </c>
      <c r="E4591" s="125">
        <v>2085</v>
      </c>
      <c r="F4591" s="125"/>
      <c r="G4591" s="125">
        <f t="shared" si="75"/>
        <v>-2085</v>
      </c>
      <c r="H4591" s="120" t="s">
        <v>3205</v>
      </c>
    </row>
    <row r="4592" spans="1:8" ht="15" customHeight="1" x14ac:dyDescent="0.2">
      <c r="A4592" s="596">
        <v>43169</v>
      </c>
      <c r="B4592" s="62" t="s">
        <v>2786</v>
      </c>
      <c r="C4592" s="62" t="s">
        <v>285</v>
      </c>
      <c r="D4592" s="806" t="s">
        <v>3271</v>
      </c>
      <c r="E4592" s="125">
        <v>8380</v>
      </c>
      <c r="F4592" s="125"/>
      <c r="G4592" s="125">
        <f t="shared" si="75"/>
        <v>-8380</v>
      </c>
      <c r="H4592" s="120" t="s">
        <v>3205</v>
      </c>
    </row>
    <row r="4593" spans="1:8" ht="15" customHeight="1" x14ac:dyDescent="0.2">
      <c r="A4593" s="596">
        <v>43169</v>
      </c>
      <c r="B4593" s="62" t="s">
        <v>2786</v>
      </c>
      <c r="C4593" s="62" t="s">
        <v>285</v>
      </c>
      <c r="D4593" s="806" t="s">
        <v>3147</v>
      </c>
      <c r="E4593" s="125">
        <v>5000</v>
      </c>
      <c r="F4593" s="125"/>
      <c r="G4593" s="125">
        <f t="shared" si="75"/>
        <v>-5000</v>
      </c>
      <c r="H4593" s="120" t="s">
        <v>3205</v>
      </c>
    </row>
    <row r="4594" spans="1:8" ht="15" customHeight="1" x14ac:dyDescent="0.2">
      <c r="A4594" s="596">
        <v>43169</v>
      </c>
      <c r="B4594" s="62" t="s">
        <v>2786</v>
      </c>
      <c r="C4594" s="62" t="s">
        <v>3144</v>
      </c>
      <c r="D4594" s="806" t="s">
        <v>3273</v>
      </c>
      <c r="E4594" s="125">
        <v>46450</v>
      </c>
      <c r="F4594" s="125"/>
      <c r="G4594" s="125">
        <f t="shared" si="75"/>
        <v>-46450</v>
      </c>
      <c r="H4594" s="120" t="s">
        <v>3205</v>
      </c>
    </row>
    <row r="4595" spans="1:8" ht="15" x14ac:dyDescent="0.2">
      <c r="A4595" s="596">
        <v>43169</v>
      </c>
      <c r="B4595" s="62" t="s">
        <v>2932</v>
      </c>
      <c r="C4595" s="62" t="s">
        <v>3144</v>
      </c>
      <c r="D4595" s="806" t="s">
        <v>3272</v>
      </c>
      <c r="E4595" s="125">
        <v>3260</v>
      </c>
      <c r="F4595" s="125"/>
      <c r="G4595" s="125">
        <f t="shared" si="75"/>
        <v>-3260</v>
      </c>
      <c r="H4595" s="120" t="s">
        <v>3205</v>
      </c>
    </row>
    <row r="4596" spans="1:8" ht="15" x14ac:dyDescent="0.2">
      <c r="A4596" s="596">
        <v>43171</v>
      </c>
      <c r="B4596" s="62" t="s">
        <v>2786</v>
      </c>
      <c r="C4596" s="62" t="s">
        <v>3274</v>
      </c>
      <c r="D4596" s="806" t="s">
        <v>3275</v>
      </c>
      <c r="E4596" s="125">
        <v>10000</v>
      </c>
      <c r="F4596" s="125"/>
      <c r="G4596" s="125">
        <f t="shared" si="75"/>
        <v>-10000</v>
      </c>
      <c r="H4596" s="120" t="s">
        <v>3205</v>
      </c>
    </row>
    <row r="4597" spans="1:8" ht="15" x14ac:dyDescent="0.2">
      <c r="A4597" s="596">
        <v>43171</v>
      </c>
      <c r="B4597" s="62" t="s">
        <v>82</v>
      </c>
      <c r="C4597" s="62" t="s">
        <v>3144</v>
      </c>
      <c r="D4597" s="806" t="s">
        <v>3276</v>
      </c>
      <c r="E4597" s="125">
        <v>3370</v>
      </c>
      <c r="F4597" s="125"/>
      <c r="G4597" s="125">
        <f t="shared" si="75"/>
        <v>-3370</v>
      </c>
      <c r="H4597" s="120" t="s">
        <v>3205</v>
      </c>
    </row>
    <row r="4598" spans="1:8" ht="15" x14ac:dyDescent="0.2">
      <c r="A4598" s="596">
        <v>43171</v>
      </c>
      <c r="B4598" s="62" t="s">
        <v>40</v>
      </c>
      <c r="C4598" s="62" t="s">
        <v>3144</v>
      </c>
      <c r="D4598" s="806" t="s">
        <v>72</v>
      </c>
      <c r="E4598" s="125">
        <v>1500</v>
      </c>
      <c r="F4598" s="125"/>
      <c r="G4598" s="125">
        <f t="shared" si="75"/>
        <v>-1500</v>
      </c>
      <c r="H4598" s="120" t="s">
        <v>3205</v>
      </c>
    </row>
    <row r="4599" spans="1:8" ht="15" x14ac:dyDescent="0.2">
      <c r="A4599" s="596">
        <v>43171</v>
      </c>
      <c r="B4599" s="62" t="s">
        <v>11</v>
      </c>
      <c r="C4599" s="62" t="s">
        <v>3144</v>
      </c>
      <c r="D4599" s="806" t="s">
        <v>3277</v>
      </c>
      <c r="E4599" s="125">
        <v>2210</v>
      </c>
      <c r="F4599" s="125"/>
      <c r="G4599" s="125">
        <f t="shared" si="75"/>
        <v>-2210</v>
      </c>
      <c r="H4599" s="120" t="s">
        <v>3205</v>
      </c>
    </row>
    <row r="4600" spans="1:8" ht="15" x14ac:dyDescent="0.2">
      <c r="A4600" s="596">
        <v>43171</v>
      </c>
      <c r="B4600" s="62" t="s">
        <v>1399</v>
      </c>
      <c r="C4600" s="62" t="s">
        <v>3144</v>
      </c>
      <c r="D4600" s="806" t="s">
        <v>3278</v>
      </c>
      <c r="E4600" s="125">
        <v>2000</v>
      </c>
      <c r="F4600" s="125"/>
      <c r="G4600" s="125">
        <f t="shared" si="75"/>
        <v>-2000</v>
      </c>
      <c r="H4600" s="120" t="s">
        <v>3205</v>
      </c>
    </row>
    <row r="4601" spans="1:8" ht="15" x14ac:dyDescent="0.2">
      <c r="A4601" s="596">
        <v>43172</v>
      </c>
      <c r="B4601" s="62" t="s">
        <v>11</v>
      </c>
      <c r="C4601" s="62" t="s">
        <v>3144</v>
      </c>
      <c r="D4601" s="806" t="s">
        <v>3339</v>
      </c>
      <c r="E4601" s="125">
        <v>1070</v>
      </c>
      <c r="F4601" s="125"/>
      <c r="G4601" s="125">
        <f t="shared" si="75"/>
        <v>-1070</v>
      </c>
      <c r="H4601" s="120" t="s">
        <v>3205</v>
      </c>
    </row>
    <row r="4602" spans="1:8" ht="15" x14ac:dyDescent="0.2">
      <c r="A4602" s="596">
        <v>43172</v>
      </c>
      <c r="B4602" s="62" t="s">
        <v>1399</v>
      </c>
      <c r="C4602" s="62" t="s">
        <v>3144</v>
      </c>
      <c r="D4602" s="806" t="s">
        <v>3340</v>
      </c>
      <c r="E4602" s="125">
        <v>86487</v>
      </c>
      <c r="F4602" s="125"/>
      <c r="G4602" s="125">
        <f t="shared" si="75"/>
        <v>-86487</v>
      </c>
      <c r="H4602" s="120" t="s">
        <v>3205</v>
      </c>
    </row>
    <row r="4603" spans="1:8" ht="15" x14ac:dyDescent="0.2">
      <c r="A4603" s="596">
        <v>43173</v>
      </c>
      <c r="B4603" s="62" t="s">
        <v>2786</v>
      </c>
      <c r="C4603" s="62" t="s">
        <v>3144</v>
      </c>
      <c r="D4603" s="806" t="s">
        <v>3341</v>
      </c>
      <c r="E4603" s="125">
        <v>23820</v>
      </c>
      <c r="F4603" s="125"/>
      <c r="G4603" s="125">
        <f t="shared" si="75"/>
        <v>-23820</v>
      </c>
      <c r="H4603" s="120" t="s">
        <v>3205</v>
      </c>
    </row>
    <row r="4604" spans="1:8" ht="15" x14ac:dyDescent="0.2">
      <c r="A4604" s="596">
        <v>43173</v>
      </c>
      <c r="B4604" s="62" t="s">
        <v>2786</v>
      </c>
      <c r="C4604" s="62" t="s">
        <v>3144</v>
      </c>
      <c r="D4604" s="806" t="s">
        <v>3342</v>
      </c>
      <c r="E4604" s="125">
        <v>29198</v>
      </c>
      <c r="F4604" s="125"/>
      <c r="G4604" s="125">
        <f t="shared" si="75"/>
        <v>-29198</v>
      </c>
      <c r="H4604" s="120" t="s">
        <v>3205</v>
      </c>
    </row>
    <row r="4605" spans="1:8" ht="15" x14ac:dyDescent="0.2">
      <c r="A4605" s="596">
        <v>43173</v>
      </c>
      <c r="B4605" s="62" t="s">
        <v>2786</v>
      </c>
      <c r="C4605" s="62" t="s">
        <v>3144</v>
      </c>
      <c r="D4605" s="806" t="s">
        <v>3343</v>
      </c>
      <c r="E4605" s="125">
        <v>30200</v>
      </c>
      <c r="F4605" s="125"/>
      <c r="G4605" s="125">
        <f t="shared" si="75"/>
        <v>-30200</v>
      </c>
      <c r="H4605" s="120" t="s">
        <v>3205</v>
      </c>
    </row>
    <row r="4606" spans="1:8" ht="15" x14ac:dyDescent="0.2">
      <c r="A4606" s="596">
        <v>43173</v>
      </c>
      <c r="B4606" s="62" t="s">
        <v>1399</v>
      </c>
      <c r="C4606" s="62" t="s">
        <v>3144</v>
      </c>
      <c r="D4606" s="806" t="s">
        <v>3340</v>
      </c>
      <c r="E4606" s="125">
        <v>4300</v>
      </c>
      <c r="F4606" s="125"/>
      <c r="G4606" s="125">
        <f t="shared" si="75"/>
        <v>-4300</v>
      </c>
      <c r="H4606" s="120" t="s">
        <v>3205</v>
      </c>
    </row>
    <row r="4607" spans="1:8" ht="24" x14ac:dyDescent="0.2">
      <c r="A4607" s="596">
        <v>43174</v>
      </c>
      <c r="B4607" s="62" t="s">
        <v>2786</v>
      </c>
      <c r="C4607" s="62" t="s">
        <v>3144</v>
      </c>
      <c r="D4607" s="806" t="s">
        <v>3344</v>
      </c>
      <c r="E4607" s="125">
        <v>47070</v>
      </c>
      <c r="F4607" s="125"/>
      <c r="G4607" s="125">
        <f t="shared" si="75"/>
        <v>-47070</v>
      </c>
      <c r="H4607" s="120" t="s">
        <v>3205</v>
      </c>
    </row>
    <row r="4608" spans="1:8" ht="15" x14ac:dyDescent="0.2">
      <c r="A4608" s="596">
        <v>43174</v>
      </c>
      <c r="B4608" s="62" t="s">
        <v>2786</v>
      </c>
      <c r="C4608" s="62" t="s">
        <v>3148</v>
      </c>
      <c r="D4608" s="806" t="s">
        <v>3345</v>
      </c>
      <c r="E4608" s="125">
        <f>340+300+110</f>
        <v>750</v>
      </c>
      <c r="F4608" s="125"/>
      <c r="G4608" s="125">
        <f t="shared" si="75"/>
        <v>-750</v>
      </c>
      <c r="H4608" s="120" t="s">
        <v>3205</v>
      </c>
    </row>
    <row r="4609" spans="1:8" ht="15" x14ac:dyDescent="0.2">
      <c r="A4609" s="596">
        <v>43190</v>
      </c>
      <c r="B4609" s="62" t="s">
        <v>2786</v>
      </c>
      <c r="C4609" s="62" t="s">
        <v>3144</v>
      </c>
      <c r="D4609" s="806" t="s">
        <v>3341</v>
      </c>
      <c r="E4609" s="125">
        <v>53346</v>
      </c>
      <c r="F4609" s="125"/>
      <c r="G4609" s="125">
        <f t="shared" si="75"/>
        <v>-53346</v>
      </c>
      <c r="H4609" s="120" t="s">
        <v>3205</v>
      </c>
    </row>
    <row r="4610" spans="1:8" ht="15" x14ac:dyDescent="0.2">
      <c r="A4610" s="596">
        <v>43190</v>
      </c>
      <c r="B4610" s="62" t="s">
        <v>2786</v>
      </c>
      <c r="C4610" s="62" t="s">
        <v>3144</v>
      </c>
      <c r="D4610" s="806" t="s">
        <v>3346</v>
      </c>
      <c r="E4610" s="125">
        <v>3900</v>
      </c>
      <c r="F4610" s="125"/>
      <c r="G4610" s="125">
        <f t="shared" si="75"/>
        <v>-3900</v>
      </c>
      <c r="H4610" s="120" t="s">
        <v>3205</v>
      </c>
    </row>
    <row r="4611" spans="1:8" ht="15" x14ac:dyDescent="0.2">
      <c r="A4611" s="596">
        <v>43190</v>
      </c>
      <c r="B4611" s="62" t="s">
        <v>2786</v>
      </c>
      <c r="C4611" s="62" t="s">
        <v>3144</v>
      </c>
      <c r="D4611" s="806" t="s">
        <v>3347</v>
      </c>
      <c r="E4611" s="125">
        <v>30600</v>
      </c>
      <c r="F4611" s="125"/>
      <c r="G4611" s="125">
        <f t="shared" si="75"/>
        <v>-30600</v>
      </c>
      <c r="H4611" s="120" t="s">
        <v>3205</v>
      </c>
    </row>
    <row r="4612" spans="1:8" ht="15" x14ac:dyDescent="0.2">
      <c r="A4612" s="596">
        <v>43190</v>
      </c>
      <c r="B4612" s="62" t="s">
        <v>1399</v>
      </c>
      <c r="C4612" s="62" t="s">
        <v>3144</v>
      </c>
      <c r="D4612" s="806" t="s">
        <v>3347</v>
      </c>
      <c r="E4612" s="125">
        <v>98966</v>
      </c>
      <c r="F4612" s="125"/>
      <c r="G4612" s="125">
        <f t="shared" si="75"/>
        <v>-98966</v>
      </c>
      <c r="H4612" s="120" t="s">
        <v>3205</v>
      </c>
    </row>
    <row r="4613" spans="1:8" ht="15" x14ac:dyDescent="0.2">
      <c r="A4613" s="596">
        <v>43190</v>
      </c>
      <c r="B4613" s="62" t="s">
        <v>2786</v>
      </c>
      <c r="C4613" s="62" t="s">
        <v>3144</v>
      </c>
      <c r="D4613" s="806" t="s">
        <v>3348</v>
      </c>
      <c r="E4613" s="125">
        <v>9300</v>
      </c>
      <c r="F4613" s="125"/>
      <c r="G4613" s="125">
        <f t="shared" si="75"/>
        <v>-9300</v>
      </c>
      <c r="H4613" s="120" t="s">
        <v>3205</v>
      </c>
    </row>
    <row r="4614" spans="1:8" ht="15" x14ac:dyDescent="0.2">
      <c r="A4614" s="596">
        <v>43190</v>
      </c>
      <c r="B4614" s="62" t="s">
        <v>2786</v>
      </c>
      <c r="C4614" s="62" t="s">
        <v>3144</v>
      </c>
      <c r="D4614" s="806" t="s">
        <v>3347</v>
      </c>
      <c r="E4614" s="125">
        <v>9588</v>
      </c>
      <c r="F4614" s="125"/>
      <c r="G4614" s="125">
        <f t="shared" si="75"/>
        <v>-9588</v>
      </c>
      <c r="H4614" s="120" t="s">
        <v>3205</v>
      </c>
    </row>
    <row r="4615" spans="1:8" ht="15" x14ac:dyDescent="0.2">
      <c r="A4615" s="596">
        <v>43190</v>
      </c>
      <c r="B4615" s="62" t="s">
        <v>2786</v>
      </c>
      <c r="C4615" s="62" t="s">
        <v>3144</v>
      </c>
      <c r="D4615" s="806" t="s">
        <v>3349</v>
      </c>
      <c r="E4615" s="125">
        <v>22100</v>
      </c>
      <c r="F4615" s="125"/>
      <c r="G4615" s="125">
        <f t="shared" si="75"/>
        <v>-22100</v>
      </c>
      <c r="H4615" s="120" t="s">
        <v>3205</v>
      </c>
    </row>
    <row r="4616" spans="1:8" ht="15" x14ac:dyDescent="0.2">
      <c r="A4616" s="596">
        <v>43190</v>
      </c>
      <c r="B4616" s="62" t="s">
        <v>1399</v>
      </c>
      <c r="C4616" s="62" t="s">
        <v>3144</v>
      </c>
      <c r="D4616" s="806" t="s">
        <v>3349</v>
      </c>
      <c r="E4616" s="125">
        <v>22100</v>
      </c>
      <c r="F4616" s="125"/>
      <c r="G4616" s="125">
        <f t="shared" si="75"/>
        <v>-22100</v>
      </c>
      <c r="H4616" s="120" t="s">
        <v>3205</v>
      </c>
    </row>
    <row r="4617" spans="1:8" ht="15" x14ac:dyDescent="0.2">
      <c r="A4617" s="596">
        <v>43190</v>
      </c>
      <c r="B4617" s="62" t="s">
        <v>40</v>
      </c>
      <c r="C4617" s="62" t="s">
        <v>3103</v>
      </c>
      <c r="D4617" s="806" t="s">
        <v>3275</v>
      </c>
      <c r="E4617" s="125">
        <v>25000</v>
      </c>
      <c r="F4617" s="125"/>
      <c r="G4617" s="125">
        <f t="shared" ref="G4617:G4680" si="76">F4617-E4617</f>
        <v>-25000</v>
      </c>
      <c r="H4617" s="120" t="s">
        <v>3205</v>
      </c>
    </row>
    <row r="4618" spans="1:8" ht="15" x14ac:dyDescent="0.2">
      <c r="A4618" s="596">
        <v>43190</v>
      </c>
      <c r="B4618" s="62" t="s">
        <v>2932</v>
      </c>
      <c r="C4618" s="62" t="s">
        <v>3144</v>
      </c>
      <c r="D4618" s="806" t="s">
        <v>3350</v>
      </c>
      <c r="E4618" s="125">
        <v>36960</v>
      </c>
      <c r="F4618" s="125"/>
      <c r="G4618" s="125">
        <f t="shared" si="76"/>
        <v>-36960</v>
      </c>
      <c r="H4618" s="120" t="s">
        <v>3205</v>
      </c>
    </row>
    <row r="4619" spans="1:8" ht="15" x14ac:dyDescent="0.2">
      <c r="A4619" s="596">
        <v>43190</v>
      </c>
      <c r="B4619" s="62" t="s">
        <v>2786</v>
      </c>
      <c r="C4619" s="62" t="s">
        <v>3144</v>
      </c>
      <c r="D4619" s="806" t="s">
        <v>3351</v>
      </c>
      <c r="E4619" s="125">
        <v>33070</v>
      </c>
      <c r="F4619" s="125"/>
      <c r="G4619" s="125">
        <f t="shared" si="76"/>
        <v>-33070</v>
      </c>
      <c r="H4619" s="120" t="s">
        <v>3205</v>
      </c>
    </row>
    <row r="4620" spans="1:8" ht="15" x14ac:dyDescent="0.2">
      <c r="A4620" s="596">
        <v>43190</v>
      </c>
      <c r="B4620" s="62" t="s">
        <v>2786</v>
      </c>
      <c r="C4620" s="62" t="s">
        <v>285</v>
      </c>
      <c r="D4620" s="806" t="s">
        <v>3229</v>
      </c>
      <c r="E4620" s="125">
        <v>1000</v>
      </c>
      <c r="F4620" s="125"/>
      <c r="G4620" s="125">
        <f t="shared" si="76"/>
        <v>-1000</v>
      </c>
      <c r="H4620" s="120" t="s">
        <v>3205</v>
      </c>
    </row>
    <row r="4621" spans="1:8" ht="15" x14ac:dyDescent="0.2">
      <c r="A4621" s="596">
        <v>43190</v>
      </c>
      <c r="B4621" s="62" t="s">
        <v>2786</v>
      </c>
      <c r="C4621" s="62" t="s">
        <v>3144</v>
      </c>
      <c r="D4621" s="806" t="s">
        <v>3184</v>
      </c>
      <c r="E4621" s="125">
        <v>18332</v>
      </c>
      <c r="F4621" s="125"/>
      <c r="G4621" s="125">
        <f t="shared" si="76"/>
        <v>-18332</v>
      </c>
      <c r="H4621" s="120" t="s">
        <v>3205</v>
      </c>
    </row>
    <row r="4622" spans="1:8" ht="15" x14ac:dyDescent="0.2">
      <c r="A4622" s="596">
        <v>43190</v>
      </c>
      <c r="B4622" s="62" t="s">
        <v>37</v>
      </c>
      <c r="C4622" s="62" t="s">
        <v>3144</v>
      </c>
      <c r="D4622" s="806"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x14ac:dyDescent="0.2">
      <c r="A4634" s="603">
        <v>43164</v>
      </c>
      <c r="B4634" s="173" t="s">
        <v>2932</v>
      </c>
      <c r="C4634" s="173" t="s">
        <v>2127</v>
      </c>
      <c r="D4634" s="117" t="s">
        <v>3211</v>
      </c>
      <c r="E4634" s="235">
        <v>1000000</v>
      </c>
      <c r="F4634" s="235"/>
      <c r="G4634" s="235">
        <f t="shared" si="76"/>
        <v>-1000000</v>
      </c>
      <c r="H4634" s="259" t="s">
        <v>3205</v>
      </c>
    </row>
    <row r="4635" spans="1:8" ht="24" x14ac:dyDescent="0.2">
      <c r="A4635" s="603">
        <v>43164</v>
      </c>
      <c r="B4635" s="173" t="s">
        <v>2786</v>
      </c>
      <c r="C4635" s="173" t="s">
        <v>2127</v>
      </c>
      <c r="D4635" s="117" t="s">
        <v>3212</v>
      </c>
      <c r="E4635" s="235">
        <v>680000</v>
      </c>
      <c r="F4635" s="235"/>
      <c r="G4635" s="235">
        <f t="shared" si="76"/>
        <v>-680000</v>
      </c>
      <c r="H4635" s="259" t="s">
        <v>3205</v>
      </c>
    </row>
    <row r="4636" spans="1:8" ht="15"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x14ac:dyDescent="0.2">
      <c r="A4639" s="603">
        <v>43166</v>
      </c>
      <c r="B4639" s="173" t="s">
        <v>1399</v>
      </c>
      <c r="C4639" s="173" t="s">
        <v>3225</v>
      </c>
      <c r="D4639" s="117" t="s">
        <v>3226</v>
      </c>
      <c r="E4639" s="235">
        <v>1320000</v>
      </c>
      <c r="F4639" s="235"/>
      <c r="G4639" s="235">
        <f t="shared" si="76"/>
        <v>-1320000</v>
      </c>
      <c r="H4639" s="259" t="s">
        <v>3205</v>
      </c>
    </row>
    <row r="4640" spans="1:8" ht="15" x14ac:dyDescent="0.2">
      <c r="A4640" s="603">
        <v>43166</v>
      </c>
      <c r="B4640" s="173" t="s">
        <v>2786</v>
      </c>
      <c r="C4640" s="173" t="s">
        <v>928</v>
      </c>
      <c r="D4640" s="117" t="s">
        <v>2654</v>
      </c>
      <c r="E4640" s="235">
        <v>12000</v>
      </c>
      <c r="F4640" s="235"/>
      <c r="G4640" s="235">
        <f t="shared" si="76"/>
        <v>-12000</v>
      </c>
      <c r="H4640" s="259" t="s">
        <v>3205</v>
      </c>
    </row>
    <row r="4641" spans="1:8" ht="15"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x14ac:dyDescent="0.2">
      <c r="A4649" s="603">
        <v>43177</v>
      </c>
      <c r="B4649" s="173" t="s">
        <v>2932</v>
      </c>
      <c r="C4649" s="173" t="s">
        <v>3111</v>
      </c>
      <c r="D4649" s="117" t="s">
        <v>3283</v>
      </c>
      <c r="E4649" s="235">
        <v>50000</v>
      </c>
      <c r="F4649" s="235"/>
      <c r="G4649" s="235">
        <f t="shared" si="76"/>
        <v>-50000</v>
      </c>
      <c r="H4649" s="259" t="s">
        <v>3205</v>
      </c>
    </row>
    <row r="4650" spans="1:8" ht="15"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x14ac:dyDescent="0.2">
      <c r="A4653" s="603">
        <v>43179</v>
      </c>
      <c r="B4653" s="173" t="s">
        <v>2786</v>
      </c>
      <c r="C4653" s="173" t="s">
        <v>894</v>
      </c>
      <c r="D4653" s="117" t="s">
        <v>3287</v>
      </c>
      <c r="E4653" s="235">
        <v>300000</v>
      </c>
      <c r="F4653" s="235"/>
      <c r="G4653" s="235">
        <f t="shared" si="76"/>
        <v>-300000</v>
      </c>
      <c r="H4653" s="259" t="s">
        <v>3205</v>
      </c>
    </row>
    <row r="4654" spans="1:8" ht="15" x14ac:dyDescent="0.2">
      <c r="A4654" s="603">
        <v>43180</v>
      </c>
      <c r="B4654" s="173" t="s">
        <v>2786</v>
      </c>
      <c r="C4654" s="173" t="s">
        <v>2585</v>
      </c>
      <c r="D4654" s="117" t="s">
        <v>3288</v>
      </c>
      <c r="E4654" s="235">
        <v>27000</v>
      </c>
      <c r="F4654" s="235"/>
      <c r="G4654" s="235">
        <f t="shared" si="76"/>
        <v>-27000</v>
      </c>
      <c r="H4654" s="259" t="s">
        <v>3205</v>
      </c>
    </row>
    <row r="4655" spans="1:8" ht="15" x14ac:dyDescent="0.2">
      <c r="A4655" s="603">
        <v>43180</v>
      </c>
      <c r="B4655" s="173" t="s">
        <v>1399</v>
      </c>
      <c r="C4655" s="173" t="s">
        <v>2514</v>
      </c>
      <c r="D4655" s="117" t="s">
        <v>3289</v>
      </c>
      <c r="E4655" s="235">
        <v>100000</v>
      </c>
      <c r="F4655" s="235"/>
      <c r="G4655" s="235">
        <f t="shared" si="76"/>
        <v>-100000</v>
      </c>
      <c r="H4655" s="259" t="s">
        <v>3205</v>
      </c>
    </row>
    <row r="4656" spans="1:8" ht="15" x14ac:dyDescent="0.2">
      <c r="A4656" s="603">
        <v>43181</v>
      </c>
      <c r="B4656" s="173" t="s">
        <v>1399</v>
      </c>
      <c r="C4656" s="173" t="s">
        <v>2159</v>
      </c>
      <c r="D4656" s="117" t="s">
        <v>3290</v>
      </c>
      <c r="E4656" s="235">
        <v>20000</v>
      </c>
      <c r="F4656" s="235"/>
      <c r="G4656" s="235">
        <f t="shared" si="76"/>
        <v>-20000</v>
      </c>
      <c r="H4656" s="259" t="s">
        <v>3205</v>
      </c>
    </row>
    <row r="4657" spans="1:8" ht="15" x14ac:dyDescent="0.2">
      <c r="A4657" s="603">
        <v>43182</v>
      </c>
      <c r="B4657" s="173" t="s">
        <v>1399</v>
      </c>
      <c r="C4657" s="173" t="s">
        <v>2514</v>
      </c>
      <c r="D4657" s="117" t="s">
        <v>3292</v>
      </c>
      <c r="E4657" s="235">
        <v>100000</v>
      </c>
      <c r="F4657" s="235"/>
      <c r="G4657" s="235">
        <f t="shared" si="76"/>
        <v>-100000</v>
      </c>
      <c r="H4657" s="259" t="s">
        <v>3205</v>
      </c>
    </row>
    <row r="4658" spans="1:8" ht="15" x14ac:dyDescent="0.2">
      <c r="A4658" s="603">
        <v>43184</v>
      </c>
      <c r="B4658" s="173" t="s">
        <v>2786</v>
      </c>
      <c r="C4658" s="173" t="s">
        <v>3274</v>
      </c>
      <c r="D4658" s="117" t="s">
        <v>3294</v>
      </c>
      <c r="E4658" s="235">
        <v>108000</v>
      </c>
      <c r="F4658" s="235"/>
      <c r="G4658" s="235">
        <f t="shared" si="76"/>
        <v>-108000</v>
      </c>
      <c r="H4658" s="259" t="s">
        <v>3205</v>
      </c>
    </row>
    <row r="4659" spans="1:8" ht="15" x14ac:dyDescent="0.2">
      <c r="A4659" s="603">
        <v>43187</v>
      </c>
      <c r="B4659" s="173" t="s">
        <v>2932</v>
      </c>
      <c r="C4659" s="173" t="s">
        <v>3301</v>
      </c>
      <c r="D4659" s="117" t="s">
        <v>2892</v>
      </c>
      <c r="E4659" s="235">
        <v>150000</v>
      </c>
      <c r="F4659" s="235"/>
      <c r="G4659" s="235">
        <f t="shared" si="76"/>
        <v>-150000</v>
      </c>
      <c r="H4659" s="259" t="s">
        <v>3205</v>
      </c>
    </row>
    <row r="4660" spans="1:8" ht="15" x14ac:dyDescent="0.2">
      <c r="A4660" s="603">
        <v>43188</v>
      </c>
      <c r="B4660" s="173" t="s">
        <v>2786</v>
      </c>
      <c r="C4660" s="173" t="s">
        <v>3144</v>
      </c>
      <c r="D4660" s="117" t="s">
        <v>3295</v>
      </c>
      <c r="E4660" s="235">
        <f>42800+19200</f>
        <v>62000</v>
      </c>
      <c r="F4660" s="235"/>
      <c r="G4660" s="235">
        <f t="shared" si="76"/>
        <v>-62000</v>
      </c>
      <c r="H4660" s="259" t="s">
        <v>3205</v>
      </c>
    </row>
    <row r="4661" spans="1:8" ht="15" x14ac:dyDescent="0.2">
      <c r="A4661" s="603">
        <v>43188</v>
      </c>
      <c r="B4661" s="173" t="s">
        <v>2786</v>
      </c>
      <c r="C4661" s="173" t="s">
        <v>1874</v>
      </c>
      <c r="D4661" s="117" t="s">
        <v>3298</v>
      </c>
      <c r="E4661" s="235">
        <v>6000</v>
      </c>
      <c r="F4661" s="235"/>
      <c r="G4661" s="235">
        <f t="shared" si="76"/>
        <v>-6000</v>
      </c>
      <c r="H4661" s="259" t="s">
        <v>3205</v>
      </c>
    </row>
    <row r="4662" spans="1:8" ht="15" x14ac:dyDescent="0.2">
      <c r="A4662" s="603">
        <v>43189</v>
      </c>
      <c r="B4662" s="173" t="s">
        <v>2786</v>
      </c>
      <c r="C4662" s="173" t="s">
        <v>894</v>
      </c>
      <c r="D4662" s="117" t="s">
        <v>3296</v>
      </c>
      <c r="E4662" s="235">
        <v>330000</v>
      </c>
      <c r="F4662" s="235"/>
      <c r="G4662" s="235">
        <f t="shared" si="76"/>
        <v>-330000</v>
      </c>
      <c r="H4662" s="259" t="s">
        <v>3205</v>
      </c>
    </row>
    <row r="4663" spans="1:8" ht="15" x14ac:dyDescent="0.2">
      <c r="A4663" s="603">
        <v>43189</v>
      </c>
      <c r="B4663" s="173" t="s">
        <v>2786</v>
      </c>
      <c r="C4663" s="173" t="s">
        <v>894</v>
      </c>
      <c r="D4663" s="117" t="s">
        <v>3297</v>
      </c>
      <c r="E4663" s="235">
        <v>350000</v>
      </c>
      <c r="F4663" s="235"/>
      <c r="G4663" s="235">
        <f t="shared" si="76"/>
        <v>-350000</v>
      </c>
      <c r="H4663" s="259" t="s">
        <v>3205</v>
      </c>
    </row>
    <row r="4664" spans="1:8" ht="15" x14ac:dyDescent="0.2">
      <c r="A4664" s="603">
        <v>43189</v>
      </c>
      <c r="B4664" s="173" t="s">
        <v>2786</v>
      </c>
      <c r="C4664" s="173" t="s">
        <v>166</v>
      </c>
      <c r="D4664" s="117" t="s">
        <v>3299</v>
      </c>
      <c r="E4664" s="235">
        <v>500000</v>
      </c>
      <c r="F4664" s="235"/>
      <c r="G4664" s="235">
        <f t="shared" si="76"/>
        <v>-500000</v>
      </c>
      <c r="H4664" s="259" t="s">
        <v>3205</v>
      </c>
    </row>
    <row r="4665" spans="1:8" ht="15" x14ac:dyDescent="0.2">
      <c r="A4665" s="603">
        <v>43190</v>
      </c>
      <c r="B4665" s="173" t="s">
        <v>2786</v>
      </c>
      <c r="C4665" s="173" t="s">
        <v>166</v>
      </c>
      <c r="D4665" s="117" t="s">
        <v>3300</v>
      </c>
      <c r="E4665" s="235">
        <v>500000</v>
      </c>
      <c r="F4665" s="235"/>
      <c r="G4665" s="235">
        <f t="shared" si="76"/>
        <v>-500000</v>
      </c>
      <c r="H4665" s="259" t="s">
        <v>3205</v>
      </c>
    </row>
    <row r="4666" spans="1:8" ht="15" x14ac:dyDescent="0.2">
      <c r="A4666" s="603">
        <v>43190</v>
      </c>
      <c r="B4666" s="173" t="s">
        <v>3143</v>
      </c>
      <c r="C4666" s="173" t="s">
        <v>3284</v>
      </c>
      <c r="D4666" s="117" t="s">
        <v>3302</v>
      </c>
      <c r="E4666" s="235">
        <v>196332</v>
      </c>
      <c r="F4666" s="235"/>
      <c r="G4666" s="235">
        <f t="shared" si="76"/>
        <v>-196332</v>
      </c>
      <c r="H4666" s="259" t="s">
        <v>3205</v>
      </c>
    </row>
    <row r="4667" spans="1:8" ht="15" x14ac:dyDescent="0.2">
      <c r="A4667" s="603">
        <v>43190</v>
      </c>
      <c r="B4667" s="173" t="s">
        <v>2786</v>
      </c>
      <c r="C4667" s="173" t="s">
        <v>3284</v>
      </c>
      <c r="D4667" s="117" t="s">
        <v>3303</v>
      </c>
      <c r="E4667" s="235">
        <v>191964</v>
      </c>
      <c r="F4667" s="235"/>
      <c r="G4667" s="235">
        <f t="shared" si="76"/>
        <v>-191964</v>
      </c>
      <c r="H4667" s="259" t="s">
        <v>3205</v>
      </c>
    </row>
    <row r="4668" spans="1:8" ht="15" x14ac:dyDescent="0.2">
      <c r="A4668" s="603">
        <v>43190</v>
      </c>
      <c r="B4668" s="173" t="s">
        <v>2786</v>
      </c>
      <c r="C4668" s="173" t="s">
        <v>572</v>
      </c>
      <c r="D4668" s="117" t="s">
        <v>3304</v>
      </c>
      <c r="E4668" s="235">
        <v>800000</v>
      </c>
      <c r="F4668" s="235"/>
      <c r="G4668" s="235">
        <f t="shared" si="76"/>
        <v>-800000</v>
      </c>
      <c r="H4668" s="259" t="s">
        <v>3205</v>
      </c>
    </row>
    <row r="4669" spans="1:8" ht="15" x14ac:dyDescent="0.2">
      <c r="A4669" s="603">
        <v>43190</v>
      </c>
      <c r="B4669" s="173" t="s">
        <v>40</v>
      </c>
      <c r="C4669" s="173" t="s">
        <v>3103</v>
      </c>
      <c r="D4669" s="117" t="s">
        <v>3305</v>
      </c>
      <c r="E4669" s="235">
        <v>20000</v>
      </c>
      <c r="F4669" s="235"/>
      <c r="G4669" s="235">
        <f t="shared" si="76"/>
        <v>-20000</v>
      </c>
      <c r="H4669" s="259" t="s">
        <v>3205</v>
      </c>
    </row>
    <row r="4670" spans="1:8" ht="15"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800" t="s">
        <v>3279</v>
      </c>
      <c r="E4674" s="91"/>
      <c r="F4674" s="91">
        <v>221537</v>
      </c>
      <c r="G4674" s="91">
        <f t="shared" si="76"/>
        <v>221537</v>
      </c>
      <c r="H4674" s="260" t="s">
        <v>3205</v>
      </c>
    </row>
    <row r="4675" spans="1:8" ht="15" customHeight="1" x14ac:dyDescent="0.2">
      <c r="A4675" s="598">
        <v>43179</v>
      </c>
      <c r="B4675" s="90" t="s">
        <v>40</v>
      </c>
      <c r="C4675" s="93" t="s">
        <v>558</v>
      </c>
      <c r="D4675" s="800" t="s">
        <v>3280</v>
      </c>
      <c r="E4675" s="91"/>
      <c r="F4675" s="91">
        <v>802808</v>
      </c>
      <c r="G4675" s="91">
        <f t="shared" si="76"/>
        <v>802808</v>
      </c>
      <c r="H4675" s="260" t="s">
        <v>3205</v>
      </c>
    </row>
    <row r="4676" spans="1:8" ht="24" customHeight="1" x14ac:dyDescent="0.2">
      <c r="A4676" s="598">
        <v>43180</v>
      </c>
      <c r="B4676" s="90" t="s">
        <v>82</v>
      </c>
      <c r="C4676" s="93" t="s">
        <v>558</v>
      </c>
      <c r="D4676" s="797" t="s">
        <v>3406</v>
      </c>
      <c r="E4676" s="91"/>
      <c r="F4676" s="91">
        <v>163623</v>
      </c>
      <c r="G4676" s="91">
        <f t="shared" si="76"/>
        <v>163623</v>
      </c>
      <c r="H4676" s="260" t="s">
        <v>3205</v>
      </c>
    </row>
    <row r="4677" spans="1:8" ht="15" customHeight="1" x14ac:dyDescent="0.2">
      <c r="A4677" s="598">
        <v>43187</v>
      </c>
      <c r="B4677" s="90" t="s">
        <v>2786</v>
      </c>
      <c r="C4677" s="93" t="s">
        <v>558</v>
      </c>
      <c r="D4677" s="800"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x14ac:dyDescent="0.2">
      <c r="A4687" s="596">
        <v>43192</v>
      </c>
      <c r="B4687" s="40" t="s">
        <v>16</v>
      </c>
      <c r="C4687" s="62" t="s">
        <v>793</v>
      </c>
      <c r="D4687" s="107" t="s">
        <v>1842</v>
      </c>
      <c r="E4687" s="57">
        <v>18000</v>
      </c>
      <c r="F4687" s="57"/>
      <c r="G4687" s="57">
        <f t="shared" si="77"/>
        <v>-18000</v>
      </c>
      <c r="H4687" s="120" t="s">
        <v>3313</v>
      </c>
    </row>
    <row r="4688" spans="1:8" ht="15" x14ac:dyDescent="0.2">
      <c r="A4688" s="596">
        <v>43192</v>
      </c>
      <c r="B4688" s="40" t="s">
        <v>2786</v>
      </c>
      <c r="C4688" s="62" t="s">
        <v>793</v>
      </c>
      <c r="D4688" s="107" t="s">
        <v>3064</v>
      </c>
      <c r="E4688" s="57">
        <v>20000</v>
      </c>
      <c r="F4688" s="57"/>
      <c r="G4688" s="57">
        <f t="shared" si="77"/>
        <v>-20000</v>
      </c>
      <c r="H4688" s="120" t="s">
        <v>3313</v>
      </c>
    </row>
    <row r="4689" spans="1:8" ht="15"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x14ac:dyDescent="0.2">
      <c r="A4705" s="596">
        <v>43192</v>
      </c>
      <c r="B4705" s="40" t="s">
        <v>1399</v>
      </c>
      <c r="C4705" s="62" t="s">
        <v>793</v>
      </c>
      <c r="D4705" s="107" t="s">
        <v>2481</v>
      </c>
      <c r="E4705" s="57">
        <v>20310.483870967742</v>
      </c>
      <c r="F4705" s="57"/>
      <c r="G4705" s="57">
        <f t="shared" si="77"/>
        <v>-20310.483870967742</v>
      </c>
      <c r="H4705" s="120" t="s">
        <v>3313</v>
      </c>
    </row>
    <row r="4706" spans="1:8" ht="15" x14ac:dyDescent="0.2">
      <c r="A4706" s="596">
        <v>43192</v>
      </c>
      <c r="B4706" s="40" t="s">
        <v>1399</v>
      </c>
      <c r="C4706" s="62" t="s">
        <v>793</v>
      </c>
      <c r="D4706" s="107" t="s">
        <v>1549</v>
      </c>
      <c r="E4706" s="57">
        <v>21379.919354838708</v>
      </c>
      <c r="F4706" s="57"/>
      <c r="G4706" s="57">
        <f t="shared" si="77"/>
        <v>-21379.919354838708</v>
      </c>
      <c r="H4706" s="120" t="s">
        <v>3313</v>
      </c>
    </row>
    <row r="4707" spans="1:8" ht="15" x14ac:dyDescent="0.2">
      <c r="A4707" s="596">
        <v>43192</v>
      </c>
      <c r="B4707" s="40" t="s">
        <v>1399</v>
      </c>
      <c r="C4707" s="62" t="s">
        <v>793</v>
      </c>
      <c r="D4707" s="107" t="s">
        <v>1870</v>
      </c>
      <c r="E4707" s="57">
        <v>37000</v>
      </c>
      <c r="F4707" s="57"/>
      <c r="G4707" s="57">
        <f t="shared" si="77"/>
        <v>-37000</v>
      </c>
      <c r="H4707" s="120" t="s">
        <v>3313</v>
      </c>
    </row>
    <row r="4708" spans="1:8" ht="15" x14ac:dyDescent="0.2">
      <c r="A4708" s="596">
        <v>43192</v>
      </c>
      <c r="B4708" s="40" t="s">
        <v>1399</v>
      </c>
      <c r="C4708" s="62" t="s">
        <v>793</v>
      </c>
      <c r="D4708" s="107" t="s">
        <v>3490</v>
      </c>
      <c r="E4708" s="57">
        <v>20387.096774193549</v>
      </c>
      <c r="F4708" s="57"/>
      <c r="G4708" s="57">
        <f t="shared" si="77"/>
        <v>-20387.096774193549</v>
      </c>
      <c r="H4708" s="120" t="s">
        <v>3313</v>
      </c>
    </row>
    <row r="4709" spans="1:8" ht="15" x14ac:dyDescent="0.2">
      <c r="A4709" s="596">
        <v>43192</v>
      </c>
      <c r="B4709" s="40" t="s">
        <v>1399</v>
      </c>
      <c r="C4709" s="62" t="s">
        <v>793</v>
      </c>
      <c r="D4709" s="107" t="s">
        <v>1861</v>
      </c>
      <c r="E4709" s="57">
        <v>18250.342741935485</v>
      </c>
      <c r="F4709" s="57"/>
      <c r="G4709" s="57">
        <f t="shared" si="77"/>
        <v>-18250.342741935485</v>
      </c>
      <c r="H4709" s="120" t="s">
        <v>3313</v>
      </c>
    </row>
    <row r="4710" spans="1:8" ht="15" x14ac:dyDescent="0.2">
      <c r="A4710" s="596">
        <v>43192</v>
      </c>
      <c r="B4710" s="40" t="s">
        <v>1399</v>
      </c>
      <c r="C4710" s="62" t="s">
        <v>793</v>
      </c>
      <c r="D4710" s="107" t="s">
        <v>1849</v>
      </c>
      <c r="E4710" s="57">
        <v>6420.4838709677424</v>
      </c>
      <c r="F4710" s="57"/>
      <c r="G4710" s="57">
        <f t="shared" si="77"/>
        <v>-6420.4838709677424</v>
      </c>
      <c r="H4710" s="120" t="s">
        <v>3313</v>
      </c>
    </row>
    <row r="4711" spans="1:8" ht="15" x14ac:dyDescent="0.2">
      <c r="A4711" s="596">
        <v>43192</v>
      </c>
      <c r="B4711" s="40" t="s">
        <v>1399</v>
      </c>
      <c r="C4711" s="62" t="s">
        <v>793</v>
      </c>
      <c r="D4711" s="107" t="s">
        <v>3491</v>
      </c>
      <c r="E4711" s="57">
        <v>2100.4435483870971</v>
      </c>
      <c r="F4711" s="57"/>
      <c r="G4711" s="57">
        <f t="shared" si="77"/>
        <v>-2100.4435483870971</v>
      </c>
      <c r="H4711" s="120" t="s">
        <v>3313</v>
      </c>
    </row>
    <row r="4712" spans="1:8" ht="15" x14ac:dyDescent="0.2">
      <c r="A4712" s="596">
        <v>43192</v>
      </c>
      <c r="B4712" s="40" t="s">
        <v>1399</v>
      </c>
      <c r="C4712" s="62" t="s">
        <v>793</v>
      </c>
      <c r="D4712" s="107" t="s">
        <v>3233</v>
      </c>
      <c r="E4712" s="57">
        <v>15700.201612903227</v>
      </c>
      <c r="F4712" s="57"/>
      <c r="G4712" s="57">
        <f t="shared" si="77"/>
        <v>-15700.201612903227</v>
      </c>
      <c r="H4712" s="120" t="s">
        <v>3313</v>
      </c>
    </row>
    <row r="4713" spans="1:8" ht="15" x14ac:dyDescent="0.2">
      <c r="A4713" s="596">
        <v>43192</v>
      </c>
      <c r="B4713" s="40" t="s">
        <v>1399</v>
      </c>
      <c r="C4713" s="62" t="s">
        <v>793</v>
      </c>
      <c r="D4713" s="107" t="s">
        <v>2926</v>
      </c>
      <c r="E4713" s="57">
        <v>12319.596774193549</v>
      </c>
      <c r="F4713" s="57"/>
      <c r="G4713" s="57">
        <f t="shared" si="77"/>
        <v>-12319.596774193549</v>
      </c>
      <c r="H4713" s="120" t="s">
        <v>3313</v>
      </c>
    </row>
    <row r="4714" spans="1:8" ht="15" x14ac:dyDescent="0.2">
      <c r="A4714" s="596">
        <v>43192</v>
      </c>
      <c r="B4714" s="40" t="s">
        <v>1399</v>
      </c>
      <c r="C4714" s="62" t="s">
        <v>793</v>
      </c>
      <c r="D4714" s="107" t="s">
        <v>1871</v>
      </c>
      <c r="E4714" s="57">
        <v>23435.483870967742</v>
      </c>
      <c r="F4714" s="57"/>
      <c r="G4714" s="57">
        <f t="shared" si="77"/>
        <v>-23435.483870967742</v>
      </c>
      <c r="H4714" s="120" t="s">
        <v>3313</v>
      </c>
    </row>
    <row r="4715" spans="1:8" ht="15" x14ac:dyDescent="0.2">
      <c r="A4715" s="596">
        <v>43192</v>
      </c>
      <c r="B4715" s="40" t="s">
        <v>1399</v>
      </c>
      <c r="C4715" s="62" t="s">
        <v>793</v>
      </c>
      <c r="D4715" s="107" t="s">
        <v>3067</v>
      </c>
      <c r="E4715" s="57">
        <v>7225.8064516129034</v>
      </c>
      <c r="F4715" s="57"/>
      <c r="G4715" s="57">
        <f t="shared" si="77"/>
        <v>-7225.8064516129034</v>
      </c>
      <c r="H4715" s="120" t="s">
        <v>3313</v>
      </c>
    </row>
    <row r="4716" spans="1:8" ht="15" x14ac:dyDescent="0.2">
      <c r="A4716" s="596">
        <v>43192</v>
      </c>
      <c r="B4716" s="40" t="s">
        <v>1399</v>
      </c>
      <c r="C4716" s="62" t="s">
        <v>793</v>
      </c>
      <c r="D4716" s="107" t="s">
        <v>2480</v>
      </c>
      <c r="E4716" s="57">
        <v>3290.322580645161</v>
      </c>
      <c r="F4716" s="57"/>
      <c r="G4716" s="57">
        <f t="shared" si="77"/>
        <v>-3290.322580645161</v>
      </c>
      <c r="H4716" s="120" t="s">
        <v>3313</v>
      </c>
    </row>
    <row r="4717" spans="1:8" ht="15" x14ac:dyDescent="0.2">
      <c r="A4717" s="596">
        <v>43192</v>
      </c>
      <c r="B4717" s="40" t="s">
        <v>18</v>
      </c>
      <c r="C4717" s="62" t="s">
        <v>793</v>
      </c>
      <c r="D4717" s="107" t="s">
        <v>2279</v>
      </c>
      <c r="E4717" s="57">
        <v>29629.919354838708</v>
      </c>
      <c r="F4717" s="57"/>
      <c r="G4717" s="57">
        <f t="shared" si="77"/>
        <v>-29629.919354838708</v>
      </c>
      <c r="H4717" s="120" t="s">
        <v>3313</v>
      </c>
    </row>
    <row r="4718" spans="1:8" ht="15"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x14ac:dyDescent="0.2">
      <c r="A4721" s="596">
        <v>43192</v>
      </c>
      <c r="B4721" s="40" t="s">
        <v>40</v>
      </c>
      <c r="C4721" s="62" t="s">
        <v>793</v>
      </c>
      <c r="D4721" s="107" t="s">
        <v>1860</v>
      </c>
      <c r="E4721" s="57">
        <v>18059.879032258064</v>
      </c>
      <c r="F4721" s="57"/>
      <c r="G4721" s="57">
        <f t="shared" si="77"/>
        <v>-18059.879032258064</v>
      </c>
      <c r="H4721" s="120" t="s">
        <v>3313</v>
      </c>
    </row>
    <row r="4722" spans="1:8" ht="15" x14ac:dyDescent="0.2">
      <c r="A4722" s="596">
        <v>43192</v>
      </c>
      <c r="B4722" s="40" t="s">
        <v>40</v>
      </c>
      <c r="C4722" s="62" t="s">
        <v>793</v>
      </c>
      <c r="D4722" s="107" t="s">
        <v>1848</v>
      </c>
      <c r="E4722" s="57">
        <v>19029.83870967742</v>
      </c>
      <c r="F4722" s="57"/>
      <c r="G4722" s="57">
        <f t="shared" si="77"/>
        <v>-19029.83870967742</v>
      </c>
      <c r="H4722" s="120" t="s">
        <v>3313</v>
      </c>
    </row>
    <row r="4723" spans="1:8" ht="15" x14ac:dyDescent="0.2">
      <c r="A4723" s="596">
        <v>43192</v>
      </c>
      <c r="B4723" s="40" t="s">
        <v>40</v>
      </c>
      <c r="C4723" s="62" t="s">
        <v>793</v>
      </c>
      <c r="D4723" s="107" t="s">
        <v>2035</v>
      </c>
      <c r="E4723" s="57">
        <v>10959.677419354841</v>
      </c>
      <c r="F4723" s="57"/>
      <c r="G4723" s="57">
        <f t="shared" si="77"/>
        <v>-10959.677419354841</v>
      </c>
      <c r="H4723" s="120" t="s">
        <v>3313</v>
      </c>
    </row>
    <row r="4724" spans="1:8" ht="15"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x14ac:dyDescent="0.2">
      <c r="A4733" s="596">
        <v>43192</v>
      </c>
      <c r="B4733" s="40" t="s">
        <v>25</v>
      </c>
      <c r="C4733" s="62" t="s">
        <v>2977</v>
      </c>
      <c r="D4733" s="107" t="s">
        <v>3354</v>
      </c>
      <c r="E4733" s="57">
        <v>12450</v>
      </c>
      <c r="F4733" s="57"/>
      <c r="G4733" s="57">
        <f t="shared" si="77"/>
        <v>-12450</v>
      </c>
      <c r="H4733" s="120" t="s">
        <v>3313</v>
      </c>
    </row>
    <row r="4734" spans="1:8" ht="15"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x14ac:dyDescent="0.2">
      <c r="A4749" s="596">
        <v>43200</v>
      </c>
      <c r="B4749" s="40" t="s">
        <v>2786</v>
      </c>
      <c r="C4749" s="62" t="s">
        <v>3144</v>
      </c>
      <c r="D4749" s="107" t="s">
        <v>3369</v>
      </c>
      <c r="E4749" s="57">
        <v>62350</v>
      </c>
      <c r="F4749" s="57"/>
      <c r="G4749" s="57">
        <f t="shared" si="78"/>
        <v>-62350</v>
      </c>
      <c r="H4749" s="120" t="s">
        <v>3313</v>
      </c>
    </row>
    <row r="4750" spans="1:8" ht="24" x14ac:dyDescent="0.2">
      <c r="A4750" s="596">
        <v>43200</v>
      </c>
      <c r="B4750" s="62" t="s">
        <v>1399</v>
      </c>
      <c r="C4750" s="62" t="s">
        <v>3144</v>
      </c>
      <c r="D4750" s="182" t="s">
        <v>3370</v>
      </c>
      <c r="E4750" s="125">
        <v>61447</v>
      </c>
      <c r="F4750" s="125"/>
      <c r="G4750" s="125">
        <f t="shared" si="78"/>
        <v>-61447</v>
      </c>
      <c r="H4750" s="120" t="s">
        <v>3313</v>
      </c>
    </row>
    <row r="4751" spans="1:8" ht="15"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x14ac:dyDescent="0.2">
      <c r="A4786" s="596">
        <v>43220</v>
      </c>
      <c r="B4786" s="40" t="s">
        <v>25</v>
      </c>
      <c r="C4786" s="62" t="s">
        <v>1893</v>
      </c>
      <c r="D4786" s="107" t="s">
        <v>72</v>
      </c>
      <c r="E4786" s="57">
        <v>3540</v>
      </c>
      <c r="F4786" s="57"/>
      <c r="G4786" s="57">
        <f t="shared" si="78"/>
        <v>-3540</v>
      </c>
      <c r="H4786" s="120" t="s">
        <v>3313</v>
      </c>
    </row>
    <row r="4787" spans="1:8" ht="15"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800" t="s">
        <v>3314</v>
      </c>
      <c r="E4861" s="91"/>
      <c r="F4861" s="91">
        <v>471420</v>
      </c>
      <c r="G4861" s="91">
        <f t="shared" si="79"/>
        <v>471420</v>
      </c>
      <c r="H4861" s="260" t="s">
        <v>3313</v>
      </c>
    </row>
    <row r="4862" spans="1:8" ht="15" x14ac:dyDescent="0.2">
      <c r="A4862" s="598">
        <v>43197</v>
      </c>
      <c r="B4862" s="90" t="s">
        <v>37</v>
      </c>
      <c r="C4862" s="93" t="s">
        <v>558</v>
      </c>
      <c r="D4862" s="800" t="s">
        <v>3315</v>
      </c>
      <c r="E4862" s="91"/>
      <c r="F4862" s="91">
        <v>157140</v>
      </c>
      <c r="G4862" s="91">
        <f t="shared" si="79"/>
        <v>157140</v>
      </c>
      <c r="H4862" s="260" t="s">
        <v>3313</v>
      </c>
    </row>
    <row r="4863" spans="1:8" ht="15" x14ac:dyDescent="0.2">
      <c r="A4863" s="598">
        <v>43199</v>
      </c>
      <c r="B4863" s="90" t="s">
        <v>1399</v>
      </c>
      <c r="C4863" s="93" t="s">
        <v>558</v>
      </c>
      <c r="D4863" s="800" t="s">
        <v>3316</v>
      </c>
      <c r="E4863" s="91"/>
      <c r="F4863" s="91">
        <v>949145</v>
      </c>
      <c r="G4863" s="91">
        <f t="shared" si="79"/>
        <v>949145</v>
      </c>
      <c r="H4863" s="260" t="s">
        <v>3313</v>
      </c>
    </row>
    <row r="4864" spans="1:8" ht="15" customHeight="1" x14ac:dyDescent="0.2">
      <c r="A4864" s="598">
        <v>43203</v>
      </c>
      <c r="B4864" s="90" t="s">
        <v>37</v>
      </c>
      <c r="C4864" s="93" t="s">
        <v>558</v>
      </c>
      <c r="D4864" s="800" t="s">
        <v>3335</v>
      </c>
      <c r="E4864" s="91"/>
      <c r="F4864" s="91">
        <v>157140</v>
      </c>
      <c r="G4864" s="91">
        <f t="shared" si="79"/>
        <v>157140</v>
      </c>
      <c r="H4864" s="260" t="s">
        <v>3313</v>
      </c>
    </row>
    <row r="4865" spans="1:8" ht="15" customHeight="1" x14ac:dyDescent="0.2">
      <c r="A4865" s="598">
        <v>43208</v>
      </c>
      <c r="B4865" s="90" t="s">
        <v>82</v>
      </c>
      <c r="C4865" s="93" t="s">
        <v>558</v>
      </c>
      <c r="D4865" s="800" t="s">
        <v>3381</v>
      </c>
      <c r="E4865" s="91"/>
      <c r="F4865" s="91">
        <v>325167</v>
      </c>
      <c r="G4865" s="91">
        <f t="shared" si="79"/>
        <v>325167</v>
      </c>
      <c r="H4865" s="260" t="s">
        <v>3313</v>
      </c>
    </row>
    <row r="4866" spans="1:8" ht="15" customHeight="1" x14ac:dyDescent="0.2">
      <c r="A4866" s="598">
        <v>43208</v>
      </c>
      <c r="B4866" s="90" t="s">
        <v>37</v>
      </c>
      <c r="C4866" s="93" t="s">
        <v>558</v>
      </c>
      <c r="D4866" s="800" t="s">
        <v>3382</v>
      </c>
      <c r="E4866" s="91"/>
      <c r="F4866" s="91">
        <v>157140</v>
      </c>
      <c r="G4866" s="91">
        <f t="shared" si="79"/>
        <v>157140</v>
      </c>
      <c r="H4866" s="260" t="s">
        <v>3313</v>
      </c>
    </row>
    <row r="4867" spans="1:8" ht="24" customHeight="1" x14ac:dyDescent="0.2">
      <c r="A4867" s="598">
        <v>43214</v>
      </c>
      <c r="B4867" s="90" t="s">
        <v>1399</v>
      </c>
      <c r="C4867" s="93" t="s">
        <v>558</v>
      </c>
      <c r="D4867" s="797" t="s">
        <v>3502</v>
      </c>
      <c r="E4867" s="91"/>
      <c r="F4867" s="91">
        <v>1000000</v>
      </c>
      <c r="G4867" s="91">
        <f t="shared" si="79"/>
        <v>1000000</v>
      </c>
      <c r="H4867" s="260" t="s">
        <v>3313</v>
      </c>
    </row>
    <row r="4868" spans="1:8" ht="24" customHeight="1" x14ac:dyDescent="0.2">
      <c r="A4868" s="598">
        <v>43214</v>
      </c>
      <c r="B4868" s="90" t="s">
        <v>1399</v>
      </c>
      <c r="C4868" s="93" t="s">
        <v>558</v>
      </c>
      <c r="D4868" s="797" t="s">
        <v>3502</v>
      </c>
      <c r="E4868" s="91"/>
      <c r="F4868" s="91">
        <v>1000000</v>
      </c>
      <c r="G4868" s="91">
        <f t="shared" si="79"/>
        <v>1000000</v>
      </c>
      <c r="H4868" s="260" t="s">
        <v>3313</v>
      </c>
    </row>
    <row r="4869" spans="1:8" ht="24" x14ac:dyDescent="0.2">
      <c r="A4869" s="598">
        <v>43214</v>
      </c>
      <c r="B4869" s="90" t="s">
        <v>1399</v>
      </c>
      <c r="C4869" s="93" t="s">
        <v>558</v>
      </c>
      <c r="D4869" s="797"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x14ac:dyDescent="0.2">
      <c r="A4916" s="596">
        <v>43221</v>
      </c>
      <c r="B4916" s="40" t="s">
        <v>2786</v>
      </c>
      <c r="C4916" s="62" t="s">
        <v>793</v>
      </c>
      <c r="D4916" s="128" t="s">
        <v>2757</v>
      </c>
      <c r="E4916" s="57">
        <v>19190</v>
      </c>
      <c r="F4916" s="57"/>
      <c r="G4916" s="57">
        <f t="shared" si="80"/>
        <v>-19190</v>
      </c>
      <c r="H4916" s="120" t="s">
        <v>3393</v>
      </c>
    </row>
    <row r="4917" spans="1:8" ht="15"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x14ac:dyDescent="0.2">
      <c r="A4919" s="596">
        <v>43221</v>
      </c>
      <c r="B4919" s="40" t="s">
        <v>40</v>
      </c>
      <c r="C4919" s="62" t="s">
        <v>793</v>
      </c>
      <c r="D4919" s="128" t="s">
        <v>2035</v>
      </c>
      <c r="E4919" s="57">
        <v>14450</v>
      </c>
      <c r="F4919" s="57"/>
      <c r="G4919" s="57">
        <f t="shared" si="80"/>
        <v>-14450</v>
      </c>
      <c r="H4919" s="120" t="s">
        <v>3393</v>
      </c>
    </row>
    <row r="4920" spans="1:8" ht="15"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x14ac:dyDescent="0.2">
      <c r="A4958" s="596">
        <v>43231</v>
      </c>
      <c r="B4958" s="40" t="s">
        <v>25</v>
      </c>
      <c r="C4958" s="62" t="s">
        <v>1893</v>
      </c>
      <c r="D4958" s="107" t="s">
        <v>2348</v>
      </c>
      <c r="E4958" s="57">
        <v>64150</v>
      </c>
      <c r="F4958" s="57"/>
      <c r="G4958" s="57">
        <f t="shared" si="81"/>
        <v>-64150</v>
      </c>
      <c r="H4958" s="120" t="s">
        <v>3393</v>
      </c>
    </row>
    <row r="4959" spans="1:8" ht="15"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x14ac:dyDescent="0.2">
      <c r="A4969" s="596">
        <v>43237</v>
      </c>
      <c r="B4969" s="40" t="s">
        <v>2786</v>
      </c>
      <c r="C4969" s="62" t="s">
        <v>3144</v>
      </c>
      <c r="D4969" s="107" t="s">
        <v>3582</v>
      </c>
      <c r="E4969" s="57">
        <v>11110</v>
      </c>
      <c r="F4969" s="57"/>
      <c r="G4969" s="57">
        <f t="shared" si="81"/>
        <v>-11110</v>
      </c>
      <c r="H4969" s="120" t="s">
        <v>3393</v>
      </c>
    </row>
    <row r="4970" spans="1:8" ht="15"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x14ac:dyDescent="0.2">
      <c r="A4972" s="596">
        <v>43242</v>
      </c>
      <c r="B4972" s="40" t="s">
        <v>2786</v>
      </c>
      <c r="C4972" s="62" t="s">
        <v>3144</v>
      </c>
      <c r="D4972" s="107" t="s">
        <v>3586</v>
      </c>
      <c r="E4972" s="57">
        <v>21785</v>
      </c>
      <c r="F4972" s="57"/>
      <c r="G4972" s="57">
        <f t="shared" si="81"/>
        <v>-21785</v>
      </c>
      <c r="H4972" s="120" t="s">
        <v>3393</v>
      </c>
    </row>
    <row r="4973" spans="1:8" ht="15"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x14ac:dyDescent="0.2">
      <c r="A5011" s="603">
        <v>43225</v>
      </c>
      <c r="B5011" s="173" t="s">
        <v>14</v>
      </c>
      <c r="C5011" s="173" t="s">
        <v>704</v>
      </c>
      <c r="D5011" s="117" t="s">
        <v>3403</v>
      </c>
      <c r="E5011" s="235">
        <v>5408</v>
      </c>
      <c r="F5011" s="235"/>
      <c r="G5011" s="235">
        <f t="shared" si="82"/>
        <v>-5408</v>
      </c>
      <c r="H5011" s="259" t="s">
        <v>3393</v>
      </c>
    </row>
    <row r="5012" spans="1:8" ht="15"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x14ac:dyDescent="0.2">
      <c r="A5028" s="603">
        <v>43229</v>
      </c>
      <c r="B5028" s="173" t="s">
        <v>2932</v>
      </c>
      <c r="C5028" s="173" t="s">
        <v>3422</v>
      </c>
      <c r="D5028" s="117" t="s">
        <v>3559</v>
      </c>
      <c r="E5028" s="235">
        <f>850000/2</f>
        <v>425000</v>
      </c>
      <c r="F5028" s="235"/>
      <c r="G5028" s="235">
        <f t="shared" si="82"/>
        <v>-425000</v>
      </c>
      <c r="H5028" s="259" t="s">
        <v>3393</v>
      </c>
    </row>
    <row r="5029" spans="1:8" ht="15" x14ac:dyDescent="0.2">
      <c r="A5029" s="603">
        <v>43229</v>
      </c>
      <c r="B5029" s="173" t="s">
        <v>2786</v>
      </c>
      <c r="C5029" s="173" t="s">
        <v>1874</v>
      </c>
      <c r="D5029" s="117" t="s">
        <v>3423</v>
      </c>
      <c r="E5029" s="235">
        <v>10000</v>
      </c>
      <c r="F5029" s="235"/>
      <c r="G5029" s="235">
        <f t="shared" si="82"/>
        <v>-10000</v>
      </c>
      <c r="H5029" s="259" t="s">
        <v>3393</v>
      </c>
    </row>
    <row r="5030" spans="1:8" ht="15" x14ac:dyDescent="0.2">
      <c r="A5030" s="603">
        <v>43229</v>
      </c>
      <c r="B5030" s="173" t="s">
        <v>1399</v>
      </c>
      <c r="C5030" s="173" t="s">
        <v>3274</v>
      </c>
      <c r="D5030" s="117" t="s">
        <v>3424</v>
      </c>
      <c r="E5030" s="235">
        <v>120000</v>
      </c>
      <c r="F5030" s="235"/>
      <c r="G5030" s="235">
        <f t="shared" si="82"/>
        <v>-120000</v>
      </c>
      <c r="H5030" s="259" t="s">
        <v>3393</v>
      </c>
    </row>
    <row r="5031" spans="1:8" ht="15" x14ac:dyDescent="0.2">
      <c r="A5031" s="603">
        <v>43229</v>
      </c>
      <c r="B5031" s="173" t="s">
        <v>2786</v>
      </c>
      <c r="C5031" s="173" t="s">
        <v>2514</v>
      </c>
      <c r="D5031" s="117" t="s">
        <v>3425</v>
      </c>
      <c r="E5031" s="235">
        <v>49000</v>
      </c>
      <c r="F5031" s="235"/>
      <c r="G5031" s="235">
        <f t="shared" si="82"/>
        <v>-49000</v>
      </c>
      <c r="H5031" s="259" t="s">
        <v>3393</v>
      </c>
    </row>
    <row r="5032" spans="1:8" ht="15" x14ac:dyDescent="0.2">
      <c r="A5032" s="603">
        <v>43229</v>
      </c>
      <c r="B5032" s="173" t="s">
        <v>2786</v>
      </c>
      <c r="C5032" s="173" t="s">
        <v>3284</v>
      </c>
      <c r="D5032" s="117" t="s">
        <v>3426</v>
      </c>
      <c r="E5032" s="235">
        <v>256800</v>
      </c>
      <c r="F5032" s="235"/>
      <c r="G5032" s="235">
        <f t="shared" si="82"/>
        <v>-256800</v>
      </c>
      <c r="H5032" s="259" t="s">
        <v>3393</v>
      </c>
    </row>
    <row r="5033" spans="1:8" ht="15" x14ac:dyDescent="0.2">
      <c r="A5033" s="603">
        <v>43229</v>
      </c>
      <c r="B5033" s="173" t="s">
        <v>2932</v>
      </c>
      <c r="C5033" s="173" t="s">
        <v>3427</v>
      </c>
      <c r="D5033" s="117" t="s">
        <v>3428</v>
      </c>
      <c r="E5033" s="235">
        <v>141450</v>
      </c>
      <c r="F5033" s="235"/>
      <c r="G5033" s="235">
        <f t="shared" si="82"/>
        <v>-141450</v>
      </c>
      <c r="H5033" s="259" t="s">
        <v>3393</v>
      </c>
    </row>
    <row r="5034" spans="1:8" ht="15" x14ac:dyDescent="0.2">
      <c r="A5034" s="603">
        <v>43231</v>
      </c>
      <c r="B5034" s="173" t="s">
        <v>40</v>
      </c>
      <c r="C5034" s="173" t="s">
        <v>306</v>
      </c>
      <c r="D5034" s="117" t="s">
        <v>3429</v>
      </c>
      <c r="E5034" s="235">
        <v>50000</v>
      </c>
      <c r="F5034" s="235"/>
      <c r="G5034" s="235">
        <f t="shared" si="82"/>
        <v>-50000</v>
      </c>
      <c r="H5034" s="259" t="s">
        <v>3393</v>
      </c>
    </row>
    <row r="5035" spans="1:8" ht="24" x14ac:dyDescent="0.2">
      <c r="A5035" s="603">
        <v>43236</v>
      </c>
      <c r="B5035" s="173" t="s">
        <v>2932</v>
      </c>
      <c r="C5035" s="173" t="s">
        <v>137</v>
      </c>
      <c r="D5035" s="117" t="s">
        <v>3950</v>
      </c>
      <c r="E5035" s="235">
        <v>500000</v>
      </c>
      <c r="F5035" s="235"/>
      <c r="G5035" s="235">
        <f t="shared" si="82"/>
        <v>-500000</v>
      </c>
      <c r="H5035" s="259" t="s">
        <v>3393</v>
      </c>
    </row>
    <row r="5036" spans="1:8" ht="15" x14ac:dyDescent="0.2">
      <c r="A5036" s="603">
        <v>43236</v>
      </c>
      <c r="B5036" s="173" t="s">
        <v>2786</v>
      </c>
      <c r="C5036" s="173" t="s">
        <v>3445</v>
      </c>
      <c r="D5036" s="117" t="s">
        <v>3446</v>
      </c>
      <c r="E5036" s="235">
        <v>100000</v>
      </c>
      <c r="F5036" s="235"/>
      <c r="G5036" s="235">
        <f t="shared" si="82"/>
        <v>-100000</v>
      </c>
      <c r="H5036" s="259" t="s">
        <v>3393</v>
      </c>
    </row>
    <row r="5037" spans="1:8" ht="15"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800" t="s">
        <v>3394</v>
      </c>
      <c r="E5065" s="91"/>
      <c r="F5065" s="91">
        <v>8659879</v>
      </c>
      <c r="G5065" s="91">
        <f t="shared" ref="G5065:G5128" si="83">F5065-E5065</f>
        <v>8659879</v>
      </c>
      <c r="H5065" s="260" t="s">
        <v>3393</v>
      </c>
    </row>
    <row r="5066" spans="1:8" ht="15" x14ac:dyDescent="0.2">
      <c r="A5066" s="598">
        <v>43232</v>
      </c>
      <c r="B5066" s="90" t="s">
        <v>2786</v>
      </c>
      <c r="C5066" s="93" t="s">
        <v>558</v>
      </c>
      <c r="D5066" s="800" t="s">
        <v>3410</v>
      </c>
      <c r="E5066" s="91"/>
      <c r="F5066" s="91">
        <v>1970250</v>
      </c>
      <c r="G5066" s="91">
        <f t="shared" si="83"/>
        <v>1970250</v>
      </c>
      <c r="H5066" s="260" t="s">
        <v>3393</v>
      </c>
    </row>
    <row r="5067" spans="1:8" ht="15" x14ac:dyDescent="0.2">
      <c r="A5067" s="598">
        <v>43244</v>
      </c>
      <c r="B5067" s="90" t="s">
        <v>37</v>
      </c>
      <c r="C5067" s="93" t="s">
        <v>558</v>
      </c>
      <c r="D5067" s="800" t="s">
        <v>3455</v>
      </c>
      <c r="E5067" s="91"/>
      <c r="F5067" s="91">
        <v>157140</v>
      </c>
      <c r="G5067" s="91">
        <f t="shared" si="83"/>
        <v>157140</v>
      </c>
      <c r="H5067" s="260" t="s">
        <v>3393</v>
      </c>
    </row>
    <row r="5068" spans="1:8" ht="24" x14ac:dyDescent="0.2">
      <c r="A5068" s="598">
        <v>43248</v>
      </c>
      <c r="B5068" s="90" t="s">
        <v>1399</v>
      </c>
      <c r="C5068" s="93" t="s">
        <v>558</v>
      </c>
      <c r="D5068" s="797" t="s">
        <v>3503</v>
      </c>
      <c r="E5068" s="91"/>
      <c r="F5068" s="91">
        <v>500000</v>
      </c>
      <c r="G5068" s="91">
        <f t="shared" si="83"/>
        <v>500000</v>
      </c>
      <c r="H5068" s="260" t="s">
        <v>3393</v>
      </c>
    </row>
    <row r="5069" spans="1:8" ht="24" x14ac:dyDescent="0.2">
      <c r="A5069" s="598">
        <v>43248</v>
      </c>
      <c r="B5069" s="90" t="s">
        <v>1399</v>
      </c>
      <c r="C5069" s="93" t="s">
        <v>558</v>
      </c>
      <c r="D5069" s="797" t="s">
        <v>3504</v>
      </c>
      <c r="E5069" s="91"/>
      <c r="F5069" s="91">
        <v>500000</v>
      </c>
      <c r="G5069" s="91">
        <f t="shared" si="83"/>
        <v>500000</v>
      </c>
      <c r="H5069" s="260" t="s">
        <v>3393</v>
      </c>
    </row>
    <row r="5070" spans="1:8" ht="24" x14ac:dyDescent="0.2">
      <c r="A5070" s="598">
        <v>43248</v>
      </c>
      <c r="B5070" s="90" t="s">
        <v>1399</v>
      </c>
      <c r="C5070" s="93" t="s">
        <v>558</v>
      </c>
      <c r="D5070" s="797" t="s">
        <v>3504</v>
      </c>
      <c r="E5070" s="91"/>
      <c r="F5070" s="91">
        <v>539782</v>
      </c>
      <c r="G5070" s="91">
        <f t="shared" si="83"/>
        <v>539782</v>
      </c>
      <c r="H5070" s="260" t="s">
        <v>3393</v>
      </c>
    </row>
    <row r="5071" spans="1:8" ht="24" x14ac:dyDescent="0.2">
      <c r="A5071" s="598">
        <v>43248</v>
      </c>
      <c r="B5071" s="90" t="s">
        <v>1399</v>
      </c>
      <c r="C5071" s="93" t="s">
        <v>558</v>
      </c>
      <c r="D5071" s="797" t="s">
        <v>3505</v>
      </c>
      <c r="E5071" s="91"/>
      <c r="F5071" s="91">
        <v>661916</v>
      </c>
      <c r="G5071" s="91">
        <f t="shared" si="83"/>
        <v>661916</v>
      </c>
      <c r="H5071" s="260" t="s">
        <v>3393</v>
      </c>
    </row>
    <row r="5072" spans="1:8" ht="15" x14ac:dyDescent="0.2">
      <c r="A5072" s="598">
        <v>43250</v>
      </c>
      <c r="B5072" s="90" t="s">
        <v>2786</v>
      </c>
      <c r="C5072" s="93" t="s">
        <v>558</v>
      </c>
      <c r="D5072" s="800" t="s">
        <v>3518</v>
      </c>
      <c r="E5072" s="91"/>
      <c r="F5072" s="91">
        <v>832500</v>
      </c>
      <c r="G5072" s="91">
        <f t="shared" si="83"/>
        <v>832500</v>
      </c>
      <c r="H5072" s="260" t="s">
        <v>3393</v>
      </c>
    </row>
    <row r="5073" spans="1:8" ht="15" x14ac:dyDescent="0.2">
      <c r="A5073" s="598">
        <v>43250</v>
      </c>
      <c r="B5073" s="90" t="s">
        <v>2786</v>
      </c>
      <c r="C5073" s="93" t="s">
        <v>558</v>
      </c>
      <c r="D5073" s="800"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x14ac:dyDescent="0.2">
      <c r="A5081" s="596">
        <v>43252</v>
      </c>
      <c r="B5081" s="40" t="s">
        <v>16</v>
      </c>
      <c r="C5081" s="62" t="s">
        <v>793</v>
      </c>
      <c r="D5081" s="107" t="s">
        <v>1841</v>
      </c>
      <c r="E5081" s="57">
        <v>30000</v>
      </c>
      <c r="F5081" s="57"/>
      <c r="G5081" s="57">
        <f t="shared" si="83"/>
        <v>-30000</v>
      </c>
      <c r="H5081" s="120" t="s">
        <v>3520</v>
      </c>
    </row>
    <row r="5082" spans="1:8" ht="15" x14ac:dyDescent="0.2">
      <c r="A5082" s="596">
        <v>43252</v>
      </c>
      <c r="B5082" s="40" t="s">
        <v>16</v>
      </c>
      <c r="C5082" s="62" t="s">
        <v>793</v>
      </c>
      <c r="D5082" s="107" t="s">
        <v>1842</v>
      </c>
      <c r="E5082" s="57">
        <v>18000</v>
      </c>
      <c r="F5082" s="57"/>
      <c r="G5082" s="57">
        <f t="shared" si="83"/>
        <v>-18000</v>
      </c>
      <c r="H5082" s="120" t="s">
        <v>3520</v>
      </c>
    </row>
    <row r="5083" spans="1:8" ht="15" x14ac:dyDescent="0.2">
      <c r="A5083" s="596">
        <v>43252</v>
      </c>
      <c r="B5083" s="40" t="s">
        <v>16</v>
      </c>
      <c r="C5083" s="62" t="s">
        <v>793</v>
      </c>
      <c r="D5083" s="107" t="s">
        <v>2282</v>
      </c>
      <c r="E5083" s="57">
        <v>14000.322580645161</v>
      </c>
      <c r="F5083" s="57"/>
      <c r="G5083" s="57">
        <f t="shared" si="83"/>
        <v>-14000.322580645161</v>
      </c>
      <c r="H5083" s="120" t="s">
        <v>3520</v>
      </c>
    </row>
    <row r="5084" spans="1:8" ht="15" x14ac:dyDescent="0.2">
      <c r="A5084" s="596">
        <v>43252</v>
      </c>
      <c r="B5084" s="40" t="s">
        <v>16</v>
      </c>
      <c r="C5084" s="62" t="s">
        <v>793</v>
      </c>
      <c r="D5084" s="107" t="s">
        <v>3229</v>
      </c>
      <c r="E5084" s="57">
        <v>12349.637096774193</v>
      </c>
      <c r="F5084" s="57"/>
      <c r="G5084" s="57">
        <f t="shared" si="83"/>
        <v>-12349.637096774193</v>
      </c>
      <c r="H5084" s="120" t="s">
        <v>3520</v>
      </c>
    </row>
    <row r="5085" spans="1:8" ht="15" x14ac:dyDescent="0.2">
      <c r="A5085" s="596">
        <v>43252</v>
      </c>
      <c r="B5085" s="40" t="s">
        <v>16</v>
      </c>
      <c r="C5085" s="62" t="s">
        <v>793</v>
      </c>
      <c r="D5085" s="107" t="s">
        <v>3610</v>
      </c>
      <c r="E5085" s="57">
        <v>6000</v>
      </c>
      <c r="F5085" s="57"/>
      <c r="G5085" s="57">
        <f t="shared" si="83"/>
        <v>-6000</v>
      </c>
      <c r="H5085" s="120" t="s">
        <v>3520</v>
      </c>
    </row>
    <row r="5086" spans="1:8" ht="15" x14ac:dyDescent="0.2">
      <c r="A5086" s="596">
        <v>43252</v>
      </c>
      <c r="B5086" s="40" t="s">
        <v>16</v>
      </c>
      <c r="C5086" s="62" t="s">
        <v>793</v>
      </c>
      <c r="D5086" s="107" t="s">
        <v>3611</v>
      </c>
      <c r="E5086" s="57">
        <v>5000</v>
      </c>
      <c r="F5086" s="57"/>
      <c r="G5086" s="57">
        <f t="shared" si="83"/>
        <v>-5000</v>
      </c>
      <c r="H5086" s="120" t="s">
        <v>3520</v>
      </c>
    </row>
    <row r="5087" spans="1:8" ht="15" x14ac:dyDescent="0.2">
      <c r="A5087" s="596">
        <v>43252</v>
      </c>
      <c r="B5087" s="40" t="s">
        <v>2786</v>
      </c>
      <c r="C5087" s="62" t="s">
        <v>793</v>
      </c>
      <c r="D5087" s="107" t="s">
        <v>1862</v>
      </c>
      <c r="E5087" s="57">
        <v>18625</v>
      </c>
      <c r="F5087" s="57"/>
      <c r="G5087" s="57">
        <f t="shared" si="83"/>
        <v>-18625</v>
      </c>
      <c r="H5087" s="120" t="s">
        <v>3520</v>
      </c>
    </row>
    <row r="5088" spans="1:8" ht="15" x14ac:dyDescent="0.2">
      <c r="A5088" s="596">
        <v>43252</v>
      </c>
      <c r="B5088" s="40" t="s">
        <v>2786</v>
      </c>
      <c r="C5088" s="62" t="s">
        <v>793</v>
      </c>
      <c r="D5088" s="107" t="s">
        <v>1863</v>
      </c>
      <c r="E5088" s="57">
        <v>43400.080645161288</v>
      </c>
      <c r="F5088" s="57"/>
      <c r="G5088" s="57">
        <f t="shared" si="83"/>
        <v>-43400.080645161288</v>
      </c>
      <c r="H5088" s="120" t="s">
        <v>3520</v>
      </c>
    </row>
    <row r="5089" spans="1:8" ht="15" x14ac:dyDescent="0.2">
      <c r="A5089" s="596">
        <v>43252</v>
      </c>
      <c r="B5089" s="40" t="s">
        <v>2786</v>
      </c>
      <c r="C5089" s="62" t="s">
        <v>793</v>
      </c>
      <c r="D5089" s="107" t="s">
        <v>1844</v>
      </c>
      <c r="E5089" s="57">
        <v>23899.677419354841</v>
      </c>
      <c r="F5089" s="57"/>
      <c r="G5089" s="57">
        <f t="shared" si="83"/>
        <v>-23899.677419354841</v>
      </c>
      <c r="H5089" s="120" t="s">
        <v>3520</v>
      </c>
    </row>
    <row r="5090" spans="1:8" ht="15"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x14ac:dyDescent="0.2">
      <c r="A5150" s="611">
        <v>43263</v>
      </c>
      <c r="B5150" s="62" t="s">
        <v>2932</v>
      </c>
      <c r="C5150" s="46" t="s">
        <v>3607</v>
      </c>
      <c r="D5150" s="128" t="s">
        <v>3607</v>
      </c>
      <c r="E5150" s="125">
        <v>46000</v>
      </c>
      <c r="F5150" s="125"/>
      <c r="G5150" s="125">
        <f t="shared" si="84"/>
        <v>-46000</v>
      </c>
      <c r="H5150" s="262" t="s">
        <v>3520</v>
      </c>
    </row>
    <row r="5151" spans="1:8" ht="15"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x14ac:dyDescent="0.2">
      <c r="A5170" s="611">
        <v>43273</v>
      </c>
      <c r="B5170" s="62" t="s">
        <v>2786</v>
      </c>
      <c r="C5170" s="46" t="s">
        <v>3144</v>
      </c>
      <c r="D5170" s="128" t="s">
        <v>3631</v>
      </c>
      <c r="E5170" s="125">
        <f>8950-3100</f>
        <v>5850</v>
      </c>
      <c r="F5170" s="125"/>
      <c r="G5170" s="125">
        <f t="shared" si="84"/>
        <v>-5850</v>
      </c>
      <c r="H5170" s="262" t="s">
        <v>3520</v>
      </c>
    </row>
    <row r="5171" spans="1:8" ht="15" x14ac:dyDescent="0.2">
      <c r="A5171" s="611">
        <v>43273</v>
      </c>
      <c r="B5171" s="62" t="s">
        <v>2786</v>
      </c>
      <c r="C5171" s="46" t="s">
        <v>3144</v>
      </c>
      <c r="D5171" s="128" t="s">
        <v>3632</v>
      </c>
      <c r="E5171" s="125">
        <v>6700</v>
      </c>
      <c r="F5171" s="125"/>
      <c r="G5171" s="125">
        <f t="shared" si="84"/>
        <v>-6700</v>
      </c>
      <c r="H5171" s="262" t="s">
        <v>3520</v>
      </c>
    </row>
    <row r="5172" spans="1:8" ht="15" x14ac:dyDescent="0.2">
      <c r="A5172" s="611">
        <v>43273</v>
      </c>
      <c r="B5172" s="62" t="s">
        <v>3621</v>
      </c>
      <c r="C5172" s="46" t="s">
        <v>3148</v>
      </c>
      <c r="D5172" s="128" t="s">
        <v>3368</v>
      </c>
      <c r="E5172" s="125">
        <v>720</v>
      </c>
      <c r="F5172" s="125"/>
      <c r="G5172" s="125">
        <f t="shared" si="84"/>
        <v>-720</v>
      </c>
      <c r="H5172" s="262" t="s">
        <v>3520</v>
      </c>
    </row>
    <row r="5173" spans="1:8" ht="15" x14ac:dyDescent="0.2">
      <c r="A5173" s="611">
        <v>43273</v>
      </c>
      <c r="B5173" s="62" t="s">
        <v>2786</v>
      </c>
      <c r="C5173" s="46" t="s">
        <v>3144</v>
      </c>
      <c r="D5173" s="128" t="s">
        <v>3633</v>
      </c>
      <c r="E5173" s="125">
        <v>19000</v>
      </c>
      <c r="F5173" s="125"/>
      <c r="G5173" s="125">
        <f t="shared" si="84"/>
        <v>-19000</v>
      </c>
      <c r="H5173" s="262" t="s">
        <v>3520</v>
      </c>
    </row>
    <row r="5174" spans="1:8" ht="15" x14ac:dyDescent="0.2">
      <c r="A5174" s="611">
        <v>43273</v>
      </c>
      <c r="B5174" s="62" t="s">
        <v>2786</v>
      </c>
      <c r="C5174" s="46" t="s">
        <v>285</v>
      </c>
      <c r="D5174" s="128" t="s">
        <v>3634</v>
      </c>
      <c r="E5174" s="125">
        <v>19950</v>
      </c>
      <c r="F5174" s="125"/>
      <c r="G5174" s="125">
        <f t="shared" si="84"/>
        <v>-19950</v>
      </c>
      <c r="H5174" s="262" t="s">
        <v>3520</v>
      </c>
    </row>
    <row r="5175" spans="1:8" ht="15" x14ac:dyDescent="0.2">
      <c r="A5175" s="611">
        <v>43274</v>
      </c>
      <c r="B5175" s="62" t="s">
        <v>2786</v>
      </c>
      <c r="C5175" s="46" t="s">
        <v>3076</v>
      </c>
      <c r="D5175" s="128" t="s">
        <v>3635</v>
      </c>
      <c r="E5175" s="125">
        <v>20000</v>
      </c>
      <c r="F5175" s="125"/>
      <c r="G5175" s="125">
        <f t="shared" si="84"/>
        <v>-20000</v>
      </c>
      <c r="H5175" s="262" t="s">
        <v>3520</v>
      </c>
    </row>
    <row r="5176" spans="1:8" ht="15" x14ac:dyDescent="0.2">
      <c r="A5176" s="611">
        <v>43274</v>
      </c>
      <c r="B5176" s="62" t="s">
        <v>2786</v>
      </c>
      <c r="C5176" s="46" t="s">
        <v>2600</v>
      </c>
      <c r="D5176" s="128" t="s">
        <v>3636</v>
      </c>
      <c r="E5176" s="125">
        <v>4700</v>
      </c>
      <c r="F5176" s="125"/>
      <c r="G5176" s="125">
        <f t="shared" si="84"/>
        <v>-4700</v>
      </c>
      <c r="H5176" s="262" t="s">
        <v>3520</v>
      </c>
    </row>
    <row r="5177" spans="1:8" ht="15" x14ac:dyDescent="0.2">
      <c r="A5177" s="611">
        <v>43274</v>
      </c>
      <c r="B5177" s="62" t="s">
        <v>2786</v>
      </c>
      <c r="C5177" s="46" t="s">
        <v>3637</v>
      </c>
      <c r="D5177" s="128" t="s">
        <v>3638</v>
      </c>
      <c r="E5177" s="125">
        <v>50000</v>
      </c>
      <c r="F5177" s="125"/>
      <c r="G5177" s="125">
        <f t="shared" si="84"/>
        <v>-50000</v>
      </c>
      <c r="H5177" s="262" t="s">
        <v>3520</v>
      </c>
    </row>
    <row r="5178" spans="1:8" ht="15" x14ac:dyDescent="0.2">
      <c r="A5178" s="611">
        <v>43274</v>
      </c>
      <c r="B5178" s="62" t="s">
        <v>2786</v>
      </c>
      <c r="C5178" s="46" t="s">
        <v>3637</v>
      </c>
      <c r="D5178" s="128" t="s">
        <v>3639</v>
      </c>
      <c r="E5178" s="125">
        <v>250000</v>
      </c>
      <c r="F5178" s="125"/>
      <c r="G5178" s="125">
        <f t="shared" si="84"/>
        <v>-250000</v>
      </c>
      <c r="H5178" s="262" t="s">
        <v>3520</v>
      </c>
    </row>
    <row r="5179" spans="1:8" ht="15"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24"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x14ac:dyDescent="0.2">
      <c r="A5191" s="611">
        <v>43277</v>
      </c>
      <c r="B5191" s="62" t="s">
        <v>2786</v>
      </c>
      <c r="C5191" s="46" t="s">
        <v>3144</v>
      </c>
      <c r="D5191" s="128" t="s">
        <v>3652</v>
      </c>
      <c r="E5191" s="125">
        <v>2500</v>
      </c>
      <c r="F5191" s="125"/>
      <c r="G5191" s="125">
        <f t="shared" si="84"/>
        <v>-2500</v>
      </c>
      <c r="H5191" s="262" t="s">
        <v>3520</v>
      </c>
    </row>
    <row r="5192" spans="1:8" ht="24"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x14ac:dyDescent="0.2">
      <c r="A5194" s="611">
        <v>43278</v>
      </c>
      <c r="B5194" s="62" t="s">
        <v>2932</v>
      </c>
      <c r="C5194" s="46" t="s">
        <v>3144</v>
      </c>
      <c r="D5194" s="128" t="s">
        <v>3654</v>
      </c>
      <c r="E5194" s="125">
        <v>35480</v>
      </c>
      <c r="F5194" s="125"/>
      <c r="G5194" s="125">
        <f t="shared" si="85"/>
        <v>-35480</v>
      </c>
      <c r="H5194" s="262" t="s">
        <v>3520</v>
      </c>
    </row>
    <row r="5195" spans="1:8" ht="15" x14ac:dyDescent="0.2">
      <c r="A5195" s="611">
        <v>43278</v>
      </c>
      <c r="B5195" s="62" t="s">
        <v>2786</v>
      </c>
      <c r="C5195" s="46" t="s">
        <v>391</v>
      </c>
      <c r="D5195" s="128" t="s">
        <v>2157</v>
      </c>
      <c r="E5195" s="125">
        <v>750</v>
      </c>
      <c r="F5195" s="125"/>
      <c r="G5195" s="125">
        <f t="shared" si="85"/>
        <v>-750</v>
      </c>
      <c r="H5195" s="262" t="s">
        <v>3520</v>
      </c>
    </row>
    <row r="5196" spans="1:8" ht="15" x14ac:dyDescent="0.2">
      <c r="A5196" s="611">
        <v>43278</v>
      </c>
      <c r="B5196" s="62" t="s">
        <v>3621</v>
      </c>
      <c r="C5196" s="46" t="s">
        <v>391</v>
      </c>
      <c r="D5196" s="128" t="s">
        <v>3655</v>
      </c>
      <c r="E5196" s="125">
        <v>800</v>
      </c>
      <c r="F5196" s="125"/>
      <c r="G5196" s="125">
        <f t="shared" si="85"/>
        <v>-800</v>
      </c>
      <c r="H5196" s="262" t="s">
        <v>3520</v>
      </c>
    </row>
    <row r="5197" spans="1:8" ht="15" x14ac:dyDescent="0.2">
      <c r="A5197" s="603">
        <v>43258</v>
      </c>
      <c r="B5197" s="173" t="s">
        <v>2786</v>
      </c>
      <c r="C5197" s="173" t="s">
        <v>894</v>
      </c>
      <c r="D5197" s="117" t="s">
        <v>3534</v>
      </c>
      <c r="E5197" s="235">
        <v>150000</v>
      </c>
      <c r="F5197" s="235"/>
      <c r="G5197" s="235">
        <f t="shared" si="85"/>
        <v>-150000</v>
      </c>
      <c r="H5197" s="259" t="s">
        <v>3520</v>
      </c>
    </row>
    <row r="5198" spans="1:8" ht="15" x14ac:dyDescent="0.2">
      <c r="A5198" s="603">
        <v>43258</v>
      </c>
      <c r="B5198" s="173" t="s">
        <v>2786</v>
      </c>
      <c r="C5198" s="173" t="s">
        <v>3010</v>
      </c>
      <c r="D5198" s="117" t="s">
        <v>3534</v>
      </c>
      <c r="E5198" s="235">
        <v>150000</v>
      </c>
      <c r="F5198" s="235"/>
      <c r="G5198" s="235">
        <f t="shared" si="85"/>
        <v>-150000</v>
      </c>
      <c r="H5198" s="259" t="s">
        <v>3520</v>
      </c>
    </row>
    <row r="5199" spans="1:8" ht="15" x14ac:dyDescent="0.2">
      <c r="A5199" s="603">
        <v>43258</v>
      </c>
      <c r="B5199" s="173" t="s">
        <v>1399</v>
      </c>
      <c r="C5199" s="173" t="s">
        <v>164</v>
      </c>
      <c r="D5199" s="117" t="s">
        <v>3534</v>
      </c>
      <c r="E5199" s="235">
        <v>100000</v>
      </c>
      <c r="F5199" s="235"/>
      <c r="G5199" s="235">
        <f t="shared" si="85"/>
        <v>-100000</v>
      </c>
      <c r="H5199" s="259" t="s">
        <v>3520</v>
      </c>
    </row>
    <row r="5200" spans="1:8" ht="15" x14ac:dyDescent="0.2">
      <c r="A5200" s="603">
        <v>43258</v>
      </c>
      <c r="B5200" s="173" t="s">
        <v>2786</v>
      </c>
      <c r="C5200" s="173" t="s">
        <v>2195</v>
      </c>
      <c r="D5200" s="117" t="s">
        <v>3535</v>
      </c>
      <c r="E5200" s="235">
        <v>200000</v>
      </c>
      <c r="F5200" s="235"/>
      <c r="G5200" s="235">
        <f t="shared" si="85"/>
        <v>-200000</v>
      </c>
      <c r="H5200" s="259" t="s">
        <v>3520</v>
      </c>
    </row>
    <row r="5201" spans="1:8" ht="15"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x14ac:dyDescent="0.2">
      <c r="A5223" s="603">
        <v>43262</v>
      </c>
      <c r="B5223" s="173" t="s">
        <v>2932</v>
      </c>
      <c r="C5223" s="173" t="s">
        <v>3111</v>
      </c>
      <c r="D5223" s="117" t="s">
        <v>3555</v>
      </c>
      <c r="E5223" s="235">
        <v>200000</v>
      </c>
      <c r="F5223" s="235"/>
      <c r="G5223" s="235">
        <f t="shared" si="85"/>
        <v>-200000</v>
      </c>
      <c r="H5223" s="259" t="s">
        <v>3520</v>
      </c>
    </row>
    <row r="5224" spans="1:8" ht="15" x14ac:dyDescent="0.2">
      <c r="A5224" s="603">
        <v>43262</v>
      </c>
      <c r="B5224" s="173" t="s">
        <v>2932</v>
      </c>
      <c r="C5224" s="173" t="s">
        <v>3111</v>
      </c>
      <c r="D5224" s="117" t="s">
        <v>3556</v>
      </c>
      <c r="E5224" s="235">
        <v>300000</v>
      </c>
      <c r="F5224" s="235"/>
      <c r="G5224" s="235">
        <f t="shared" si="85"/>
        <v>-300000</v>
      </c>
      <c r="H5224" s="259" t="s">
        <v>3520</v>
      </c>
    </row>
    <row r="5225" spans="1:8" ht="15" x14ac:dyDescent="0.2">
      <c r="A5225" s="603">
        <v>43262</v>
      </c>
      <c r="B5225" s="173" t="s">
        <v>2786</v>
      </c>
      <c r="C5225" s="173" t="s">
        <v>3274</v>
      </c>
      <c r="D5225" s="117" t="s">
        <v>3616</v>
      </c>
      <c r="E5225" s="235">
        <v>100000</v>
      </c>
      <c r="F5225" s="235"/>
      <c r="G5225" s="235">
        <f t="shared" si="85"/>
        <v>-100000</v>
      </c>
      <c r="H5225" s="259" t="s">
        <v>3520</v>
      </c>
    </row>
    <row r="5226" spans="1:8" ht="15" x14ac:dyDescent="0.2">
      <c r="A5226" s="603">
        <v>43263</v>
      </c>
      <c r="B5226" s="173" t="s">
        <v>2932</v>
      </c>
      <c r="C5226" s="173" t="s">
        <v>2853</v>
      </c>
      <c r="D5226" s="117" t="s">
        <v>3557</v>
      </c>
      <c r="E5226" s="235">
        <v>20000</v>
      </c>
      <c r="F5226" s="235"/>
      <c r="G5226" s="235">
        <f t="shared" si="85"/>
        <v>-20000</v>
      </c>
      <c r="H5226" s="259" t="s">
        <v>3520</v>
      </c>
    </row>
    <row r="5227" spans="1:8" ht="15" x14ac:dyDescent="0.2">
      <c r="A5227" s="603">
        <v>43263</v>
      </c>
      <c r="B5227" s="173" t="s">
        <v>2786</v>
      </c>
      <c r="C5227" s="173" t="s">
        <v>3284</v>
      </c>
      <c r="D5227" s="117" t="s">
        <v>3555</v>
      </c>
      <c r="E5227" s="235">
        <v>305000</v>
      </c>
      <c r="F5227" s="235"/>
      <c r="G5227" s="235">
        <f t="shared" si="85"/>
        <v>-305000</v>
      </c>
      <c r="H5227" s="259" t="s">
        <v>3520</v>
      </c>
    </row>
    <row r="5228" spans="1:8" ht="15" x14ac:dyDescent="0.2">
      <c r="A5228" s="603">
        <v>43263</v>
      </c>
      <c r="B5228" s="173" t="s">
        <v>2786</v>
      </c>
      <c r="C5228" s="173" t="s">
        <v>3284</v>
      </c>
      <c r="D5228" s="117" t="s">
        <v>3560</v>
      </c>
      <c r="E5228" s="235">
        <v>-40000</v>
      </c>
      <c r="F5228" s="235"/>
      <c r="G5228" s="235">
        <f t="shared" si="85"/>
        <v>40000</v>
      </c>
      <c r="H5228" s="259" t="s">
        <v>3520</v>
      </c>
    </row>
    <row r="5229" spans="1:8" ht="15" x14ac:dyDescent="0.2">
      <c r="A5229" s="603">
        <v>43263</v>
      </c>
      <c r="B5229" s="173" t="s">
        <v>2786</v>
      </c>
      <c r="C5229" s="173" t="s">
        <v>166</v>
      </c>
      <c r="D5229" s="117" t="s">
        <v>3560</v>
      </c>
      <c r="E5229" s="235">
        <v>-10000</v>
      </c>
      <c r="F5229" s="235"/>
      <c r="G5229" s="235">
        <f t="shared" si="85"/>
        <v>10000</v>
      </c>
      <c r="H5229" s="259" t="s">
        <v>3520</v>
      </c>
    </row>
    <row r="5230" spans="1:8" ht="15" x14ac:dyDescent="0.2">
      <c r="A5230" s="603">
        <v>43263</v>
      </c>
      <c r="B5230" s="173" t="s">
        <v>2786</v>
      </c>
      <c r="C5230" s="173" t="s">
        <v>255</v>
      </c>
      <c r="D5230" s="117" t="s">
        <v>3560</v>
      </c>
      <c r="E5230" s="235">
        <v>-25000</v>
      </c>
      <c r="F5230" s="235"/>
      <c r="G5230" s="235">
        <f t="shared" si="85"/>
        <v>25000</v>
      </c>
      <c r="H5230" s="259" t="s">
        <v>3520</v>
      </c>
    </row>
    <row r="5231" spans="1:8" ht="15" x14ac:dyDescent="0.2">
      <c r="A5231" s="603">
        <v>43263</v>
      </c>
      <c r="B5231" s="173" t="s">
        <v>2786</v>
      </c>
      <c r="C5231" s="173" t="s">
        <v>250</v>
      </c>
      <c r="D5231" s="117" t="s">
        <v>3560</v>
      </c>
      <c r="E5231" s="235">
        <v>-20000</v>
      </c>
      <c r="F5231" s="235"/>
      <c r="G5231" s="235">
        <f t="shared" si="85"/>
        <v>20000</v>
      </c>
      <c r="H5231" s="259" t="s">
        <v>3520</v>
      </c>
    </row>
    <row r="5232" spans="1:8" ht="15"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x14ac:dyDescent="0.2">
      <c r="A5244" s="603">
        <v>43280</v>
      </c>
      <c r="B5244" s="173" t="s">
        <v>2932</v>
      </c>
      <c r="C5244" s="173" t="s">
        <v>3284</v>
      </c>
      <c r="D5244" s="117" t="s">
        <v>3658</v>
      </c>
      <c r="E5244" s="235">
        <v>255000</v>
      </c>
      <c r="F5244" s="235"/>
      <c r="G5244" s="235">
        <f t="shared" si="85"/>
        <v>-255000</v>
      </c>
      <c r="H5244" s="259" t="s">
        <v>3520</v>
      </c>
    </row>
    <row r="5245" spans="1:8" ht="15" x14ac:dyDescent="0.2">
      <c r="A5245" s="603">
        <v>43280</v>
      </c>
      <c r="B5245" s="173" t="s">
        <v>2786</v>
      </c>
      <c r="C5245" s="173" t="s">
        <v>358</v>
      </c>
      <c r="D5245" s="117" t="s">
        <v>3659</v>
      </c>
      <c r="E5245" s="235">
        <v>300000</v>
      </c>
      <c r="F5245" s="235"/>
      <c r="G5245" s="235">
        <f t="shared" si="85"/>
        <v>-300000</v>
      </c>
      <c r="H5245" s="259" t="s">
        <v>3520</v>
      </c>
    </row>
    <row r="5246" spans="1:8" ht="15" x14ac:dyDescent="0.2">
      <c r="A5246" s="603">
        <v>43280</v>
      </c>
      <c r="B5246" s="173" t="s">
        <v>2786</v>
      </c>
      <c r="C5246" s="173" t="s">
        <v>2288</v>
      </c>
      <c r="D5246" s="117" t="s">
        <v>3660</v>
      </c>
      <c r="E5246" s="235">
        <v>71500</v>
      </c>
      <c r="F5246" s="235"/>
      <c r="G5246" s="235">
        <f t="shared" si="85"/>
        <v>-71500</v>
      </c>
      <c r="H5246" s="259" t="s">
        <v>3520</v>
      </c>
    </row>
    <row r="5247" spans="1:8" ht="15" x14ac:dyDescent="0.2">
      <c r="A5247" s="598">
        <v>43259</v>
      </c>
      <c r="B5247" s="90" t="s">
        <v>2786</v>
      </c>
      <c r="C5247" s="90" t="s">
        <v>558</v>
      </c>
      <c r="D5247" s="800" t="s">
        <v>3529</v>
      </c>
      <c r="E5247" s="91"/>
      <c r="F5247" s="91">
        <v>1850000</v>
      </c>
      <c r="G5247" s="91">
        <f t="shared" si="85"/>
        <v>1850000</v>
      </c>
      <c r="H5247" s="260" t="s">
        <v>3520</v>
      </c>
    </row>
    <row r="5248" spans="1:8" ht="15" x14ac:dyDescent="0.2">
      <c r="A5248" s="598">
        <v>43262</v>
      </c>
      <c r="B5248" s="90" t="s">
        <v>2932</v>
      </c>
      <c r="C5248" s="90" t="s">
        <v>558</v>
      </c>
      <c r="D5248" s="800" t="s">
        <v>3533</v>
      </c>
      <c r="E5248" s="91"/>
      <c r="F5248" s="91">
        <v>29654217</v>
      </c>
      <c r="G5248" s="91">
        <f t="shared" si="85"/>
        <v>29654217</v>
      </c>
      <c r="H5248" s="260" t="s">
        <v>3520</v>
      </c>
    </row>
    <row r="5249" spans="1:8" ht="15" x14ac:dyDescent="0.2">
      <c r="A5249" s="598">
        <v>43263</v>
      </c>
      <c r="B5249" s="90" t="s">
        <v>2547</v>
      </c>
      <c r="C5249" s="90" t="s">
        <v>558</v>
      </c>
      <c r="D5249" s="800" t="s">
        <v>2125</v>
      </c>
      <c r="E5249" s="91"/>
      <c r="F5249" s="91">
        <v>700204</v>
      </c>
      <c r="G5249" s="91">
        <f t="shared" si="85"/>
        <v>700204</v>
      </c>
      <c r="H5249" s="260" t="s">
        <v>3520</v>
      </c>
    </row>
    <row r="5250" spans="1:8" ht="15" x14ac:dyDescent="0.2">
      <c r="A5250" s="598">
        <v>43263</v>
      </c>
      <c r="B5250" s="90" t="s">
        <v>1399</v>
      </c>
      <c r="C5250" s="90" t="s">
        <v>558</v>
      </c>
      <c r="D5250" s="800" t="s">
        <v>3712</v>
      </c>
      <c r="E5250" s="91"/>
      <c r="F5250" s="91">
        <v>3800000</v>
      </c>
      <c r="G5250" s="91">
        <f t="shared" si="85"/>
        <v>3800000</v>
      </c>
      <c r="H5250" s="260" t="s">
        <v>3520</v>
      </c>
    </row>
    <row r="5251" spans="1:8" ht="15" x14ac:dyDescent="0.2">
      <c r="A5251" s="598">
        <v>43263</v>
      </c>
      <c r="B5251" s="90" t="s">
        <v>1399</v>
      </c>
      <c r="C5251" s="90" t="s">
        <v>558</v>
      </c>
      <c r="D5251" s="800" t="s">
        <v>3713</v>
      </c>
      <c r="E5251" s="91"/>
      <c r="F5251" s="91">
        <v>584397</v>
      </c>
      <c r="G5251" s="91">
        <f t="shared" si="85"/>
        <v>584397</v>
      </c>
      <c r="H5251" s="260" t="s">
        <v>3520</v>
      </c>
    </row>
    <row r="5252" spans="1:8" ht="24" x14ac:dyDescent="0.2">
      <c r="A5252" s="598">
        <v>43265</v>
      </c>
      <c r="B5252" s="93" t="s">
        <v>18</v>
      </c>
      <c r="C5252" s="93" t="s">
        <v>558</v>
      </c>
      <c r="D5252" s="801" t="s">
        <v>3606</v>
      </c>
      <c r="E5252" s="175"/>
      <c r="F5252" s="175">
        <v>300000</v>
      </c>
      <c r="G5252" s="175">
        <f t="shared" si="85"/>
        <v>300000</v>
      </c>
      <c r="H5252" s="260" t="s">
        <v>3520</v>
      </c>
    </row>
    <row r="5253" spans="1:8" ht="15" x14ac:dyDescent="0.2">
      <c r="A5253" s="596">
        <v>43286</v>
      </c>
      <c r="B5253" s="40" t="s">
        <v>2786</v>
      </c>
      <c r="C5253" s="62" t="s">
        <v>793</v>
      </c>
      <c r="D5253" s="128" t="s">
        <v>1835</v>
      </c>
      <c r="E5253" s="57">
        <v>25000</v>
      </c>
      <c r="F5253" s="57"/>
      <c r="G5253" s="57">
        <f t="shared" si="85"/>
        <v>-25000</v>
      </c>
      <c r="H5253" s="120" t="s">
        <v>3661</v>
      </c>
    </row>
    <row r="5254" spans="1:8" ht="15" x14ac:dyDescent="0.2">
      <c r="A5254" s="596">
        <v>43286</v>
      </c>
      <c r="B5254" s="40" t="s">
        <v>2651</v>
      </c>
      <c r="C5254" s="62" t="s">
        <v>793</v>
      </c>
      <c r="D5254" s="128" t="s">
        <v>1836</v>
      </c>
      <c r="E5254" s="57">
        <v>25000</v>
      </c>
      <c r="F5254" s="57"/>
      <c r="G5254" s="57">
        <f t="shared" si="85"/>
        <v>-25000</v>
      </c>
      <c r="H5254" s="120" t="s">
        <v>3661</v>
      </c>
    </row>
    <row r="5255" spans="1:8" ht="15" x14ac:dyDescent="0.2">
      <c r="A5255" s="596">
        <v>43286</v>
      </c>
      <c r="B5255" s="40" t="s">
        <v>1399</v>
      </c>
      <c r="C5255" s="62" t="s">
        <v>793</v>
      </c>
      <c r="D5255" s="128" t="s">
        <v>1836</v>
      </c>
      <c r="E5255" s="57">
        <v>25000</v>
      </c>
      <c r="F5255" s="57"/>
      <c r="G5255" s="57">
        <f t="shared" si="85"/>
        <v>-25000</v>
      </c>
      <c r="H5255" s="120" t="s">
        <v>3661</v>
      </c>
    </row>
    <row r="5256" spans="1:8" ht="15"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x14ac:dyDescent="0.2">
      <c r="A5271" s="596">
        <v>43286</v>
      </c>
      <c r="B5271" s="40" t="s">
        <v>2786</v>
      </c>
      <c r="C5271" s="62" t="s">
        <v>793</v>
      </c>
      <c r="D5271" s="128" t="s">
        <v>3071</v>
      </c>
      <c r="E5271" s="57">
        <v>1333.3333333333333</v>
      </c>
      <c r="F5271" s="57"/>
      <c r="G5271" s="57">
        <f t="shared" si="86"/>
        <v>-1333.3333333333333</v>
      </c>
      <c r="H5271" s="120" t="s">
        <v>3661</v>
      </c>
    </row>
    <row r="5272" spans="1:8" ht="15"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x14ac:dyDescent="0.2">
      <c r="A5292" s="596">
        <v>43286</v>
      </c>
      <c r="B5292" s="40" t="s">
        <v>6514</v>
      </c>
      <c r="C5292" s="62" t="s">
        <v>793</v>
      </c>
      <c r="D5292" s="128" t="s">
        <v>2280</v>
      </c>
      <c r="E5292" s="57">
        <v>25522.916666666668</v>
      </c>
      <c r="F5292" s="57"/>
      <c r="G5292" s="57">
        <f t="shared" si="86"/>
        <v>-25522.916666666668</v>
      </c>
      <c r="H5292" s="120" t="s">
        <v>3661</v>
      </c>
    </row>
    <row r="5293" spans="1:8" ht="15" x14ac:dyDescent="0.2">
      <c r="A5293" s="596">
        <v>43286</v>
      </c>
      <c r="B5293" s="40" t="s">
        <v>6514</v>
      </c>
      <c r="C5293" s="62" t="s">
        <v>793</v>
      </c>
      <c r="D5293" s="128" t="s">
        <v>1860</v>
      </c>
      <c r="E5293" s="57">
        <v>20440</v>
      </c>
      <c r="F5293" s="57"/>
      <c r="G5293" s="57">
        <f t="shared" si="86"/>
        <v>-20440</v>
      </c>
      <c r="H5293" s="120" t="s">
        <v>3661</v>
      </c>
    </row>
    <row r="5294" spans="1:8" ht="15"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x14ac:dyDescent="0.2">
      <c r="A5299" s="596">
        <v>43286</v>
      </c>
      <c r="B5299" s="40" t="s">
        <v>37</v>
      </c>
      <c r="C5299" s="62" t="s">
        <v>793</v>
      </c>
      <c r="D5299" s="128" t="s">
        <v>1239</v>
      </c>
      <c r="E5299" s="57">
        <v>24325</v>
      </c>
      <c r="F5299" s="57"/>
      <c r="G5299" s="57">
        <f t="shared" si="86"/>
        <v>-24325</v>
      </c>
      <c r="H5299" s="120" t="s">
        <v>3661</v>
      </c>
    </row>
    <row r="5300" spans="1:8" ht="15" x14ac:dyDescent="0.2">
      <c r="A5300" s="596">
        <v>43286</v>
      </c>
      <c r="B5300" s="40" t="s">
        <v>37</v>
      </c>
      <c r="C5300" s="62" t="s">
        <v>793</v>
      </c>
      <c r="D5300" s="128" t="s">
        <v>3609</v>
      </c>
      <c r="E5300" s="57">
        <v>12400</v>
      </c>
      <c r="F5300" s="57"/>
      <c r="G5300" s="57">
        <f t="shared" si="86"/>
        <v>-12400</v>
      </c>
      <c r="H5300" s="120" t="s">
        <v>3661</v>
      </c>
    </row>
    <row r="5301" spans="1:8" ht="15" x14ac:dyDescent="0.2">
      <c r="A5301" s="596">
        <v>43286</v>
      </c>
      <c r="B5301" s="40" t="s">
        <v>37</v>
      </c>
      <c r="C5301" s="62" t="s">
        <v>793</v>
      </c>
      <c r="D5301" s="128" t="s">
        <v>2180</v>
      </c>
      <c r="E5301" s="57">
        <v>16599.916666666664</v>
      </c>
      <c r="F5301" s="57"/>
      <c r="G5301" s="57">
        <f t="shared" si="86"/>
        <v>-16599.916666666664</v>
      </c>
      <c r="H5301" s="120" t="s">
        <v>3661</v>
      </c>
    </row>
    <row r="5302" spans="1:8" ht="15" x14ac:dyDescent="0.2">
      <c r="A5302" s="596">
        <v>43286</v>
      </c>
      <c r="B5302" s="40" t="s">
        <v>2932</v>
      </c>
      <c r="C5302" s="62" t="s">
        <v>793</v>
      </c>
      <c r="D5302" s="128" t="s">
        <v>1844</v>
      </c>
      <c r="E5302" s="57">
        <v>22100</v>
      </c>
      <c r="F5302" s="57"/>
      <c r="G5302" s="57">
        <f t="shared" si="86"/>
        <v>-22100</v>
      </c>
      <c r="H5302" s="120" t="s">
        <v>3661</v>
      </c>
    </row>
    <row r="5303" spans="1:8" ht="15" x14ac:dyDescent="0.2">
      <c r="A5303" s="596">
        <v>43286</v>
      </c>
      <c r="B5303" s="40" t="s">
        <v>2932</v>
      </c>
      <c r="C5303" s="62" t="s">
        <v>793</v>
      </c>
      <c r="D5303" s="128" t="s">
        <v>2924</v>
      </c>
      <c r="E5303" s="57">
        <v>50000</v>
      </c>
      <c r="F5303" s="57"/>
      <c r="G5303" s="57">
        <f t="shared" si="86"/>
        <v>-50000</v>
      </c>
      <c r="H5303" s="120" t="s">
        <v>3661</v>
      </c>
    </row>
    <row r="5304" spans="1:8" ht="15" x14ac:dyDescent="0.2">
      <c r="A5304" s="596">
        <v>43286</v>
      </c>
      <c r="B5304" s="40" t="s">
        <v>2651</v>
      </c>
      <c r="C5304" s="62" t="s">
        <v>793</v>
      </c>
      <c r="D5304" s="128" t="s">
        <v>3615</v>
      </c>
      <c r="E5304" s="57">
        <v>38666.666666666664</v>
      </c>
      <c r="F5304" s="57"/>
      <c r="G5304" s="57">
        <f t="shared" si="86"/>
        <v>-38666.666666666664</v>
      </c>
      <c r="H5304" s="120" t="s">
        <v>3661</v>
      </c>
    </row>
    <row r="5305" spans="1:8" ht="15" x14ac:dyDescent="0.2">
      <c r="A5305" s="596">
        <v>43286</v>
      </c>
      <c r="B5305" s="40" t="s">
        <v>2651</v>
      </c>
      <c r="C5305" s="62" t="s">
        <v>793</v>
      </c>
      <c r="D5305" s="128" t="s">
        <v>1851</v>
      </c>
      <c r="E5305" s="57">
        <v>24000.000000000004</v>
      </c>
      <c r="F5305" s="57"/>
      <c r="G5305" s="57">
        <f t="shared" si="86"/>
        <v>-24000.000000000004</v>
      </c>
      <c r="H5305" s="120" t="s">
        <v>3661</v>
      </c>
    </row>
    <row r="5306" spans="1:8" ht="15" x14ac:dyDescent="0.2">
      <c r="A5306" s="596">
        <v>43286</v>
      </c>
      <c r="B5306" s="40" t="s">
        <v>2651</v>
      </c>
      <c r="C5306" s="62" t="s">
        <v>793</v>
      </c>
      <c r="D5306" s="128" t="s">
        <v>1846</v>
      </c>
      <c r="E5306" s="57">
        <v>12500</v>
      </c>
      <c r="F5306" s="57"/>
      <c r="G5306" s="57">
        <f t="shared" si="86"/>
        <v>-12500</v>
      </c>
      <c r="H5306" s="120" t="s">
        <v>3661</v>
      </c>
    </row>
    <row r="5307" spans="1:8" ht="15" x14ac:dyDescent="0.2">
      <c r="A5307" s="596">
        <v>43286</v>
      </c>
      <c r="B5307" s="40" t="s">
        <v>2651</v>
      </c>
      <c r="C5307" s="62" t="s">
        <v>793</v>
      </c>
      <c r="D5307" s="128" t="s">
        <v>3612</v>
      </c>
      <c r="E5307" s="57">
        <v>19425</v>
      </c>
      <c r="F5307" s="57"/>
      <c r="G5307" s="57">
        <f t="shared" si="86"/>
        <v>-19425</v>
      </c>
      <c r="H5307" s="120" t="s">
        <v>3661</v>
      </c>
    </row>
    <row r="5308" spans="1:8" ht="15" x14ac:dyDescent="0.2">
      <c r="A5308" s="596">
        <v>43286</v>
      </c>
      <c r="B5308" s="40" t="s">
        <v>2651</v>
      </c>
      <c r="C5308" s="62" t="s">
        <v>793</v>
      </c>
      <c r="D5308" s="128" t="s">
        <v>2279</v>
      </c>
      <c r="E5308" s="57">
        <v>26500</v>
      </c>
      <c r="F5308" s="57"/>
      <c r="G5308" s="57">
        <f t="shared" si="86"/>
        <v>-26500</v>
      </c>
      <c r="H5308" s="120" t="s">
        <v>3661</v>
      </c>
    </row>
    <row r="5309" spans="1:8" ht="15"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x14ac:dyDescent="0.2">
      <c r="A5329" s="596">
        <v>43286</v>
      </c>
      <c r="B5329" s="40" t="s">
        <v>3621</v>
      </c>
      <c r="C5329" s="40" t="s">
        <v>3148</v>
      </c>
      <c r="D5329" s="107" t="s">
        <v>3368</v>
      </c>
      <c r="E5329" s="41">
        <v>330</v>
      </c>
      <c r="G5329" s="41">
        <f t="shared" si="87"/>
        <v>-330</v>
      </c>
      <c r="H5329" s="120" t="s">
        <v>3661</v>
      </c>
    </row>
    <row r="5330" spans="1:8" ht="15"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x14ac:dyDescent="0.2">
      <c r="A5345" s="596">
        <v>43296</v>
      </c>
      <c r="B5345" s="40" t="s">
        <v>1399</v>
      </c>
      <c r="C5345" s="40" t="s">
        <v>3144</v>
      </c>
      <c r="D5345" s="107" t="s">
        <v>3788</v>
      </c>
      <c r="E5345" s="41">
        <v>15240</v>
      </c>
      <c r="G5345" s="41">
        <f t="shared" si="87"/>
        <v>-15240</v>
      </c>
      <c r="H5345" s="120" t="s">
        <v>3661</v>
      </c>
    </row>
    <row r="5346" spans="1:8" ht="15" x14ac:dyDescent="0.2">
      <c r="A5346" s="596">
        <v>43297</v>
      </c>
      <c r="B5346" s="40" t="s">
        <v>1399</v>
      </c>
      <c r="C5346" s="40" t="s">
        <v>3144</v>
      </c>
      <c r="D5346" s="107" t="s">
        <v>3788</v>
      </c>
      <c r="E5346" s="41">
        <v>36107</v>
      </c>
      <c r="G5346" s="41">
        <f t="shared" si="87"/>
        <v>-36107</v>
      </c>
      <c r="H5346" s="120" t="s">
        <v>3661</v>
      </c>
    </row>
    <row r="5347" spans="1:8" ht="15" x14ac:dyDescent="0.2">
      <c r="A5347" s="596">
        <v>43297</v>
      </c>
      <c r="B5347" s="40" t="s">
        <v>25</v>
      </c>
      <c r="C5347" s="40" t="s">
        <v>3789</v>
      </c>
      <c r="D5347" s="107" t="s">
        <v>369</v>
      </c>
      <c r="E5347" s="41">
        <v>500</v>
      </c>
      <c r="G5347" s="41">
        <f t="shared" si="87"/>
        <v>-500</v>
      </c>
      <c r="H5347" s="120" t="s">
        <v>3661</v>
      </c>
    </row>
    <row r="5348" spans="1:8" ht="15" x14ac:dyDescent="0.2">
      <c r="A5348" s="596">
        <v>43297</v>
      </c>
      <c r="B5348" s="40" t="s">
        <v>16</v>
      </c>
      <c r="C5348" s="40" t="s">
        <v>3790</v>
      </c>
      <c r="D5348" s="107" t="s">
        <v>369</v>
      </c>
      <c r="E5348" s="41">
        <v>4122</v>
      </c>
      <c r="G5348" s="41">
        <f t="shared" si="87"/>
        <v>-4122</v>
      </c>
      <c r="H5348" s="120" t="s">
        <v>3661</v>
      </c>
    </row>
    <row r="5349" spans="1:8" ht="15"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x14ac:dyDescent="0.2">
      <c r="A5352" s="596">
        <v>43297</v>
      </c>
      <c r="B5352" s="40" t="s">
        <v>18</v>
      </c>
      <c r="C5352" s="40" t="s">
        <v>3144</v>
      </c>
      <c r="D5352" s="107" t="s">
        <v>3792</v>
      </c>
      <c r="E5352" s="41">
        <v>19160</v>
      </c>
      <c r="G5352" s="41">
        <f t="shared" si="87"/>
        <v>-19160</v>
      </c>
      <c r="H5352" s="120" t="s">
        <v>3661</v>
      </c>
    </row>
    <row r="5353" spans="1:8" ht="15" x14ac:dyDescent="0.2">
      <c r="A5353" s="596">
        <v>43297</v>
      </c>
      <c r="B5353" s="40" t="s">
        <v>37</v>
      </c>
      <c r="C5353" s="40" t="s">
        <v>3144</v>
      </c>
      <c r="D5353" s="107" t="s">
        <v>3793</v>
      </c>
      <c r="E5353" s="41">
        <v>9060</v>
      </c>
      <c r="G5353" s="41">
        <f t="shared" si="87"/>
        <v>-9060</v>
      </c>
      <c r="H5353" s="120" t="s">
        <v>3661</v>
      </c>
    </row>
    <row r="5354" spans="1:8" ht="15" x14ac:dyDescent="0.2">
      <c r="A5354" s="596">
        <v>43297</v>
      </c>
      <c r="B5354" s="40" t="s">
        <v>11</v>
      </c>
      <c r="C5354" s="40" t="s">
        <v>3144</v>
      </c>
      <c r="D5354" s="107" t="s">
        <v>3793</v>
      </c>
      <c r="E5354" s="41">
        <v>8600</v>
      </c>
      <c r="G5354" s="41">
        <f t="shared" si="87"/>
        <v>-8600</v>
      </c>
      <c r="H5354" s="120" t="s">
        <v>3661</v>
      </c>
    </row>
    <row r="5355" spans="1:8" ht="15" x14ac:dyDescent="0.2">
      <c r="A5355" s="596">
        <v>43297</v>
      </c>
      <c r="B5355" s="40" t="s">
        <v>2786</v>
      </c>
      <c r="C5355" s="40" t="s">
        <v>3144</v>
      </c>
      <c r="D5355" s="107" t="s">
        <v>3793</v>
      </c>
      <c r="E5355" s="41">
        <v>8800</v>
      </c>
      <c r="G5355" s="41">
        <f t="shared" si="87"/>
        <v>-8800</v>
      </c>
      <c r="H5355" s="120" t="s">
        <v>3661</v>
      </c>
    </row>
    <row r="5356" spans="1:8" ht="15" x14ac:dyDescent="0.2">
      <c r="A5356" s="596">
        <v>43297</v>
      </c>
      <c r="B5356" s="40" t="s">
        <v>6514</v>
      </c>
      <c r="C5356" s="40" t="s">
        <v>3144</v>
      </c>
      <c r="D5356" s="107" t="s">
        <v>3793</v>
      </c>
      <c r="E5356" s="41">
        <v>5005</v>
      </c>
      <c r="G5356" s="41">
        <f t="shared" si="87"/>
        <v>-5005</v>
      </c>
      <c r="H5356" s="120" t="s">
        <v>3661</v>
      </c>
    </row>
    <row r="5357" spans="1:8" ht="15" x14ac:dyDescent="0.2">
      <c r="A5357" s="596">
        <v>43297</v>
      </c>
      <c r="B5357" s="40" t="s">
        <v>6514</v>
      </c>
      <c r="C5357" s="40" t="s">
        <v>3144</v>
      </c>
      <c r="D5357" s="107" t="s">
        <v>3794</v>
      </c>
      <c r="E5357" s="41">
        <v>3565</v>
      </c>
      <c r="G5357" s="41">
        <f t="shared" si="87"/>
        <v>-3565</v>
      </c>
      <c r="H5357" s="120" t="s">
        <v>3661</v>
      </c>
    </row>
    <row r="5358" spans="1:8" ht="15" x14ac:dyDescent="0.2">
      <c r="A5358" s="596">
        <v>43297</v>
      </c>
      <c r="B5358" s="40" t="s">
        <v>6514</v>
      </c>
      <c r="C5358" s="40" t="s">
        <v>3144</v>
      </c>
      <c r="D5358" s="107" t="s">
        <v>3795</v>
      </c>
      <c r="E5358" s="41">
        <v>2240</v>
      </c>
      <c r="G5358" s="41">
        <f t="shared" si="87"/>
        <v>-2240</v>
      </c>
      <c r="H5358" s="120" t="s">
        <v>3661</v>
      </c>
    </row>
    <row r="5359" spans="1:8" ht="15" x14ac:dyDescent="0.2">
      <c r="A5359" s="596">
        <v>43298</v>
      </c>
      <c r="B5359" s="40" t="s">
        <v>1399</v>
      </c>
      <c r="C5359" s="40" t="s">
        <v>3144</v>
      </c>
      <c r="D5359" s="107" t="s">
        <v>3814</v>
      </c>
      <c r="E5359" s="41">
        <v>11700</v>
      </c>
      <c r="G5359" s="41">
        <f t="shared" si="87"/>
        <v>-11700</v>
      </c>
      <c r="H5359" s="120" t="s">
        <v>3661</v>
      </c>
    </row>
    <row r="5360" spans="1:8" ht="15" x14ac:dyDescent="0.2">
      <c r="A5360" s="596">
        <v>43298</v>
      </c>
      <c r="B5360" s="40" t="s">
        <v>2786</v>
      </c>
      <c r="C5360" s="40" t="s">
        <v>3144</v>
      </c>
      <c r="D5360" s="107" t="s">
        <v>3815</v>
      </c>
      <c r="E5360" s="41">
        <v>7300</v>
      </c>
      <c r="G5360" s="41">
        <f t="shared" si="87"/>
        <v>-7300</v>
      </c>
      <c r="H5360" s="120" t="s">
        <v>3661</v>
      </c>
    </row>
    <row r="5361" spans="1:8" ht="15" x14ac:dyDescent="0.2">
      <c r="A5361" s="596">
        <v>43298</v>
      </c>
      <c r="B5361" s="40" t="s">
        <v>2651</v>
      </c>
      <c r="C5361" s="40" t="s">
        <v>3144</v>
      </c>
      <c r="D5361" s="107" t="s">
        <v>3796</v>
      </c>
      <c r="E5361" s="41">
        <v>2836</v>
      </c>
      <c r="G5361" s="41">
        <f t="shared" si="87"/>
        <v>-2836</v>
      </c>
      <c r="H5361" s="120" t="s">
        <v>3661</v>
      </c>
    </row>
    <row r="5362" spans="1:8" ht="15"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x14ac:dyDescent="0.2">
      <c r="A5367" s="596">
        <v>43307</v>
      </c>
      <c r="B5367" s="40" t="s">
        <v>1399</v>
      </c>
      <c r="C5367" s="40" t="s">
        <v>3144</v>
      </c>
      <c r="D5367" s="107" t="s">
        <v>1622</v>
      </c>
      <c r="E5367" s="41">
        <v>5940</v>
      </c>
      <c r="G5367" s="41">
        <f t="shared" si="87"/>
        <v>-5940</v>
      </c>
      <c r="H5367" s="120" t="s">
        <v>3661</v>
      </c>
    </row>
    <row r="5368" spans="1:8" ht="15" x14ac:dyDescent="0.2">
      <c r="A5368" s="596">
        <v>43307</v>
      </c>
      <c r="B5368" s="40" t="s">
        <v>16</v>
      </c>
      <c r="C5368" s="40" t="s">
        <v>3144</v>
      </c>
      <c r="D5368" s="107" t="s">
        <v>3798</v>
      </c>
      <c r="E5368" s="41">
        <v>9900</v>
      </c>
      <c r="G5368" s="41">
        <f t="shared" si="87"/>
        <v>-9900</v>
      </c>
      <c r="H5368" s="120" t="s">
        <v>3661</v>
      </c>
    </row>
    <row r="5369" spans="1:8" ht="15" x14ac:dyDescent="0.2">
      <c r="A5369" s="596">
        <v>43307</v>
      </c>
      <c r="B5369" s="40" t="s">
        <v>6514</v>
      </c>
      <c r="C5369" s="40" t="s">
        <v>3144</v>
      </c>
      <c r="D5369" s="107" t="s">
        <v>3799</v>
      </c>
      <c r="E5369" s="41">
        <v>1500</v>
      </c>
      <c r="G5369" s="41">
        <f t="shared" si="87"/>
        <v>-1500</v>
      </c>
      <c r="H5369" s="120" t="s">
        <v>3661</v>
      </c>
    </row>
    <row r="5370" spans="1:8" ht="15" x14ac:dyDescent="0.2">
      <c r="A5370" s="596">
        <v>43307</v>
      </c>
      <c r="B5370" s="40" t="s">
        <v>2932</v>
      </c>
      <c r="C5370" s="40" t="s">
        <v>3144</v>
      </c>
      <c r="D5370" s="107" t="s">
        <v>3800</v>
      </c>
      <c r="E5370" s="41">
        <v>26167</v>
      </c>
      <c r="G5370" s="41">
        <f t="shared" si="87"/>
        <v>-26167</v>
      </c>
      <c r="H5370" s="120" t="s">
        <v>3661</v>
      </c>
    </row>
    <row r="5371" spans="1:8" ht="15"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x14ac:dyDescent="0.2">
      <c r="A5382" s="596">
        <v>43309</v>
      </c>
      <c r="B5382" s="40" t="s">
        <v>1399</v>
      </c>
      <c r="C5382" s="40" t="s">
        <v>3144</v>
      </c>
      <c r="D5382" s="128" t="s">
        <v>3810</v>
      </c>
      <c r="E5382" s="41">
        <v>33458</v>
      </c>
      <c r="G5382" s="41">
        <f t="shared" si="87"/>
        <v>-33458</v>
      </c>
      <c r="H5382" s="120" t="s">
        <v>3661</v>
      </c>
    </row>
    <row r="5383" spans="1:8" ht="15"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x14ac:dyDescent="0.2">
      <c r="A5399" s="596">
        <v>43310</v>
      </c>
      <c r="B5399" s="40" t="s">
        <v>2651</v>
      </c>
      <c r="C5399" s="40" t="s">
        <v>3144</v>
      </c>
      <c r="D5399" s="107" t="s">
        <v>3831</v>
      </c>
      <c r="E5399" s="41">
        <v>1500</v>
      </c>
      <c r="G5399" s="41">
        <f t="shared" si="88"/>
        <v>-1500</v>
      </c>
      <c r="H5399" s="120" t="s">
        <v>3661</v>
      </c>
    </row>
    <row r="5400" spans="1:8" ht="15" x14ac:dyDescent="0.2">
      <c r="A5400" s="596">
        <v>43310</v>
      </c>
      <c r="B5400" s="40" t="s">
        <v>2651</v>
      </c>
      <c r="C5400" s="40" t="s">
        <v>285</v>
      </c>
      <c r="D5400" s="107" t="s">
        <v>3793</v>
      </c>
      <c r="E5400" s="41">
        <v>2000</v>
      </c>
      <c r="G5400" s="41">
        <f t="shared" si="88"/>
        <v>-2000</v>
      </c>
      <c r="H5400" s="120" t="s">
        <v>3661</v>
      </c>
    </row>
    <row r="5401" spans="1:8" ht="15" x14ac:dyDescent="0.2">
      <c r="A5401" s="596">
        <v>43310</v>
      </c>
      <c r="B5401" s="40" t="s">
        <v>1399</v>
      </c>
      <c r="C5401" s="40" t="s">
        <v>3144</v>
      </c>
      <c r="D5401" s="107" t="s">
        <v>3602</v>
      </c>
      <c r="E5401" s="41">
        <v>19350</v>
      </c>
      <c r="G5401" s="41">
        <f t="shared" si="88"/>
        <v>-19350</v>
      </c>
      <c r="H5401" s="120" t="s">
        <v>3661</v>
      </c>
    </row>
    <row r="5402" spans="1:8" ht="15"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24" x14ac:dyDescent="0.2">
      <c r="A5419" s="603">
        <v>43282</v>
      </c>
      <c r="B5419" s="173" t="s">
        <v>2786</v>
      </c>
      <c r="C5419" s="173" t="s">
        <v>3144</v>
      </c>
      <c r="D5419" s="117" t="s">
        <v>3672</v>
      </c>
      <c r="E5419" s="235">
        <v>38000</v>
      </c>
      <c r="F5419" s="235"/>
      <c r="G5419" s="235">
        <f t="shared" si="88"/>
        <v>-38000</v>
      </c>
      <c r="H5419" s="259" t="s">
        <v>3661</v>
      </c>
    </row>
    <row r="5420" spans="1:8" ht="24" x14ac:dyDescent="0.2">
      <c r="A5420" s="603">
        <v>43282</v>
      </c>
      <c r="B5420" s="173" t="s">
        <v>2786</v>
      </c>
      <c r="C5420" s="173" t="s">
        <v>3144</v>
      </c>
      <c r="D5420" s="117" t="s">
        <v>3673</v>
      </c>
      <c r="E5420" s="235">
        <f>68150/4</f>
        <v>17037.5</v>
      </c>
      <c r="F5420" s="235"/>
      <c r="G5420" s="235">
        <f t="shared" si="88"/>
        <v>-17037.5</v>
      </c>
      <c r="H5420" s="259" t="s">
        <v>3661</v>
      </c>
    </row>
    <row r="5421" spans="1:8" ht="24" x14ac:dyDescent="0.2">
      <c r="A5421" s="603">
        <v>43282</v>
      </c>
      <c r="B5421" s="173" t="s">
        <v>2932</v>
      </c>
      <c r="C5421" s="173" t="s">
        <v>3144</v>
      </c>
      <c r="D5421" s="117" t="s">
        <v>3673</v>
      </c>
      <c r="E5421" s="235">
        <f>68150/4</f>
        <v>17037.5</v>
      </c>
      <c r="F5421" s="235"/>
      <c r="G5421" s="235">
        <f t="shared" si="88"/>
        <v>-17037.5</v>
      </c>
      <c r="H5421" s="259" t="s">
        <v>3661</v>
      </c>
    </row>
    <row r="5422" spans="1:8" ht="24" x14ac:dyDescent="0.2">
      <c r="A5422" s="603">
        <v>43282</v>
      </c>
      <c r="B5422" s="173" t="s">
        <v>2651</v>
      </c>
      <c r="C5422" s="173" t="s">
        <v>3144</v>
      </c>
      <c r="D5422" s="117" t="s">
        <v>3673</v>
      </c>
      <c r="E5422" s="235">
        <f>68150/4</f>
        <v>17037.5</v>
      </c>
      <c r="F5422" s="235"/>
      <c r="G5422" s="235">
        <f t="shared" si="88"/>
        <v>-17037.5</v>
      </c>
      <c r="H5422" s="259" t="s">
        <v>3661</v>
      </c>
    </row>
    <row r="5423" spans="1:8" ht="24" x14ac:dyDescent="0.2">
      <c r="A5423" s="603">
        <v>43282</v>
      </c>
      <c r="B5423" s="173" t="s">
        <v>1399</v>
      </c>
      <c r="C5423" s="173" t="s">
        <v>3144</v>
      </c>
      <c r="D5423" s="117" t="s">
        <v>3673</v>
      </c>
      <c r="E5423" s="235">
        <f>68150/4</f>
        <v>17037.5</v>
      </c>
      <c r="F5423" s="235"/>
      <c r="G5423" s="235">
        <f t="shared" si="88"/>
        <v>-17037.5</v>
      </c>
      <c r="H5423" s="259" t="s">
        <v>3661</v>
      </c>
    </row>
    <row r="5424" spans="1:8" ht="15"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x14ac:dyDescent="0.2">
      <c r="A5454" s="603">
        <v>43308</v>
      </c>
      <c r="B5454" s="173" t="s">
        <v>2932</v>
      </c>
      <c r="C5454" s="173" t="s">
        <v>3706</v>
      </c>
      <c r="D5454" s="117" t="s">
        <v>3708</v>
      </c>
      <c r="E5454" s="235">
        <v>300000</v>
      </c>
      <c r="F5454" s="235"/>
      <c r="G5454" s="235">
        <f t="shared" si="89"/>
        <v>-300000</v>
      </c>
      <c r="H5454" s="259" t="s">
        <v>3661</v>
      </c>
    </row>
    <row r="5455" spans="1:8" ht="15" x14ac:dyDescent="0.2">
      <c r="A5455" s="603">
        <v>43308</v>
      </c>
      <c r="B5455" s="173" t="s">
        <v>2932</v>
      </c>
      <c r="C5455" s="173" t="s">
        <v>3706</v>
      </c>
      <c r="D5455" s="117" t="s">
        <v>3707</v>
      </c>
      <c r="E5455" s="235">
        <v>300000</v>
      </c>
      <c r="F5455" s="235"/>
      <c r="G5455" s="235">
        <f t="shared" si="89"/>
        <v>-300000</v>
      </c>
      <c r="H5455" s="259" t="s">
        <v>3661</v>
      </c>
    </row>
    <row r="5456" spans="1:8" ht="15"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7" t="s">
        <v>3666</v>
      </c>
      <c r="E5464" s="91"/>
      <c r="F5464" s="91">
        <v>359737</v>
      </c>
      <c r="G5464" s="91">
        <f t="shared" si="89"/>
        <v>359737</v>
      </c>
      <c r="H5464" s="260" t="s">
        <v>3661</v>
      </c>
    </row>
    <row r="5465" spans="1:8" ht="15" x14ac:dyDescent="0.2">
      <c r="A5465" s="598">
        <v>43282</v>
      </c>
      <c r="B5465" s="90" t="s">
        <v>37</v>
      </c>
      <c r="C5465" s="93" t="s">
        <v>558</v>
      </c>
      <c r="D5465" s="800" t="s">
        <v>3667</v>
      </c>
      <c r="E5465" s="91"/>
      <c r="F5465" s="91">
        <v>166500</v>
      </c>
      <c r="G5465" s="91">
        <f t="shared" si="89"/>
        <v>166500</v>
      </c>
      <c r="H5465" s="260" t="s">
        <v>3661</v>
      </c>
    </row>
    <row r="5466" spans="1:8" ht="15" x14ac:dyDescent="0.2">
      <c r="A5466" s="598">
        <v>43282</v>
      </c>
      <c r="B5466" s="90" t="s">
        <v>37</v>
      </c>
      <c r="C5466" s="93" t="s">
        <v>558</v>
      </c>
      <c r="D5466" s="800" t="s">
        <v>3668</v>
      </c>
      <c r="E5466" s="91"/>
      <c r="F5466" s="91">
        <v>397304</v>
      </c>
      <c r="G5466" s="91">
        <f t="shared" si="89"/>
        <v>397304</v>
      </c>
      <c r="H5466" s="260" t="s">
        <v>3661</v>
      </c>
    </row>
    <row r="5467" spans="1:8" ht="15" x14ac:dyDescent="0.2">
      <c r="A5467" s="598">
        <v>43285</v>
      </c>
      <c r="B5467" s="90" t="s">
        <v>154</v>
      </c>
      <c r="C5467" s="93" t="s">
        <v>558</v>
      </c>
      <c r="D5467" s="800" t="s">
        <v>2422</v>
      </c>
      <c r="E5467" s="91"/>
      <c r="F5467" s="91">
        <v>525000</v>
      </c>
      <c r="G5467" s="91">
        <f t="shared" si="89"/>
        <v>525000</v>
      </c>
      <c r="H5467" s="260" t="s">
        <v>3661</v>
      </c>
    </row>
    <row r="5468" spans="1:8" ht="15" x14ac:dyDescent="0.2">
      <c r="A5468" s="598">
        <v>43287</v>
      </c>
      <c r="B5468" s="90" t="s">
        <v>2093</v>
      </c>
      <c r="C5468" s="93" t="s">
        <v>558</v>
      </c>
      <c r="D5468" s="800" t="s">
        <v>3663</v>
      </c>
      <c r="E5468" s="91"/>
      <c r="F5468" s="91">
        <v>72000</v>
      </c>
      <c r="G5468" s="91">
        <f t="shared" si="89"/>
        <v>72000</v>
      </c>
      <c r="H5468" s="260" t="s">
        <v>3661</v>
      </c>
    </row>
    <row r="5469" spans="1:8" ht="24" x14ac:dyDescent="0.2">
      <c r="A5469" s="598">
        <v>43287</v>
      </c>
      <c r="B5469" s="90" t="s">
        <v>1399</v>
      </c>
      <c r="C5469" s="93" t="s">
        <v>558</v>
      </c>
      <c r="D5469" s="797" t="s">
        <v>3670</v>
      </c>
      <c r="E5469" s="91"/>
      <c r="F5469" s="91">
        <v>700000</v>
      </c>
      <c r="G5469" s="91">
        <f t="shared" si="89"/>
        <v>700000</v>
      </c>
      <c r="H5469" s="260" t="s">
        <v>3661</v>
      </c>
    </row>
    <row r="5470" spans="1:8" ht="15" x14ac:dyDescent="0.2">
      <c r="A5470" s="598">
        <v>43287</v>
      </c>
      <c r="B5470" s="90" t="s">
        <v>1399</v>
      </c>
      <c r="C5470" s="93" t="s">
        <v>558</v>
      </c>
      <c r="D5470" s="800" t="s">
        <v>3714</v>
      </c>
      <c r="E5470" s="91"/>
      <c r="F5470" s="91">
        <v>700000</v>
      </c>
      <c r="G5470" s="91">
        <f t="shared" si="89"/>
        <v>700000</v>
      </c>
      <c r="H5470" s="260" t="s">
        <v>3661</v>
      </c>
    </row>
    <row r="5471" spans="1:8" ht="24" x14ac:dyDescent="0.2">
      <c r="A5471" s="598">
        <v>43287</v>
      </c>
      <c r="B5471" s="90" t="s">
        <v>1399</v>
      </c>
      <c r="C5471" s="93" t="s">
        <v>558</v>
      </c>
      <c r="D5471" s="797" t="s">
        <v>3715</v>
      </c>
      <c r="E5471" s="91"/>
      <c r="F5471" s="91">
        <v>267879</v>
      </c>
      <c r="G5471" s="91">
        <f t="shared" si="89"/>
        <v>267879</v>
      </c>
      <c r="H5471" s="260" t="s">
        <v>3661</v>
      </c>
    </row>
    <row r="5472" spans="1:8" ht="24" x14ac:dyDescent="0.2">
      <c r="A5472" s="598">
        <v>43292</v>
      </c>
      <c r="B5472" s="90" t="s">
        <v>3621</v>
      </c>
      <c r="C5472" s="93" t="s">
        <v>558</v>
      </c>
      <c r="D5472" s="797" t="s">
        <v>3686</v>
      </c>
      <c r="E5472" s="91"/>
      <c r="F5472" s="91">
        <v>1000000</v>
      </c>
      <c r="G5472" s="91">
        <f t="shared" si="89"/>
        <v>1000000</v>
      </c>
      <c r="H5472" s="260" t="s">
        <v>3661</v>
      </c>
    </row>
    <row r="5473" spans="1:8" ht="15" x14ac:dyDescent="0.2">
      <c r="A5473" s="598">
        <v>43293</v>
      </c>
      <c r="B5473" s="90" t="s">
        <v>2786</v>
      </c>
      <c r="C5473" s="93" t="s">
        <v>558</v>
      </c>
      <c r="D5473" s="800" t="s">
        <v>1393</v>
      </c>
      <c r="E5473" s="91"/>
      <c r="F5473" s="91">
        <v>378000</v>
      </c>
      <c r="G5473" s="91">
        <f t="shared" si="89"/>
        <v>378000</v>
      </c>
      <c r="H5473" s="260" t="s">
        <v>3661</v>
      </c>
    </row>
    <row r="5474" spans="1:8" ht="24" x14ac:dyDescent="0.2">
      <c r="A5474" s="598">
        <v>43293</v>
      </c>
      <c r="B5474" s="90" t="s">
        <v>2786</v>
      </c>
      <c r="C5474" s="93" t="s">
        <v>558</v>
      </c>
      <c r="D5474" s="797" t="s">
        <v>3671</v>
      </c>
      <c r="E5474" s="91"/>
      <c r="F5474" s="91">
        <v>1372500</v>
      </c>
      <c r="G5474" s="91">
        <f t="shared" si="89"/>
        <v>1372500</v>
      </c>
      <c r="H5474" s="260" t="s">
        <v>3661</v>
      </c>
    </row>
    <row r="5475" spans="1:8" ht="24" x14ac:dyDescent="0.2">
      <c r="A5475" s="598">
        <v>43298</v>
      </c>
      <c r="B5475" s="90" t="s">
        <v>3621</v>
      </c>
      <c r="C5475" s="93" t="s">
        <v>558</v>
      </c>
      <c r="D5475" s="797" t="s">
        <v>3711</v>
      </c>
      <c r="E5475" s="91"/>
      <c r="F5475" s="91">
        <v>500000</v>
      </c>
      <c r="G5475" s="91">
        <f t="shared" si="89"/>
        <v>500000</v>
      </c>
      <c r="H5475" s="260" t="s">
        <v>3661</v>
      </c>
    </row>
    <row r="5476" spans="1:8" ht="15" x14ac:dyDescent="0.2">
      <c r="A5476" s="598">
        <v>43299</v>
      </c>
      <c r="B5476" s="90" t="s">
        <v>82</v>
      </c>
      <c r="C5476" s="93" t="s">
        <v>558</v>
      </c>
      <c r="D5476" s="800" t="s">
        <v>3685</v>
      </c>
      <c r="E5476" s="91"/>
      <c r="F5476" s="91">
        <v>171252</v>
      </c>
      <c r="G5476" s="91">
        <f t="shared" si="89"/>
        <v>171252</v>
      </c>
      <c r="H5476" s="260" t="s">
        <v>3661</v>
      </c>
    </row>
    <row r="5477" spans="1:8" ht="15" x14ac:dyDescent="0.2">
      <c r="A5477" s="598">
        <v>43304</v>
      </c>
      <c r="B5477" s="90" t="s">
        <v>2656</v>
      </c>
      <c r="C5477" s="93" t="s">
        <v>558</v>
      </c>
      <c r="D5477" s="800"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x14ac:dyDescent="0.2">
      <c r="A5507" s="596">
        <v>43313</v>
      </c>
      <c r="B5507" s="40" t="s">
        <v>1399</v>
      </c>
      <c r="C5507" s="62" t="s">
        <v>793</v>
      </c>
      <c r="D5507" s="107" t="s">
        <v>1858</v>
      </c>
      <c r="E5507" s="57">
        <v>22809.677419354837</v>
      </c>
      <c r="F5507" s="57"/>
      <c r="G5507" s="57">
        <f t="shared" si="89"/>
        <v>-22809.677419354837</v>
      </c>
      <c r="H5507" s="120" t="s">
        <v>3717</v>
      </c>
    </row>
    <row r="5508" spans="1:8" ht="15" x14ac:dyDescent="0.2">
      <c r="A5508" s="596">
        <v>43313</v>
      </c>
      <c r="B5508" s="40" t="s">
        <v>1399</v>
      </c>
      <c r="C5508" s="62" t="s">
        <v>793</v>
      </c>
      <c r="D5508" s="107" t="s">
        <v>3490</v>
      </c>
      <c r="E5508" s="57">
        <v>21096.774193548386</v>
      </c>
      <c r="F5508" s="57"/>
      <c r="G5508" s="57">
        <f t="shared" si="89"/>
        <v>-21096.774193548386</v>
      </c>
      <c r="H5508" s="120" t="s">
        <v>3717</v>
      </c>
    </row>
    <row r="5509" spans="1:8" ht="15"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24"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24" x14ac:dyDescent="0.2">
      <c r="A5626" s="614">
        <v>43320</v>
      </c>
      <c r="B5626" s="270" t="s">
        <v>2786</v>
      </c>
      <c r="C5626" s="270" t="s">
        <v>165</v>
      </c>
      <c r="D5626" s="810" t="s">
        <v>3723</v>
      </c>
      <c r="E5626" s="271">
        <v>-32303</v>
      </c>
      <c r="F5626" s="271"/>
      <c r="G5626" s="271">
        <f t="shared" si="91"/>
        <v>32303</v>
      </c>
      <c r="H5626" s="272" t="s">
        <v>3717</v>
      </c>
    </row>
    <row r="5627" spans="1:9" ht="24" x14ac:dyDescent="0.2">
      <c r="A5627" s="614">
        <v>43320</v>
      </c>
      <c r="B5627" s="270" t="s">
        <v>2932</v>
      </c>
      <c r="C5627" s="270" t="s">
        <v>165</v>
      </c>
      <c r="D5627" s="810" t="s">
        <v>3723</v>
      </c>
      <c r="E5627" s="271">
        <v>-23397</v>
      </c>
      <c r="F5627" s="271"/>
      <c r="G5627" s="271">
        <f t="shared" si="91"/>
        <v>23397</v>
      </c>
      <c r="H5627" s="272" t="s">
        <v>3717</v>
      </c>
    </row>
    <row r="5628" spans="1:9" ht="24" x14ac:dyDescent="0.2">
      <c r="A5628" s="614">
        <v>43320</v>
      </c>
      <c r="B5628" s="270" t="s">
        <v>1399</v>
      </c>
      <c r="C5628" s="270" t="s">
        <v>165</v>
      </c>
      <c r="D5628" s="810" t="s">
        <v>3723</v>
      </c>
      <c r="E5628" s="271">
        <v>-42500</v>
      </c>
      <c r="F5628" s="271"/>
      <c r="G5628" s="271">
        <f t="shared" si="91"/>
        <v>42500</v>
      </c>
      <c r="H5628" s="272" t="s">
        <v>3717</v>
      </c>
    </row>
    <row r="5629" spans="1:9" ht="24" x14ac:dyDescent="0.2">
      <c r="A5629" s="603">
        <v>43320</v>
      </c>
      <c r="B5629" s="173" t="s">
        <v>2786</v>
      </c>
      <c r="C5629" s="173" t="s">
        <v>165</v>
      </c>
      <c r="D5629" s="117" t="s">
        <v>3748</v>
      </c>
      <c r="E5629" s="235">
        <v>46055</v>
      </c>
      <c r="F5629" s="235"/>
      <c r="G5629" s="235">
        <f t="shared" si="91"/>
        <v>-46055</v>
      </c>
      <c r="H5629" s="259" t="s">
        <v>3717</v>
      </c>
    </row>
    <row r="5630" spans="1:9" ht="24" x14ac:dyDescent="0.2">
      <c r="A5630" s="603">
        <v>43320</v>
      </c>
      <c r="B5630" s="173" t="s">
        <v>1399</v>
      </c>
      <c r="C5630" s="173" t="s">
        <v>165</v>
      </c>
      <c r="D5630" s="117" t="s">
        <v>3748</v>
      </c>
      <c r="E5630" s="235">
        <v>102000</v>
      </c>
      <c r="F5630" s="235"/>
      <c r="G5630" s="235">
        <f t="shared" si="91"/>
        <v>-102000</v>
      </c>
      <c r="H5630" s="259" t="s">
        <v>3717</v>
      </c>
    </row>
    <row r="5631" spans="1:9" ht="24"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24"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7" t="s">
        <v>3716</v>
      </c>
      <c r="E5669" s="91"/>
      <c r="F5669" s="175">
        <v>1500000</v>
      </c>
      <c r="G5669" s="91">
        <f t="shared" si="92"/>
        <v>1500000</v>
      </c>
      <c r="H5669" s="260" t="s">
        <v>3717</v>
      </c>
    </row>
    <row r="5670" spans="1:9" ht="15" x14ac:dyDescent="0.2">
      <c r="A5670" s="598">
        <v>43332</v>
      </c>
      <c r="B5670" s="90" t="s">
        <v>18</v>
      </c>
      <c r="C5670" s="93" t="s">
        <v>558</v>
      </c>
      <c r="D5670" s="800" t="s">
        <v>1220</v>
      </c>
      <c r="E5670" s="91"/>
      <c r="F5670" s="91">
        <v>200000</v>
      </c>
      <c r="G5670" s="91">
        <f t="shared" si="92"/>
        <v>200000</v>
      </c>
      <c r="H5670" s="260" t="s">
        <v>3717</v>
      </c>
    </row>
    <row r="5671" spans="1:9" ht="24" x14ac:dyDescent="0.2">
      <c r="A5671" s="598">
        <v>43339</v>
      </c>
      <c r="B5671" s="90" t="s">
        <v>3944</v>
      </c>
      <c r="C5671" s="93" t="s">
        <v>558</v>
      </c>
      <c r="D5671" s="797" t="s">
        <v>3778</v>
      </c>
      <c r="E5671" s="91"/>
      <c r="F5671" s="91">
        <v>305250</v>
      </c>
      <c r="G5671" s="91">
        <f t="shared" si="92"/>
        <v>305250</v>
      </c>
      <c r="H5671" s="260" t="s">
        <v>3717</v>
      </c>
    </row>
    <row r="5672" spans="1:9" ht="24" x14ac:dyDescent="0.2">
      <c r="A5672" s="598">
        <v>43339</v>
      </c>
      <c r="B5672" s="90" t="s">
        <v>3732</v>
      </c>
      <c r="C5672" s="93" t="s">
        <v>558</v>
      </c>
      <c r="D5672" s="797" t="s">
        <v>3855</v>
      </c>
      <c r="E5672" s="91"/>
      <c r="F5672" s="91">
        <v>558000</v>
      </c>
      <c r="G5672" s="91">
        <f t="shared" si="92"/>
        <v>558000</v>
      </c>
      <c r="H5672" s="260" t="s">
        <v>3717</v>
      </c>
    </row>
    <row r="5673" spans="1:9" ht="24" x14ac:dyDescent="0.2">
      <c r="A5673" s="598">
        <v>43339</v>
      </c>
      <c r="B5673" s="90" t="s">
        <v>3732</v>
      </c>
      <c r="C5673" s="93" t="s">
        <v>558</v>
      </c>
      <c r="D5673" s="797" t="s">
        <v>3854</v>
      </c>
      <c r="E5673" s="91"/>
      <c r="F5673" s="91">
        <v>451000</v>
      </c>
      <c r="G5673" s="91">
        <f t="shared" si="92"/>
        <v>451000</v>
      </c>
      <c r="H5673" s="260" t="s">
        <v>3717</v>
      </c>
    </row>
    <row r="5674" spans="1:9" ht="24" x14ac:dyDescent="0.2">
      <c r="A5674" s="598">
        <v>43339</v>
      </c>
      <c r="B5674" s="90" t="s">
        <v>2786</v>
      </c>
      <c r="C5674" s="93" t="s">
        <v>558</v>
      </c>
      <c r="D5674" s="797" t="s">
        <v>3856</v>
      </c>
      <c r="E5674" s="91"/>
      <c r="F5674" s="91">
        <v>925000</v>
      </c>
      <c r="G5674" s="91">
        <f t="shared" si="92"/>
        <v>925000</v>
      </c>
      <c r="H5674" s="260" t="s">
        <v>3717</v>
      </c>
    </row>
    <row r="5675" spans="1:9" ht="36" x14ac:dyDescent="0.2">
      <c r="A5675" s="598">
        <v>43340</v>
      </c>
      <c r="B5675" s="90" t="s">
        <v>6514</v>
      </c>
      <c r="C5675" s="93" t="s">
        <v>558</v>
      </c>
      <c r="D5675" s="797"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x14ac:dyDescent="0.2">
      <c r="A5734" s="596">
        <v>43346</v>
      </c>
      <c r="B5734" s="40" t="s">
        <v>37</v>
      </c>
      <c r="C5734" s="62" t="s">
        <v>793</v>
      </c>
      <c r="D5734" s="128" t="s">
        <v>3609</v>
      </c>
      <c r="E5734" s="57">
        <v>22050.483870967742</v>
      </c>
      <c r="F5734" s="57"/>
      <c r="G5734" s="57">
        <f t="shared" si="93"/>
        <v>-22050.483870967742</v>
      </c>
      <c r="H5734" s="120" t="s">
        <v>3873</v>
      </c>
    </row>
    <row r="5735" spans="1:8" ht="15" x14ac:dyDescent="0.2">
      <c r="A5735" s="596">
        <v>43346</v>
      </c>
      <c r="B5735" s="40" t="s">
        <v>37</v>
      </c>
      <c r="C5735" s="62" t="s">
        <v>793</v>
      </c>
      <c r="D5735" s="128" t="s">
        <v>1239</v>
      </c>
      <c r="E5735" s="57">
        <v>15800.16129032258</v>
      </c>
      <c r="F5735" s="57"/>
      <c r="G5735" s="57">
        <f t="shared" si="93"/>
        <v>-15800.16129032258</v>
      </c>
      <c r="H5735" s="120" t="s">
        <v>3873</v>
      </c>
    </row>
    <row r="5736" spans="1:8" ht="15" x14ac:dyDescent="0.2">
      <c r="A5736" s="596">
        <v>43346</v>
      </c>
      <c r="B5736" s="40" t="s">
        <v>2932</v>
      </c>
      <c r="C5736" s="62" t="s">
        <v>793</v>
      </c>
      <c r="D5736" s="128" t="s">
        <v>1844</v>
      </c>
      <c r="E5736" s="57">
        <v>8320</v>
      </c>
      <c r="F5736" s="57"/>
      <c r="G5736" s="57">
        <f t="shared" si="93"/>
        <v>-8320</v>
      </c>
      <c r="H5736" s="120" t="s">
        <v>3873</v>
      </c>
    </row>
    <row r="5737" spans="1:8" ht="15" x14ac:dyDescent="0.2">
      <c r="A5737" s="596">
        <v>43346</v>
      </c>
      <c r="B5737" s="40" t="s">
        <v>2932</v>
      </c>
      <c r="C5737" s="62" t="s">
        <v>793</v>
      </c>
      <c r="D5737" s="128" t="s">
        <v>667</v>
      </c>
      <c r="E5737" s="57">
        <v>9819.6774193548408</v>
      </c>
      <c r="F5737" s="57"/>
      <c r="G5737" s="57">
        <f t="shared" si="93"/>
        <v>-9819.6774193548408</v>
      </c>
      <c r="H5737" s="120" t="s">
        <v>3873</v>
      </c>
    </row>
    <row r="5738" spans="1:8" ht="15" x14ac:dyDescent="0.2">
      <c r="A5738" s="596">
        <v>43346</v>
      </c>
      <c r="B5738" s="40" t="s">
        <v>2932</v>
      </c>
      <c r="C5738" s="62" t="s">
        <v>793</v>
      </c>
      <c r="D5738" s="128" t="s">
        <v>1560</v>
      </c>
      <c r="E5738" s="57">
        <v>15530.403225806451</v>
      </c>
      <c r="F5738" s="57"/>
      <c r="G5738" s="57">
        <f t="shared" si="93"/>
        <v>-15530.403225806451</v>
      </c>
      <c r="H5738" s="120" t="s">
        <v>3873</v>
      </c>
    </row>
    <row r="5739" spans="1:8" ht="15" x14ac:dyDescent="0.2">
      <c r="A5739" s="596">
        <v>43346</v>
      </c>
      <c r="B5739" s="40" t="s">
        <v>2932</v>
      </c>
      <c r="C5739" s="62" t="s">
        <v>793</v>
      </c>
      <c r="D5739" s="128" t="s">
        <v>3489</v>
      </c>
      <c r="E5739" s="57">
        <v>50000</v>
      </c>
      <c r="F5739" s="57"/>
      <c r="G5739" s="57">
        <f t="shared" si="93"/>
        <v>-50000</v>
      </c>
      <c r="H5739" s="120" t="s">
        <v>3873</v>
      </c>
    </row>
    <row r="5740" spans="1:8" ht="15" x14ac:dyDescent="0.2">
      <c r="A5740" s="596">
        <v>43346</v>
      </c>
      <c r="B5740" s="40" t="s">
        <v>2651</v>
      </c>
      <c r="C5740" s="62" t="s">
        <v>793</v>
      </c>
      <c r="D5740" s="128" t="s">
        <v>3615</v>
      </c>
      <c r="E5740" s="57">
        <v>40000</v>
      </c>
      <c r="F5740" s="57"/>
      <c r="G5740" s="57">
        <f t="shared" ref="G5740:G5745" si="94">F5740-E5742</f>
        <v>-12960</v>
      </c>
      <c r="H5740" s="120" t="s">
        <v>3873</v>
      </c>
    </row>
    <row r="5741" spans="1:8" ht="15" x14ac:dyDescent="0.2">
      <c r="A5741" s="596">
        <v>43346</v>
      </c>
      <c r="B5741" s="40" t="s">
        <v>2651</v>
      </c>
      <c r="C5741" s="62" t="s">
        <v>793</v>
      </c>
      <c r="D5741" s="128" t="s">
        <v>1846</v>
      </c>
      <c r="E5741" s="40">
        <v>7097</v>
      </c>
      <c r="F5741" s="57"/>
      <c r="G5741" s="57">
        <f t="shared" si="94"/>
        <v>-25258.064516129034</v>
      </c>
      <c r="H5741" s="120" t="s">
        <v>3873</v>
      </c>
    </row>
    <row r="5742" spans="1:8" ht="15" x14ac:dyDescent="0.2">
      <c r="A5742" s="596">
        <v>43346</v>
      </c>
      <c r="B5742" s="40" t="s">
        <v>2651</v>
      </c>
      <c r="C5742" s="62" t="s">
        <v>793</v>
      </c>
      <c r="D5742" s="128" t="s">
        <v>4007</v>
      </c>
      <c r="E5742" s="57">
        <v>12960</v>
      </c>
      <c r="F5742" s="57"/>
      <c r="G5742" s="57">
        <f t="shared" si="94"/>
        <v>-4249.5967741935483</v>
      </c>
      <c r="H5742" s="120" t="s">
        <v>3873</v>
      </c>
    </row>
    <row r="5743" spans="1:8" ht="15" x14ac:dyDescent="0.2">
      <c r="A5743" s="596">
        <v>43346</v>
      </c>
      <c r="B5743" s="40" t="s">
        <v>2651</v>
      </c>
      <c r="C5743" s="62" t="s">
        <v>793</v>
      </c>
      <c r="D5743" s="128" t="s">
        <v>3230</v>
      </c>
      <c r="E5743" s="57">
        <v>25258.064516129034</v>
      </c>
      <c r="F5743" s="57"/>
      <c r="G5743" s="57">
        <f t="shared" si="94"/>
        <v>-17529.596774193549</v>
      </c>
      <c r="H5743" s="120" t="s">
        <v>3873</v>
      </c>
    </row>
    <row r="5744" spans="1:8" ht="15" x14ac:dyDescent="0.2">
      <c r="A5744" s="596">
        <v>43346</v>
      </c>
      <c r="B5744" s="40" t="s">
        <v>2651</v>
      </c>
      <c r="C5744" s="62" t="s">
        <v>793</v>
      </c>
      <c r="D5744" s="128" t="s">
        <v>1859</v>
      </c>
      <c r="E5744" s="57">
        <v>4249.5967741935483</v>
      </c>
      <c r="F5744" s="57"/>
      <c r="G5744" s="57">
        <f t="shared" si="94"/>
        <v>-20000.403225806451</v>
      </c>
      <c r="H5744" s="120" t="s">
        <v>3873</v>
      </c>
    </row>
    <row r="5745" spans="1:8" ht="15" x14ac:dyDescent="0.2">
      <c r="A5745" s="596">
        <v>43346</v>
      </c>
      <c r="B5745" s="40" t="s">
        <v>2651</v>
      </c>
      <c r="C5745" s="62" t="s">
        <v>793</v>
      </c>
      <c r="D5745" s="128" t="s">
        <v>4008</v>
      </c>
      <c r="E5745" s="57">
        <v>17529.596774193549</v>
      </c>
      <c r="F5745" s="57"/>
      <c r="G5745" s="57">
        <f t="shared" si="94"/>
        <v>-18200.241935483868</v>
      </c>
      <c r="H5745" s="120" t="s">
        <v>3873</v>
      </c>
    </row>
    <row r="5746" spans="1:8" ht="15" x14ac:dyDescent="0.2">
      <c r="A5746" s="596">
        <v>43346</v>
      </c>
      <c r="B5746" s="40" t="s">
        <v>2651</v>
      </c>
      <c r="C5746" s="62" t="s">
        <v>793</v>
      </c>
      <c r="D5746" s="128" t="s">
        <v>4083</v>
      </c>
      <c r="E5746" s="57">
        <v>20000.403225806451</v>
      </c>
      <c r="F5746" s="57"/>
      <c r="G5746" s="57">
        <f>F5746-E5749</f>
        <v>-2250</v>
      </c>
      <c r="H5746" s="120" t="s">
        <v>3873</v>
      </c>
    </row>
    <row r="5747" spans="1:8" ht="15" x14ac:dyDescent="0.2">
      <c r="A5747" s="596">
        <v>43346</v>
      </c>
      <c r="B5747" s="40" t="s">
        <v>2651</v>
      </c>
      <c r="C5747" s="62" t="s">
        <v>793</v>
      </c>
      <c r="D5747" s="128" t="s">
        <v>4084</v>
      </c>
      <c r="E5747" s="57">
        <v>18200.241935483868</v>
      </c>
      <c r="F5747" s="57"/>
      <c r="G5747" s="57">
        <f>F5747-E5750</f>
        <v>-19514</v>
      </c>
      <c r="H5747" s="120" t="s">
        <v>3873</v>
      </c>
    </row>
    <row r="5748" spans="1:8" ht="15" x14ac:dyDescent="0.2">
      <c r="A5748" s="596">
        <v>43346</v>
      </c>
      <c r="B5748" s="40" t="s">
        <v>11</v>
      </c>
      <c r="C5748" s="62" t="s">
        <v>793</v>
      </c>
      <c r="D5748" s="128" t="s">
        <v>3769</v>
      </c>
      <c r="E5748" s="57">
        <v>5000</v>
      </c>
      <c r="F5748" s="57"/>
      <c r="G5748" s="57">
        <f>F5748-E5751</f>
        <v>-10000</v>
      </c>
      <c r="H5748" s="120" t="s">
        <v>3873</v>
      </c>
    </row>
    <row r="5749" spans="1:8" ht="15" x14ac:dyDescent="0.2">
      <c r="A5749" s="596">
        <v>43346</v>
      </c>
      <c r="B5749" s="40" t="s">
        <v>2651</v>
      </c>
      <c r="C5749" s="62" t="s">
        <v>3144</v>
      </c>
      <c r="D5749" s="128" t="s">
        <v>4011</v>
      </c>
      <c r="E5749" s="57">
        <v>2250</v>
      </c>
      <c r="F5749" s="57"/>
      <c r="G5749" s="57">
        <f t="shared" ref="G5749:G5812" si="95">F5749-E5749</f>
        <v>-2250</v>
      </c>
      <c r="H5749" s="120" t="s">
        <v>3873</v>
      </c>
    </row>
    <row r="5750" spans="1:8" ht="15" x14ac:dyDescent="0.2">
      <c r="A5750" s="596">
        <v>43346</v>
      </c>
      <c r="B5750" s="40" t="s">
        <v>2932</v>
      </c>
      <c r="C5750" s="62" t="s">
        <v>3144</v>
      </c>
      <c r="D5750" s="128" t="s">
        <v>4012</v>
      </c>
      <c r="E5750" s="57">
        <v>19514</v>
      </c>
      <c r="F5750" s="57"/>
      <c r="G5750" s="57">
        <f t="shared" si="95"/>
        <v>-19514</v>
      </c>
      <c r="H5750" s="120" t="s">
        <v>3873</v>
      </c>
    </row>
    <row r="5751" spans="1:8" ht="15" x14ac:dyDescent="0.2">
      <c r="A5751" s="596">
        <v>43346</v>
      </c>
      <c r="B5751" s="40" t="s">
        <v>3621</v>
      </c>
      <c r="C5751" s="62" t="s">
        <v>3144</v>
      </c>
      <c r="D5751" s="128" t="s">
        <v>4012</v>
      </c>
      <c r="E5751" s="57">
        <v>10000</v>
      </c>
      <c r="F5751" s="57"/>
      <c r="G5751" s="57">
        <f t="shared" si="95"/>
        <v>-10000</v>
      </c>
      <c r="H5751" s="120" t="s">
        <v>3873</v>
      </c>
    </row>
    <row r="5752" spans="1:8" ht="15" x14ac:dyDescent="0.2">
      <c r="A5752" s="596">
        <v>43346</v>
      </c>
      <c r="B5752" s="40" t="s">
        <v>1399</v>
      </c>
      <c r="C5752" s="62" t="s">
        <v>3144</v>
      </c>
      <c r="D5752" s="128" t="s">
        <v>4012</v>
      </c>
      <c r="E5752" s="57">
        <v>6816</v>
      </c>
      <c r="F5752" s="57"/>
      <c r="G5752" s="57">
        <f t="shared" si="95"/>
        <v>-6816</v>
      </c>
      <c r="H5752" s="120" t="s">
        <v>3873</v>
      </c>
    </row>
    <row r="5753" spans="1:8" ht="15"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x14ac:dyDescent="0.2">
      <c r="A5793" s="596">
        <v>43357</v>
      </c>
      <c r="B5793" s="40" t="s">
        <v>3732</v>
      </c>
      <c r="C5793" s="62" t="s">
        <v>3144</v>
      </c>
      <c r="D5793" s="128" t="s">
        <v>4039</v>
      </c>
      <c r="E5793" s="57">
        <f>2000+1500+1000+2500+950+5500</f>
        <v>13450</v>
      </c>
      <c r="F5793" s="57"/>
      <c r="G5793" s="57">
        <f t="shared" si="95"/>
        <v>-13450</v>
      </c>
      <c r="H5793" s="120" t="s">
        <v>3873</v>
      </c>
    </row>
    <row r="5794" spans="1:8" ht="15" x14ac:dyDescent="0.2">
      <c r="A5794" s="596">
        <v>43357</v>
      </c>
      <c r="B5794" s="40" t="s">
        <v>2932</v>
      </c>
      <c r="C5794" s="62" t="s">
        <v>3144</v>
      </c>
      <c r="D5794" s="128" t="s">
        <v>4040</v>
      </c>
      <c r="E5794" s="57">
        <v>16900</v>
      </c>
      <c r="F5794" s="57"/>
      <c r="G5794" s="57">
        <f t="shared" si="95"/>
        <v>-16900</v>
      </c>
      <c r="H5794" s="120" t="s">
        <v>3873</v>
      </c>
    </row>
    <row r="5795" spans="1:8" ht="15" x14ac:dyDescent="0.2">
      <c r="A5795" s="596">
        <v>43357</v>
      </c>
      <c r="B5795" s="40" t="s">
        <v>2651</v>
      </c>
      <c r="C5795" s="62" t="s">
        <v>3148</v>
      </c>
      <c r="D5795" s="128" t="s">
        <v>3368</v>
      </c>
      <c r="E5795" s="57">
        <v>480</v>
      </c>
      <c r="F5795" s="57"/>
      <c r="G5795" s="57">
        <f t="shared" si="95"/>
        <v>-480</v>
      </c>
      <c r="H5795" s="120" t="s">
        <v>3873</v>
      </c>
    </row>
    <row r="5796" spans="1:8" ht="15" x14ac:dyDescent="0.2">
      <c r="A5796" s="596">
        <v>43360</v>
      </c>
      <c r="B5796" s="40" t="s">
        <v>3621</v>
      </c>
      <c r="C5796" s="62" t="s">
        <v>3144</v>
      </c>
      <c r="D5796" s="128" t="s">
        <v>4053</v>
      </c>
      <c r="E5796" s="57">
        <v>33660</v>
      </c>
      <c r="F5796" s="57"/>
      <c r="G5796" s="57">
        <f t="shared" si="95"/>
        <v>-33660</v>
      </c>
      <c r="H5796" s="120" t="s">
        <v>3873</v>
      </c>
    </row>
    <row r="5797" spans="1:8" ht="15" x14ac:dyDescent="0.2">
      <c r="A5797" s="596">
        <v>43360</v>
      </c>
      <c r="B5797" s="40" t="s">
        <v>2932</v>
      </c>
      <c r="C5797" s="62" t="s">
        <v>3144</v>
      </c>
      <c r="D5797" s="128" t="s">
        <v>4053</v>
      </c>
      <c r="E5797" s="57">
        <v>18924</v>
      </c>
      <c r="F5797" s="57"/>
      <c r="G5797" s="57">
        <f t="shared" si="95"/>
        <v>-18924</v>
      </c>
      <c r="H5797" s="120" t="s">
        <v>3873</v>
      </c>
    </row>
    <row r="5798" spans="1:8" ht="15" x14ac:dyDescent="0.2">
      <c r="A5798" s="596">
        <v>43360</v>
      </c>
      <c r="B5798" s="40" t="s">
        <v>2651</v>
      </c>
      <c r="C5798" s="62" t="s">
        <v>3144</v>
      </c>
      <c r="D5798" s="128" t="s">
        <v>4054</v>
      </c>
      <c r="E5798" s="57">
        <v>3200</v>
      </c>
      <c r="F5798" s="57"/>
      <c r="G5798" s="57">
        <f t="shared" si="95"/>
        <v>-3200</v>
      </c>
      <c r="H5798" s="120" t="s">
        <v>3873</v>
      </c>
    </row>
    <row r="5799" spans="1:8" ht="15" x14ac:dyDescent="0.2">
      <c r="A5799" s="596">
        <v>43361</v>
      </c>
      <c r="B5799" s="40" t="s">
        <v>2932</v>
      </c>
      <c r="C5799" s="62" t="s">
        <v>3144</v>
      </c>
      <c r="D5799" s="128" t="s">
        <v>4055</v>
      </c>
      <c r="E5799" s="57">
        <v>11900</v>
      </c>
      <c r="F5799" s="57"/>
      <c r="G5799" s="57">
        <f t="shared" si="95"/>
        <v>-11900</v>
      </c>
      <c r="H5799" s="120" t="s">
        <v>3873</v>
      </c>
    </row>
    <row r="5800" spans="1:8" ht="15" x14ac:dyDescent="0.2">
      <c r="A5800" s="596">
        <v>43361</v>
      </c>
      <c r="B5800" s="40" t="s">
        <v>3621</v>
      </c>
      <c r="C5800" s="62" t="s">
        <v>3144</v>
      </c>
      <c r="D5800" s="128" t="s">
        <v>4056</v>
      </c>
      <c r="E5800" s="57">
        <v>17647</v>
      </c>
      <c r="F5800" s="57"/>
      <c r="G5800" s="57">
        <f t="shared" si="95"/>
        <v>-17647</v>
      </c>
      <c r="H5800" s="120" t="s">
        <v>3873</v>
      </c>
    </row>
    <row r="5801" spans="1:8" ht="15" x14ac:dyDescent="0.2">
      <c r="A5801" s="596">
        <v>43361</v>
      </c>
      <c r="B5801" s="40" t="s">
        <v>2651</v>
      </c>
      <c r="C5801" s="62" t="s">
        <v>3144</v>
      </c>
      <c r="D5801" s="128" t="s">
        <v>756</v>
      </c>
      <c r="E5801" s="57">
        <v>400</v>
      </c>
      <c r="F5801" s="57"/>
      <c r="G5801" s="57">
        <f t="shared" si="95"/>
        <v>-400</v>
      </c>
      <c r="H5801" s="120" t="s">
        <v>3873</v>
      </c>
    </row>
    <row r="5802" spans="1:8" ht="15" x14ac:dyDescent="0.2">
      <c r="A5802" s="596">
        <v>43361</v>
      </c>
      <c r="B5802" s="40" t="s">
        <v>2651</v>
      </c>
      <c r="C5802" s="62" t="s">
        <v>3148</v>
      </c>
      <c r="D5802" s="128" t="s">
        <v>3368</v>
      </c>
      <c r="E5802" s="57">
        <v>320</v>
      </c>
      <c r="F5802" s="57"/>
      <c r="G5802" s="57">
        <f t="shared" si="95"/>
        <v>-320</v>
      </c>
      <c r="H5802" s="120" t="s">
        <v>3873</v>
      </c>
    </row>
    <row r="5803" spans="1:8" ht="15" x14ac:dyDescent="0.2">
      <c r="A5803" s="596">
        <v>43361</v>
      </c>
      <c r="B5803" s="40" t="s">
        <v>1399</v>
      </c>
      <c r="C5803" s="62" t="s">
        <v>3148</v>
      </c>
      <c r="D5803" s="128" t="s">
        <v>3368</v>
      </c>
      <c r="E5803" s="57">
        <v>160</v>
      </c>
      <c r="F5803" s="57"/>
      <c r="G5803" s="57">
        <f t="shared" si="95"/>
        <v>-160</v>
      </c>
      <c r="H5803" s="120" t="s">
        <v>3873</v>
      </c>
    </row>
    <row r="5804" spans="1:8" ht="15" x14ac:dyDescent="0.2">
      <c r="A5804" s="596">
        <v>43361</v>
      </c>
      <c r="B5804" s="40" t="s">
        <v>16</v>
      </c>
      <c r="C5804" s="62" t="s">
        <v>103</v>
      </c>
      <c r="D5804" s="128" t="s">
        <v>4052</v>
      </c>
      <c r="E5804" s="57">
        <v>1200</v>
      </c>
      <c r="F5804" s="57"/>
      <c r="G5804" s="57">
        <f t="shared" si="95"/>
        <v>-1200</v>
      </c>
      <c r="H5804" s="120" t="s">
        <v>3873</v>
      </c>
    </row>
    <row r="5805" spans="1:8" ht="15" x14ac:dyDescent="0.2">
      <c r="A5805" s="596">
        <v>43365</v>
      </c>
      <c r="B5805" s="40" t="s">
        <v>3621</v>
      </c>
      <c r="C5805" s="62" t="s">
        <v>3144</v>
      </c>
      <c r="D5805" s="128" t="s">
        <v>4057</v>
      </c>
      <c r="E5805" s="57">
        <v>14364</v>
      </c>
      <c r="F5805" s="57"/>
      <c r="G5805" s="57">
        <f t="shared" si="95"/>
        <v>-14364</v>
      </c>
      <c r="H5805" s="120" t="s">
        <v>3873</v>
      </c>
    </row>
    <row r="5806" spans="1:8" ht="15" x14ac:dyDescent="0.2">
      <c r="A5806" s="596">
        <v>43365</v>
      </c>
      <c r="B5806" s="40" t="s">
        <v>16</v>
      </c>
      <c r="C5806" s="62" t="s">
        <v>371</v>
      </c>
      <c r="D5806" s="128" t="s">
        <v>391</v>
      </c>
      <c r="E5806" s="57">
        <v>8420</v>
      </c>
      <c r="F5806" s="57"/>
      <c r="G5806" s="57">
        <f t="shared" si="95"/>
        <v>-8420</v>
      </c>
      <c r="H5806" s="120" t="s">
        <v>3873</v>
      </c>
    </row>
    <row r="5807" spans="1:8" ht="15" x14ac:dyDescent="0.2">
      <c r="A5807" s="596">
        <v>43365</v>
      </c>
      <c r="B5807" s="40" t="s">
        <v>2651</v>
      </c>
      <c r="C5807" s="62" t="s">
        <v>391</v>
      </c>
      <c r="D5807" s="128" t="s">
        <v>4210</v>
      </c>
      <c r="E5807" s="57">
        <v>3500</v>
      </c>
      <c r="F5807" s="57"/>
      <c r="G5807" s="57">
        <f t="shared" si="95"/>
        <v>-3500</v>
      </c>
      <c r="H5807" s="120" t="s">
        <v>3873</v>
      </c>
    </row>
    <row r="5808" spans="1:8" ht="15" x14ac:dyDescent="0.2">
      <c r="A5808" s="596">
        <v>43365</v>
      </c>
      <c r="B5808" s="40" t="s">
        <v>6514</v>
      </c>
      <c r="C5808" s="62" t="s">
        <v>371</v>
      </c>
      <c r="D5808" s="128" t="s">
        <v>391</v>
      </c>
      <c r="E5808" s="57">
        <v>5000</v>
      </c>
      <c r="F5808" s="57"/>
      <c r="G5808" s="57">
        <f t="shared" si="95"/>
        <v>-5000</v>
      </c>
      <c r="H5808" s="120" t="s">
        <v>3873</v>
      </c>
    </row>
    <row r="5809" spans="1:8" ht="15" x14ac:dyDescent="0.2">
      <c r="A5809" s="596">
        <v>43367</v>
      </c>
      <c r="B5809" s="40" t="s">
        <v>2651</v>
      </c>
      <c r="C5809" s="62" t="s">
        <v>3144</v>
      </c>
      <c r="D5809" s="128" t="s">
        <v>4058</v>
      </c>
      <c r="E5809" s="57">
        <v>10550</v>
      </c>
      <c r="F5809" s="57"/>
      <c r="G5809" s="57">
        <f t="shared" si="95"/>
        <v>-10550</v>
      </c>
      <c r="H5809" s="120" t="s">
        <v>3873</v>
      </c>
    </row>
    <row r="5810" spans="1:8" ht="15" x14ac:dyDescent="0.2">
      <c r="A5810" s="596">
        <v>43367</v>
      </c>
      <c r="B5810" s="40" t="s">
        <v>2932</v>
      </c>
      <c r="C5810" s="62" t="s">
        <v>3144</v>
      </c>
      <c r="D5810" s="128" t="s">
        <v>4059</v>
      </c>
      <c r="E5810" s="57">
        <v>54500</v>
      </c>
      <c r="F5810" s="57"/>
      <c r="G5810" s="57">
        <f t="shared" si="95"/>
        <v>-54500</v>
      </c>
      <c r="H5810" s="120" t="s">
        <v>3873</v>
      </c>
    </row>
    <row r="5811" spans="1:8" ht="15" x14ac:dyDescent="0.2">
      <c r="A5811" s="596">
        <v>43367</v>
      </c>
      <c r="B5811" s="40" t="s">
        <v>2932</v>
      </c>
      <c r="C5811" s="62" t="s">
        <v>391</v>
      </c>
      <c r="D5811" s="128" t="s">
        <v>4060</v>
      </c>
      <c r="E5811" s="57">
        <v>1000</v>
      </c>
      <c r="F5811" s="57"/>
      <c r="G5811" s="57">
        <f t="shared" si="95"/>
        <v>-1000</v>
      </c>
      <c r="H5811" s="120" t="s">
        <v>3873</v>
      </c>
    </row>
    <row r="5812" spans="1:8" ht="15"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24"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24" x14ac:dyDescent="0.2">
      <c r="A5854" s="603">
        <v>43355</v>
      </c>
      <c r="B5854" s="173" t="s">
        <v>2932</v>
      </c>
      <c r="C5854" s="173" t="s">
        <v>2818</v>
      </c>
      <c r="D5854" s="117" t="s">
        <v>3891</v>
      </c>
      <c r="E5854" s="235">
        <v>50000</v>
      </c>
      <c r="F5854" s="235"/>
      <c r="G5854" s="235">
        <f t="shared" si="96"/>
        <v>-50000</v>
      </c>
      <c r="H5854" s="259" t="s">
        <v>3873</v>
      </c>
      <c r="I5854" s="39"/>
    </row>
    <row r="5855" spans="1:9" ht="24"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24"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24"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7" t="s">
        <v>3894</v>
      </c>
      <c r="E5889" s="91"/>
      <c r="F5889" s="91">
        <v>1000000</v>
      </c>
      <c r="G5889" s="91">
        <f t="shared" si="97"/>
        <v>1000000</v>
      </c>
      <c r="H5889" s="260" t="s">
        <v>3873</v>
      </c>
    </row>
    <row r="5890" spans="1:8" ht="15" x14ac:dyDescent="0.2">
      <c r="A5890" s="598">
        <v>43357</v>
      </c>
      <c r="B5890" s="90" t="s">
        <v>3732</v>
      </c>
      <c r="C5890" s="93" t="s">
        <v>558</v>
      </c>
      <c r="D5890" s="800" t="s">
        <v>3896</v>
      </c>
      <c r="E5890" s="91"/>
      <c r="F5890" s="91">
        <v>1000000</v>
      </c>
      <c r="G5890" s="91">
        <f t="shared" si="97"/>
        <v>1000000</v>
      </c>
      <c r="H5890" s="260" t="s">
        <v>3873</v>
      </c>
    </row>
    <row r="5891" spans="1:8" ht="15" x14ac:dyDescent="0.2">
      <c r="A5891" s="598">
        <v>43369</v>
      </c>
      <c r="B5891" s="90" t="s">
        <v>2786</v>
      </c>
      <c r="C5891" s="93" t="s">
        <v>558</v>
      </c>
      <c r="D5891" s="800" t="s">
        <v>3907</v>
      </c>
      <c r="E5891" s="91"/>
      <c r="F5891" s="91">
        <v>2277690</v>
      </c>
      <c r="G5891" s="91">
        <f t="shared" si="97"/>
        <v>2277690</v>
      </c>
      <c r="H5891" s="260" t="s">
        <v>3873</v>
      </c>
    </row>
    <row r="5892" spans="1:8" ht="24" x14ac:dyDescent="0.2">
      <c r="A5892" s="598">
        <v>43369</v>
      </c>
      <c r="B5892" s="90" t="s">
        <v>3944</v>
      </c>
      <c r="C5892" s="93" t="s">
        <v>558</v>
      </c>
      <c r="D5892" s="797" t="s">
        <v>3908</v>
      </c>
      <c r="E5892" s="91"/>
      <c r="F5892" s="91">
        <v>305250</v>
      </c>
      <c r="G5892" s="91">
        <f t="shared" si="97"/>
        <v>305250</v>
      </c>
      <c r="H5892" s="260" t="s">
        <v>3873</v>
      </c>
    </row>
    <row r="5893" spans="1:8" ht="15" x14ac:dyDescent="0.2">
      <c r="A5893" s="598">
        <v>43369</v>
      </c>
      <c r="B5893" s="90" t="s">
        <v>2786</v>
      </c>
      <c r="C5893" s="93" t="s">
        <v>558</v>
      </c>
      <c r="D5893" s="800" t="s">
        <v>3909</v>
      </c>
      <c r="E5893" s="91"/>
      <c r="F5893" s="91">
        <v>407000</v>
      </c>
      <c r="G5893" s="91">
        <f t="shared" si="97"/>
        <v>407000</v>
      </c>
      <c r="H5893" s="260" t="s">
        <v>3873</v>
      </c>
    </row>
    <row r="5894" spans="1:8" ht="15" x14ac:dyDescent="0.2">
      <c r="A5894" s="598">
        <v>43369</v>
      </c>
      <c r="B5894" s="90" t="s">
        <v>2786</v>
      </c>
      <c r="C5894" s="93" t="s">
        <v>558</v>
      </c>
      <c r="D5894" s="800" t="s">
        <v>3910</v>
      </c>
      <c r="E5894" s="91"/>
      <c r="F5894" s="91">
        <v>242044</v>
      </c>
      <c r="G5894" s="91">
        <f t="shared" si="97"/>
        <v>242044</v>
      </c>
      <c r="H5894" s="260" t="s">
        <v>3873</v>
      </c>
    </row>
    <row r="5895" spans="1:8" ht="15" x14ac:dyDescent="0.2">
      <c r="A5895" s="598">
        <v>43371</v>
      </c>
      <c r="B5895" s="90" t="s">
        <v>3732</v>
      </c>
      <c r="C5895" s="93" t="s">
        <v>558</v>
      </c>
      <c r="D5895" s="800" t="s">
        <v>3914</v>
      </c>
      <c r="E5895" s="91"/>
      <c r="F5895" s="91">
        <v>65000</v>
      </c>
      <c r="G5895" s="91">
        <f t="shared" si="97"/>
        <v>65000</v>
      </c>
      <c r="H5895" s="260" t="s">
        <v>3873</v>
      </c>
    </row>
    <row r="5896" spans="1:8" ht="15" x14ac:dyDescent="0.2">
      <c r="A5896" s="598">
        <v>43371</v>
      </c>
      <c r="B5896" s="90" t="s">
        <v>3732</v>
      </c>
      <c r="C5896" s="93" t="s">
        <v>558</v>
      </c>
      <c r="D5896" s="800" t="s">
        <v>3915</v>
      </c>
      <c r="E5896" s="91"/>
      <c r="F5896" s="91">
        <v>46800</v>
      </c>
      <c r="G5896" s="91">
        <f t="shared" si="97"/>
        <v>46800</v>
      </c>
      <c r="H5896" s="260" t="s">
        <v>3873</v>
      </c>
    </row>
    <row r="5897" spans="1:8" ht="15" x14ac:dyDescent="0.2">
      <c r="A5897" s="598">
        <v>43371</v>
      </c>
      <c r="B5897" s="90" t="s">
        <v>18</v>
      </c>
      <c r="C5897" s="93" t="s">
        <v>558</v>
      </c>
      <c r="D5897" s="800" t="s">
        <v>3921</v>
      </c>
      <c r="E5897" s="91"/>
      <c r="F5897" s="91">
        <v>100000</v>
      </c>
      <c r="G5897" s="91">
        <f t="shared" si="97"/>
        <v>100000</v>
      </c>
      <c r="H5897" s="260" t="s">
        <v>3873</v>
      </c>
    </row>
    <row r="5898" spans="1:8" ht="15" x14ac:dyDescent="0.2">
      <c r="A5898" s="598">
        <v>43372</v>
      </c>
      <c r="B5898" s="90" t="s">
        <v>1399</v>
      </c>
      <c r="C5898" s="93" t="s">
        <v>558</v>
      </c>
      <c r="D5898" s="800" t="s">
        <v>3922</v>
      </c>
      <c r="E5898" s="91"/>
      <c r="F5898" s="91">
        <v>600000</v>
      </c>
      <c r="G5898" s="91">
        <f t="shared" si="97"/>
        <v>600000</v>
      </c>
      <c r="H5898" s="260" t="s">
        <v>3873</v>
      </c>
    </row>
    <row r="5899" spans="1:8" ht="15" x14ac:dyDescent="0.2">
      <c r="A5899" s="598">
        <v>43372</v>
      </c>
      <c r="B5899" s="90" t="s">
        <v>1399</v>
      </c>
      <c r="C5899" s="93" t="s">
        <v>558</v>
      </c>
      <c r="D5899" s="800" t="s">
        <v>3923</v>
      </c>
      <c r="E5899" s="91"/>
      <c r="F5899" s="91">
        <v>1200000</v>
      </c>
      <c r="G5899" s="91">
        <f t="shared" si="97"/>
        <v>1200000</v>
      </c>
      <c r="H5899" s="260" t="s">
        <v>3873</v>
      </c>
    </row>
    <row r="5900" spans="1:8" ht="15" x14ac:dyDescent="0.2">
      <c r="A5900" s="598">
        <v>43372</v>
      </c>
      <c r="B5900" s="90" t="s">
        <v>1399</v>
      </c>
      <c r="C5900" s="93" t="s">
        <v>558</v>
      </c>
      <c r="D5900" s="800" t="s">
        <v>3924</v>
      </c>
      <c r="E5900" s="91"/>
      <c r="F5900" s="91">
        <v>600072</v>
      </c>
      <c r="G5900" s="91">
        <f t="shared" si="97"/>
        <v>600072</v>
      </c>
      <c r="H5900" s="260" t="s">
        <v>3873</v>
      </c>
    </row>
    <row r="5901" spans="1:8" ht="15" x14ac:dyDescent="0.2">
      <c r="A5901" s="598">
        <v>43372</v>
      </c>
      <c r="B5901" s="90" t="s">
        <v>1399</v>
      </c>
      <c r="C5901" s="93" t="s">
        <v>558</v>
      </c>
      <c r="D5901" s="800"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60" x14ac:dyDescent="0.2">
      <c r="A6068" s="603">
        <v>43388</v>
      </c>
      <c r="B6068" s="173" t="s">
        <v>2932</v>
      </c>
      <c r="C6068" s="173" t="s">
        <v>715</v>
      </c>
      <c r="D6068" s="117" t="s">
        <v>4041</v>
      </c>
      <c r="E6068" s="235">
        <v>1500000</v>
      </c>
      <c r="F6068" s="235"/>
      <c r="G6068" s="235">
        <f t="shared" si="99"/>
        <v>-1500000</v>
      </c>
      <c r="H6068" s="259" t="s">
        <v>3962</v>
      </c>
      <c r="I6068" s="39"/>
    </row>
    <row r="6069" spans="1:9" ht="60"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1" t="s">
        <v>4128</v>
      </c>
      <c r="E6105" s="122">
        <v>15680</v>
      </c>
      <c r="F6105" s="122"/>
      <c r="G6105" s="122">
        <f t="shared" si="100"/>
        <v>-15680</v>
      </c>
      <c r="H6105" s="243" t="s">
        <v>3962</v>
      </c>
    </row>
    <row r="6106" spans="1:9" ht="15" customHeight="1" x14ac:dyDescent="0.2">
      <c r="A6106" s="601">
        <v>43395</v>
      </c>
      <c r="B6106" s="121" t="s">
        <v>2651</v>
      </c>
      <c r="C6106" s="121" t="s">
        <v>5642</v>
      </c>
      <c r="D6106" s="811" t="s">
        <v>4129</v>
      </c>
      <c r="E6106" s="122">
        <v>143000</v>
      </c>
      <c r="F6106" s="122"/>
      <c r="G6106" s="122">
        <f t="shared" si="100"/>
        <v>-143000</v>
      </c>
      <c r="H6106" s="243" t="s">
        <v>3962</v>
      </c>
    </row>
    <row r="6107" spans="1:9" ht="15" customHeight="1" x14ac:dyDescent="0.2">
      <c r="A6107" s="601">
        <v>43395</v>
      </c>
      <c r="B6107" s="173" t="s">
        <v>2932</v>
      </c>
      <c r="C6107" s="173" t="s">
        <v>793</v>
      </c>
      <c r="D6107" s="811"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1" t="s">
        <v>4132</v>
      </c>
      <c r="E6110" s="235">
        <v>176000</v>
      </c>
      <c r="F6110" s="235"/>
      <c r="G6110" s="235">
        <f t="shared" si="100"/>
        <v>-176000</v>
      </c>
      <c r="H6110" s="243" t="s">
        <v>3962</v>
      </c>
      <c r="I6110" s="39"/>
    </row>
    <row r="6111" spans="1:9" ht="15" customHeight="1" x14ac:dyDescent="0.2">
      <c r="A6111" s="601">
        <v>43396</v>
      </c>
      <c r="B6111" s="173" t="s">
        <v>2651</v>
      </c>
      <c r="C6111" s="173" t="s">
        <v>4163</v>
      </c>
      <c r="D6111" s="811" t="s">
        <v>4137</v>
      </c>
      <c r="E6111" s="235">
        <v>130000</v>
      </c>
      <c r="F6111" s="235"/>
      <c r="G6111" s="235">
        <f t="shared" si="100"/>
        <v>-130000</v>
      </c>
      <c r="H6111" s="243" t="s">
        <v>3962</v>
      </c>
      <c r="I6111" s="39"/>
    </row>
    <row r="6112" spans="1:9" ht="15" customHeight="1" x14ac:dyDescent="0.2">
      <c r="A6112" s="601">
        <v>43397</v>
      </c>
      <c r="B6112" s="173" t="s">
        <v>2932</v>
      </c>
      <c r="C6112" s="173" t="s">
        <v>3144</v>
      </c>
      <c r="D6112" s="811" t="s">
        <v>4138</v>
      </c>
      <c r="E6112" s="235">
        <v>19400</v>
      </c>
      <c r="F6112" s="235"/>
      <c r="G6112" s="235">
        <f t="shared" si="100"/>
        <v>-19400</v>
      </c>
      <c r="H6112" s="243" t="s">
        <v>3962</v>
      </c>
      <c r="I6112" s="39"/>
    </row>
    <row r="6113" spans="1:9" ht="15" customHeight="1" x14ac:dyDescent="0.2">
      <c r="A6113" s="601">
        <v>43397</v>
      </c>
      <c r="B6113" s="173" t="s">
        <v>2932</v>
      </c>
      <c r="C6113" s="173" t="s">
        <v>2818</v>
      </c>
      <c r="D6113" s="811" t="s">
        <v>4139</v>
      </c>
      <c r="E6113" s="235">
        <v>260000</v>
      </c>
      <c r="F6113" s="235"/>
      <c r="G6113" s="235">
        <f t="shared" si="100"/>
        <v>-260000</v>
      </c>
      <c r="H6113" s="243" t="s">
        <v>3962</v>
      </c>
      <c r="I6113" s="39"/>
    </row>
    <row r="6114" spans="1:9" ht="15" customHeight="1" x14ac:dyDescent="0.2">
      <c r="A6114" s="601">
        <v>43397</v>
      </c>
      <c r="B6114" s="173" t="s">
        <v>2932</v>
      </c>
      <c r="C6114" s="173" t="s">
        <v>3415</v>
      </c>
      <c r="D6114" s="811"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1" t="s">
        <v>4141</v>
      </c>
      <c r="E6115" s="235">
        <v>38432</v>
      </c>
      <c r="F6115" s="235"/>
      <c r="G6115" s="235">
        <f t="shared" si="100"/>
        <v>-38432</v>
      </c>
      <c r="H6115" s="243" t="s">
        <v>3962</v>
      </c>
      <c r="I6115" s="39"/>
    </row>
    <row r="6116" spans="1:9" ht="15" customHeight="1" x14ac:dyDescent="0.2">
      <c r="A6116" s="601">
        <v>43397</v>
      </c>
      <c r="B6116" s="173" t="s">
        <v>2932</v>
      </c>
      <c r="C6116" s="173" t="s">
        <v>3010</v>
      </c>
      <c r="D6116" s="811" t="s">
        <v>4141</v>
      </c>
      <c r="E6116" s="235">
        <v>11568</v>
      </c>
      <c r="F6116" s="235"/>
      <c r="G6116" s="235">
        <f t="shared" si="100"/>
        <v>-11568</v>
      </c>
      <c r="H6116" s="243" t="s">
        <v>3962</v>
      </c>
      <c r="I6116" s="39"/>
    </row>
    <row r="6117" spans="1:9" ht="15" customHeight="1" x14ac:dyDescent="0.2">
      <c r="A6117" s="601">
        <v>43398</v>
      </c>
      <c r="B6117" s="173" t="s">
        <v>3732</v>
      </c>
      <c r="C6117" s="173" t="s">
        <v>3876</v>
      </c>
      <c r="D6117" s="811" t="s">
        <v>4143</v>
      </c>
      <c r="E6117" s="235">
        <v>75000</v>
      </c>
      <c r="F6117" s="235"/>
      <c r="G6117" s="235">
        <f t="shared" si="100"/>
        <v>-75000</v>
      </c>
      <c r="H6117" s="243" t="s">
        <v>3962</v>
      </c>
      <c r="I6117" s="39"/>
    </row>
    <row r="6118" spans="1:9" ht="15" customHeight="1" x14ac:dyDescent="0.2">
      <c r="A6118" s="601">
        <v>43399</v>
      </c>
      <c r="B6118" s="173" t="s">
        <v>3732</v>
      </c>
      <c r="C6118" s="173" t="s">
        <v>3734</v>
      </c>
      <c r="D6118" s="811" t="s">
        <v>4144</v>
      </c>
      <c r="E6118" s="235">
        <v>25000</v>
      </c>
      <c r="F6118" s="235"/>
      <c r="G6118" s="235">
        <f t="shared" si="100"/>
        <v>-25000</v>
      </c>
      <c r="H6118" s="243" t="s">
        <v>3962</v>
      </c>
      <c r="I6118" s="39"/>
    </row>
    <row r="6119" spans="1:9" ht="15" customHeight="1" x14ac:dyDescent="0.2">
      <c r="A6119" s="601">
        <v>43399</v>
      </c>
      <c r="B6119" s="173" t="s">
        <v>2932</v>
      </c>
      <c r="C6119" s="173" t="s">
        <v>2195</v>
      </c>
      <c r="D6119" s="811" t="s">
        <v>4145</v>
      </c>
      <c r="E6119" s="235">
        <v>300000</v>
      </c>
      <c r="F6119" s="235"/>
      <c r="G6119" s="235">
        <f t="shared" si="100"/>
        <v>-300000</v>
      </c>
      <c r="H6119" s="243" t="s">
        <v>3962</v>
      </c>
      <c r="I6119" s="39"/>
    </row>
    <row r="6120" spans="1:9" ht="15" customHeight="1" x14ac:dyDescent="0.2">
      <c r="A6120" s="601">
        <v>43400</v>
      </c>
      <c r="B6120" s="173" t="s">
        <v>1399</v>
      </c>
      <c r="C6120" s="173" t="s">
        <v>3274</v>
      </c>
      <c r="D6120" s="811" t="s">
        <v>4146</v>
      </c>
      <c r="E6120" s="235">
        <v>120000</v>
      </c>
      <c r="F6120" s="235"/>
      <c r="G6120" s="235">
        <f t="shared" si="100"/>
        <v>-120000</v>
      </c>
      <c r="H6120" s="243" t="s">
        <v>3962</v>
      </c>
      <c r="I6120" s="39"/>
    </row>
    <row r="6121" spans="1:9" ht="15" customHeight="1" x14ac:dyDescent="0.2">
      <c r="A6121" s="601">
        <v>43400</v>
      </c>
      <c r="B6121" s="173" t="s">
        <v>2932</v>
      </c>
      <c r="C6121" s="173" t="s">
        <v>715</v>
      </c>
      <c r="D6121" s="811" t="s">
        <v>4147</v>
      </c>
      <c r="E6121" s="235">
        <v>325000</v>
      </c>
      <c r="F6121" s="235"/>
      <c r="G6121" s="235">
        <f t="shared" si="100"/>
        <v>-325000</v>
      </c>
      <c r="H6121" s="243" t="s">
        <v>3962</v>
      </c>
      <c r="I6121" s="39"/>
    </row>
    <row r="6122" spans="1:9" ht="15" customHeight="1" x14ac:dyDescent="0.2">
      <c r="A6122" s="601">
        <v>43400</v>
      </c>
      <c r="B6122" s="173" t="s">
        <v>2932</v>
      </c>
      <c r="C6122" s="173" t="s">
        <v>715</v>
      </c>
      <c r="D6122" s="811" t="s">
        <v>4148</v>
      </c>
      <c r="E6122" s="235">
        <v>586000</v>
      </c>
      <c r="F6122" s="235"/>
      <c r="G6122" s="235">
        <f t="shared" si="100"/>
        <v>-586000</v>
      </c>
      <c r="H6122" s="243" t="s">
        <v>3962</v>
      </c>
      <c r="I6122" s="39"/>
    </row>
    <row r="6123" spans="1:9" ht="15" customHeight="1" x14ac:dyDescent="0.2">
      <c r="A6123" s="601">
        <v>43400</v>
      </c>
      <c r="B6123" s="173" t="s">
        <v>3621</v>
      </c>
      <c r="C6123" s="173" t="s">
        <v>715</v>
      </c>
      <c r="D6123" s="811" t="s">
        <v>4149</v>
      </c>
      <c r="E6123" s="235">
        <v>500000</v>
      </c>
      <c r="F6123" s="235"/>
      <c r="G6123" s="235">
        <f t="shared" si="100"/>
        <v>-500000</v>
      </c>
      <c r="H6123" s="243" t="s">
        <v>3962</v>
      </c>
      <c r="I6123" s="39"/>
    </row>
    <row r="6124" spans="1:9" ht="15" customHeight="1" x14ac:dyDescent="0.2">
      <c r="A6124" s="601">
        <v>43400</v>
      </c>
      <c r="B6124" s="173" t="s">
        <v>1399</v>
      </c>
      <c r="C6124" s="173" t="s">
        <v>2514</v>
      </c>
      <c r="D6124" s="811" t="s">
        <v>4150</v>
      </c>
      <c r="E6124" s="235">
        <v>84000</v>
      </c>
      <c r="F6124" s="235"/>
      <c r="G6124" s="235">
        <f t="shared" si="100"/>
        <v>-84000</v>
      </c>
      <c r="H6124" s="243" t="s">
        <v>3962</v>
      </c>
      <c r="I6124" s="39"/>
    </row>
    <row r="6125" spans="1:9" ht="15" customHeight="1" x14ac:dyDescent="0.2">
      <c r="A6125" s="601">
        <v>43400</v>
      </c>
      <c r="B6125" s="173" t="s">
        <v>14</v>
      </c>
      <c r="C6125" s="173" t="s">
        <v>4151</v>
      </c>
      <c r="D6125" s="811" t="s">
        <v>4153</v>
      </c>
      <c r="E6125" s="235">
        <v>100000</v>
      </c>
      <c r="F6125" s="235"/>
      <c r="G6125" s="235">
        <f t="shared" si="100"/>
        <v>-100000</v>
      </c>
      <c r="H6125" s="243" t="s">
        <v>3962</v>
      </c>
      <c r="I6125" s="39"/>
    </row>
    <row r="6126" spans="1:9" ht="15" customHeight="1" x14ac:dyDescent="0.2">
      <c r="A6126" s="601">
        <v>43400</v>
      </c>
      <c r="B6126" s="173" t="s">
        <v>6514</v>
      </c>
      <c r="C6126" s="173" t="s">
        <v>4151</v>
      </c>
      <c r="D6126" s="811" t="s">
        <v>4152</v>
      </c>
      <c r="E6126" s="235">
        <v>24000</v>
      </c>
      <c r="F6126" s="235"/>
      <c r="G6126" s="235">
        <f t="shared" si="100"/>
        <v>-24000</v>
      </c>
      <c r="H6126" s="243" t="s">
        <v>3962</v>
      </c>
      <c r="I6126" s="39"/>
    </row>
    <row r="6127" spans="1:9" ht="15" customHeight="1" x14ac:dyDescent="0.2">
      <c r="A6127" s="598">
        <v>43375</v>
      </c>
      <c r="B6127" s="90" t="s">
        <v>40</v>
      </c>
      <c r="C6127" s="93" t="s">
        <v>558</v>
      </c>
      <c r="D6127" s="800" t="s">
        <v>3929</v>
      </c>
      <c r="E6127" s="91"/>
      <c r="F6127" s="91">
        <v>148000</v>
      </c>
      <c r="G6127" s="91">
        <f t="shared" si="100"/>
        <v>148000</v>
      </c>
      <c r="H6127" s="260" t="s">
        <v>3962</v>
      </c>
    </row>
    <row r="6128" spans="1:9" ht="15" customHeight="1" x14ac:dyDescent="0.2">
      <c r="A6128" s="598">
        <v>43375</v>
      </c>
      <c r="B6128" s="90" t="s">
        <v>1399</v>
      </c>
      <c r="C6128" s="93" t="s">
        <v>558</v>
      </c>
      <c r="D6128" s="800" t="s">
        <v>3942</v>
      </c>
      <c r="E6128" s="91"/>
      <c r="F6128" s="91">
        <v>131258</v>
      </c>
      <c r="G6128" s="91">
        <f t="shared" si="100"/>
        <v>131258</v>
      </c>
      <c r="H6128" s="260" t="s">
        <v>3962</v>
      </c>
    </row>
    <row r="6129" spans="1:8" ht="15" customHeight="1" x14ac:dyDescent="0.2">
      <c r="A6129" s="598">
        <v>43376</v>
      </c>
      <c r="B6129" s="90" t="s">
        <v>3945</v>
      </c>
      <c r="C6129" s="93" t="s">
        <v>558</v>
      </c>
      <c r="D6129" s="800" t="s">
        <v>3943</v>
      </c>
      <c r="E6129" s="91"/>
      <c r="F6129" s="91">
        <v>277500</v>
      </c>
      <c r="G6129" s="91">
        <f t="shared" si="100"/>
        <v>277500</v>
      </c>
      <c r="H6129" s="260" t="s">
        <v>3962</v>
      </c>
    </row>
    <row r="6130" spans="1:8" ht="15" customHeight="1" x14ac:dyDescent="0.2">
      <c r="A6130" s="598">
        <v>43376</v>
      </c>
      <c r="B6130" s="90" t="s">
        <v>3732</v>
      </c>
      <c r="C6130" s="93" t="s">
        <v>558</v>
      </c>
      <c r="D6130" s="800" t="s">
        <v>3948</v>
      </c>
      <c r="E6130" s="91"/>
      <c r="F6130" s="91">
        <v>986051</v>
      </c>
      <c r="G6130" s="91">
        <f t="shared" si="100"/>
        <v>986051</v>
      </c>
      <c r="H6130" s="260" t="s">
        <v>3962</v>
      </c>
    </row>
    <row r="6131" spans="1:8" ht="24" x14ac:dyDescent="0.2">
      <c r="A6131" s="598">
        <v>43377</v>
      </c>
      <c r="B6131" s="90" t="s">
        <v>3621</v>
      </c>
      <c r="C6131" s="93" t="s">
        <v>558</v>
      </c>
      <c r="D6131" s="797" t="s">
        <v>3947</v>
      </c>
      <c r="E6131" s="91"/>
      <c r="F6131" s="91">
        <v>806000</v>
      </c>
      <c r="G6131" s="91">
        <f t="shared" si="100"/>
        <v>806000</v>
      </c>
      <c r="H6131" s="260" t="s">
        <v>3962</v>
      </c>
    </row>
    <row r="6132" spans="1:8" ht="24" x14ac:dyDescent="0.2">
      <c r="A6132" s="598">
        <v>43377</v>
      </c>
      <c r="B6132" s="90" t="s">
        <v>3621</v>
      </c>
      <c r="C6132" s="93" t="s">
        <v>558</v>
      </c>
      <c r="D6132" s="797" t="s">
        <v>3949</v>
      </c>
      <c r="E6132" s="91"/>
      <c r="F6132" s="91">
        <v>749806</v>
      </c>
      <c r="G6132" s="91">
        <f t="shared" si="100"/>
        <v>749806</v>
      </c>
      <c r="H6132" s="260" t="s">
        <v>3962</v>
      </c>
    </row>
    <row r="6133" spans="1:8" ht="15" x14ac:dyDescent="0.2">
      <c r="A6133" s="598">
        <v>43384</v>
      </c>
      <c r="B6133" s="90" t="s">
        <v>37</v>
      </c>
      <c r="C6133" s="93" t="s">
        <v>558</v>
      </c>
      <c r="D6133" s="800" t="s">
        <v>3961</v>
      </c>
      <c r="E6133" s="91"/>
      <c r="F6133" s="91">
        <v>314280</v>
      </c>
      <c r="G6133" s="91">
        <f t="shared" ref="G6133:G6196" si="101">F6133-E6133</f>
        <v>314280</v>
      </c>
      <c r="H6133" s="260" t="s">
        <v>3962</v>
      </c>
    </row>
    <row r="6134" spans="1:8" ht="60" x14ac:dyDescent="0.2">
      <c r="A6134" s="598">
        <v>43388</v>
      </c>
      <c r="B6134" s="93" t="s">
        <v>2651</v>
      </c>
      <c r="C6134" s="93" t="s">
        <v>558</v>
      </c>
      <c r="D6134" s="801" t="s">
        <v>4513</v>
      </c>
      <c r="E6134" s="175"/>
      <c r="F6134" s="175">
        <v>3000000</v>
      </c>
      <c r="G6134" s="175">
        <f t="shared" si="101"/>
        <v>3000000</v>
      </c>
      <c r="H6134" s="260" t="s">
        <v>3962</v>
      </c>
    </row>
    <row r="6135" spans="1:8" ht="15" x14ac:dyDescent="0.2">
      <c r="A6135" s="598">
        <v>43391</v>
      </c>
      <c r="B6135" s="90" t="s">
        <v>1399</v>
      </c>
      <c r="C6135" s="93" t="s">
        <v>558</v>
      </c>
      <c r="D6135" s="800" t="s">
        <v>4086</v>
      </c>
      <c r="E6135" s="91"/>
      <c r="F6135" s="91">
        <v>700000</v>
      </c>
      <c r="G6135" s="91">
        <f t="shared" si="101"/>
        <v>700000</v>
      </c>
      <c r="H6135" s="260" t="s">
        <v>3962</v>
      </c>
    </row>
    <row r="6136" spans="1:8" ht="15" x14ac:dyDescent="0.2">
      <c r="A6136" s="598">
        <v>43391</v>
      </c>
      <c r="B6136" s="90" t="s">
        <v>1399</v>
      </c>
      <c r="C6136" s="93" t="s">
        <v>558</v>
      </c>
      <c r="D6136" s="800" t="s">
        <v>4087</v>
      </c>
      <c r="E6136" s="91"/>
      <c r="F6136" s="91">
        <v>500000</v>
      </c>
      <c r="G6136" s="91">
        <f t="shared" si="101"/>
        <v>500000</v>
      </c>
      <c r="H6136" s="260" t="s">
        <v>3962</v>
      </c>
    </row>
    <row r="6137" spans="1:8" ht="15" x14ac:dyDescent="0.2">
      <c r="A6137" s="598">
        <v>43391</v>
      </c>
      <c r="B6137" s="90" t="s">
        <v>1399</v>
      </c>
      <c r="C6137" s="93" t="s">
        <v>558</v>
      </c>
      <c r="D6137" s="800" t="s">
        <v>4088</v>
      </c>
      <c r="E6137" s="91"/>
      <c r="F6137" s="91">
        <v>700000</v>
      </c>
      <c r="G6137" s="91">
        <f t="shared" si="101"/>
        <v>700000</v>
      </c>
      <c r="H6137" s="260" t="s">
        <v>3962</v>
      </c>
    </row>
    <row r="6138" spans="1:8" ht="15" x14ac:dyDescent="0.2">
      <c r="A6138" s="598">
        <v>43391</v>
      </c>
      <c r="B6138" s="90" t="s">
        <v>1399</v>
      </c>
      <c r="C6138" s="93" t="s">
        <v>558</v>
      </c>
      <c r="D6138" s="800" t="s">
        <v>4089</v>
      </c>
      <c r="E6138" s="91"/>
      <c r="F6138" s="91">
        <v>829115</v>
      </c>
      <c r="G6138" s="91">
        <f t="shared" si="101"/>
        <v>829115</v>
      </c>
      <c r="H6138" s="260" t="s">
        <v>3962</v>
      </c>
    </row>
    <row r="6139" spans="1:8" ht="15" x14ac:dyDescent="0.2">
      <c r="A6139" s="598">
        <v>43395</v>
      </c>
      <c r="B6139" s="90" t="s">
        <v>2932</v>
      </c>
      <c r="C6139" s="93" t="s">
        <v>558</v>
      </c>
      <c r="D6139" s="800" t="s">
        <v>4122</v>
      </c>
      <c r="E6139" s="91"/>
      <c r="F6139" s="91">
        <v>32150008</v>
      </c>
      <c r="G6139" s="91">
        <f t="shared" si="101"/>
        <v>32150008</v>
      </c>
      <c r="H6139" s="260" t="s">
        <v>3962</v>
      </c>
    </row>
    <row r="6140" spans="1:8" ht="15" x14ac:dyDescent="0.2">
      <c r="A6140" s="598">
        <v>43395</v>
      </c>
      <c r="B6140" s="90" t="s">
        <v>3944</v>
      </c>
      <c r="C6140" s="93" t="s">
        <v>558</v>
      </c>
      <c r="D6140" s="800" t="s">
        <v>4127</v>
      </c>
      <c r="E6140" s="91"/>
      <c r="F6140" s="91">
        <v>305250</v>
      </c>
      <c r="G6140" s="91">
        <f t="shared" si="101"/>
        <v>305250</v>
      </c>
      <c r="H6140" s="260" t="s">
        <v>3962</v>
      </c>
    </row>
    <row r="6141" spans="1:8" ht="15" x14ac:dyDescent="0.2">
      <c r="A6141" s="598">
        <v>43398</v>
      </c>
      <c r="B6141" s="90" t="s">
        <v>1492</v>
      </c>
      <c r="C6141" s="93" t="s">
        <v>558</v>
      </c>
      <c r="D6141" s="812"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1" t="s">
        <v>4174</v>
      </c>
      <c r="E6281" s="235">
        <v>100000</v>
      </c>
      <c r="F6281" s="235"/>
      <c r="G6281" s="235">
        <f t="shared" si="103"/>
        <v>-100000</v>
      </c>
      <c r="H6281" s="243" t="s">
        <v>4154</v>
      </c>
      <c r="I6281" s="39"/>
    </row>
    <row r="6282" spans="1:9" ht="15" x14ac:dyDescent="0.2">
      <c r="A6282" s="601">
        <v>43409</v>
      </c>
      <c r="B6282" s="173" t="s">
        <v>3621</v>
      </c>
      <c r="C6282" s="173" t="s">
        <v>3770</v>
      </c>
      <c r="D6282" s="811" t="s">
        <v>4157</v>
      </c>
      <c r="E6282" s="235">
        <v>30000</v>
      </c>
      <c r="F6282" s="235"/>
      <c r="G6282" s="235">
        <f t="shared" si="103"/>
        <v>-30000</v>
      </c>
      <c r="H6282" s="243" t="s">
        <v>4154</v>
      </c>
      <c r="I6282" s="39"/>
    </row>
    <row r="6283" spans="1:9" ht="15" x14ac:dyDescent="0.2">
      <c r="A6283" s="601">
        <v>43410</v>
      </c>
      <c r="B6283" s="173" t="s">
        <v>2932</v>
      </c>
      <c r="C6283" s="173" t="s">
        <v>255</v>
      </c>
      <c r="D6283" s="811" t="s">
        <v>4158</v>
      </c>
      <c r="E6283" s="235">
        <v>1000000</v>
      </c>
      <c r="F6283" s="235"/>
      <c r="G6283" s="235">
        <f t="shared" si="103"/>
        <v>-1000000</v>
      </c>
      <c r="H6283" s="243" t="s">
        <v>4154</v>
      </c>
      <c r="I6283" s="39"/>
    </row>
    <row r="6284" spans="1:9" ht="15" x14ac:dyDescent="0.2">
      <c r="A6284" s="601">
        <v>43410</v>
      </c>
      <c r="B6284" s="173" t="s">
        <v>2651</v>
      </c>
      <c r="C6284" s="173" t="s">
        <v>3144</v>
      </c>
      <c r="D6284" s="811" t="s">
        <v>4159</v>
      </c>
      <c r="E6284" s="235">
        <v>8000</v>
      </c>
      <c r="F6284" s="235"/>
      <c r="G6284" s="235">
        <f t="shared" si="103"/>
        <v>-8000</v>
      </c>
      <c r="H6284" s="243" t="s">
        <v>4154</v>
      </c>
      <c r="I6284" s="39"/>
    </row>
    <row r="6285" spans="1:9" ht="15" x14ac:dyDescent="0.2">
      <c r="A6285" s="601">
        <v>43410</v>
      </c>
      <c r="B6285" s="173" t="s">
        <v>2932</v>
      </c>
      <c r="C6285" s="173" t="s">
        <v>3111</v>
      </c>
      <c r="D6285" s="811" t="s">
        <v>4160</v>
      </c>
      <c r="E6285" s="235">
        <v>300000</v>
      </c>
      <c r="F6285" s="235"/>
      <c r="G6285" s="235">
        <f t="shared" si="103"/>
        <v>-300000</v>
      </c>
      <c r="H6285" s="243" t="s">
        <v>4154</v>
      </c>
      <c r="I6285" s="39"/>
    </row>
    <row r="6286" spans="1:9" ht="15" x14ac:dyDescent="0.2">
      <c r="A6286" s="601">
        <v>43411</v>
      </c>
      <c r="B6286" s="173" t="s">
        <v>2651</v>
      </c>
      <c r="C6286" s="173" t="s">
        <v>4161</v>
      </c>
      <c r="D6286" s="811" t="s">
        <v>4162</v>
      </c>
      <c r="E6286" s="235">
        <v>15000</v>
      </c>
      <c r="F6286" s="235"/>
      <c r="G6286" s="235">
        <f t="shared" si="103"/>
        <v>-15000</v>
      </c>
      <c r="H6286" s="243" t="s">
        <v>4154</v>
      </c>
      <c r="I6286" s="39"/>
    </row>
    <row r="6287" spans="1:9" ht="15" x14ac:dyDescent="0.2">
      <c r="A6287" s="601">
        <v>43411</v>
      </c>
      <c r="B6287" s="173" t="s">
        <v>2651</v>
      </c>
      <c r="C6287" s="173" t="s">
        <v>4163</v>
      </c>
      <c r="D6287" s="811" t="s">
        <v>4164</v>
      </c>
      <c r="E6287" s="235">
        <v>20000</v>
      </c>
      <c r="F6287" s="235"/>
      <c r="G6287" s="235">
        <f t="shared" si="103"/>
        <v>-20000</v>
      </c>
      <c r="H6287" s="243" t="s">
        <v>4154</v>
      </c>
      <c r="I6287" s="39"/>
    </row>
    <row r="6288" spans="1:9" ht="15" x14ac:dyDescent="0.2">
      <c r="A6288" s="601">
        <v>43411</v>
      </c>
      <c r="B6288" s="173" t="s">
        <v>25</v>
      </c>
      <c r="C6288" s="173" t="s">
        <v>4169</v>
      </c>
      <c r="D6288" s="811" t="s">
        <v>4170</v>
      </c>
      <c r="E6288" s="235">
        <v>60000</v>
      </c>
      <c r="F6288" s="235"/>
      <c r="G6288" s="235">
        <f t="shared" si="103"/>
        <v>-60000</v>
      </c>
      <c r="H6288" s="243" t="s">
        <v>4154</v>
      </c>
      <c r="I6288" s="39"/>
    </row>
    <row r="6289" spans="1:9" ht="15" x14ac:dyDescent="0.2">
      <c r="A6289" s="601">
        <v>43411</v>
      </c>
      <c r="B6289" s="173" t="s">
        <v>3732</v>
      </c>
      <c r="C6289" s="173" t="s">
        <v>3692</v>
      </c>
      <c r="D6289" s="811"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1" t="s">
        <v>4173</v>
      </c>
      <c r="E6291" s="235">
        <v>24276</v>
      </c>
      <c r="F6291" s="235"/>
      <c r="G6291" s="235">
        <f t="shared" si="103"/>
        <v>-24276</v>
      </c>
      <c r="H6291" s="243" t="s">
        <v>4154</v>
      </c>
      <c r="I6291" s="39"/>
    </row>
    <row r="6292" spans="1:9" ht="15" x14ac:dyDescent="0.2">
      <c r="A6292" s="601">
        <v>43411</v>
      </c>
      <c r="B6292" s="173" t="s">
        <v>2932</v>
      </c>
      <c r="C6292" s="173" t="s">
        <v>3144</v>
      </c>
      <c r="D6292" s="811" t="s">
        <v>4173</v>
      </c>
      <c r="E6292" s="235">
        <v>9000</v>
      </c>
      <c r="F6292" s="235"/>
      <c r="G6292" s="235">
        <f t="shared" si="103"/>
        <v>-9000</v>
      </c>
      <c r="H6292" s="243" t="s">
        <v>4154</v>
      </c>
      <c r="I6292" s="39"/>
    </row>
    <row r="6293" spans="1:9" ht="15" x14ac:dyDescent="0.2">
      <c r="A6293" s="601">
        <v>43412</v>
      </c>
      <c r="B6293" s="173" t="s">
        <v>3732</v>
      </c>
      <c r="C6293" s="173" t="s">
        <v>2337</v>
      </c>
      <c r="D6293" s="811" t="s">
        <v>4166</v>
      </c>
      <c r="E6293" s="235">
        <v>23500</v>
      </c>
      <c r="F6293" s="235"/>
      <c r="G6293" s="235">
        <f t="shared" si="103"/>
        <v>-23500</v>
      </c>
      <c r="H6293" s="243" t="s">
        <v>4154</v>
      </c>
      <c r="I6293" s="39"/>
    </row>
    <row r="6294" spans="1:9" ht="15" x14ac:dyDescent="0.2">
      <c r="A6294" s="601">
        <v>43412</v>
      </c>
      <c r="B6294" s="173" t="s">
        <v>3621</v>
      </c>
      <c r="C6294" s="173" t="s">
        <v>2337</v>
      </c>
      <c r="D6294" s="811" t="s">
        <v>4167</v>
      </c>
      <c r="E6294" s="235">
        <v>130000</v>
      </c>
      <c r="F6294" s="235"/>
      <c r="G6294" s="235">
        <f t="shared" si="103"/>
        <v>-130000</v>
      </c>
      <c r="H6294" s="243" t="s">
        <v>4154</v>
      </c>
      <c r="I6294" s="39"/>
    </row>
    <row r="6295" spans="1:9" ht="15" customHeight="1" x14ac:dyDescent="0.2">
      <c r="A6295" s="601">
        <v>43412</v>
      </c>
      <c r="B6295" s="173" t="s">
        <v>3621</v>
      </c>
      <c r="C6295" s="173" t="s">
        <v>2337</v>
      </c>
      <c r="D6295" s="811" t="s">
        <v>4168</v>
      </c>
      <c r="E6295" s="235">
        <v>307000</v>
      </c>
      <c r="F6295" s="235"/>
      <c r="G6295" s="235">
        <f t="shared" si="103"/>
        <v>-307000</v>
      </c>
      <c r="H6295" s="243" t="s">
        <v>4154</v>
      </c>
      <c r="I6295" s="39"/>
    </row>
    <row r="6296" spans="1:9" ht="15" customHeight="1" x14ac:dyDescent="0.2">
      <c r="A6296" s="601">
        <v>43416</v>
      </c>
      <c r="B6296" s="173" t="s">
        <v>2932</v>
      </c>
      <c r="C6296" s="173" t="s">
        <v>3010</v>
      </c>
      <c r="D6296" s="811" t="s">
        <v>4200</v>
      </c>
      <c r="E6296" s="235">
        <v>207000</v>
      </c>
      <c r="F6296" s="235"/>
      <c r="G6296" s="235">
        <f t="shared" si="103"/>
        <v>-207000</v>
      </c>
      <c r="H6296" s="243" t="s">
        <v>4154</v>
      </c>
      <c r="I6296" s="39"/>
    </row>
    <row r="6297" spans="1:9" ht="15" customHeight="1" x14ac:dyDescent="0.2">
      <c r="A6297" s="601">
        <v>43416</v>
      </c>
      <c r="B6297" s="173" t="s">
        <v>3621</v>
      </c>
      <c r="C6297" s="173" t="s">
        <v>3883</v>
      </c>
      <c r="D6297" s="811" t="s">
        <v>4201</v>
      </c>
      <c r="E6297" s="235">
        <v>50000</v>
      </c>
      <c r="F6297" s="235"/>
      <c r="G6297" s="235">
        <f t="shared" si="103"/>
        <v>-50000</v>
      </c>
      <c r="H6297" s="243" t="s">
        <v>4154</v>
      </c>
      <c r="I6297" s="39"/>
    </row>
    <row r="6298" spans="1:9" ht="15" customHeight="1" x14ac:dyDescent="0.2">
      <c r="A6298" s="601">
        <v>43417</v>
      </c>
      <c r="B6298" s="173" t="s">
        <v>3732</v>
      </c>
      <c r="C6298" s="173" t="s">
        <v>3754</v>
      </c>
      <c r="D6298" s="811" t="s">
        <v>4202</v>
      </c>
      <c r="E6298" s="235">
        <v>79500</v>
      </c>
      <c r="F6298" s="235"/>
      <c r="G6298" s="235">
        <f t="shared" si="103"/>
        <v>-79500</v>
      </c>
      <c r="H6298" s="243" t="s">
        <v>4154</v>
      </c>
      <c r="I6298" s="39"/>
    </row>
    <row r="6299" spans="1:9" ht="15" customHeight="1" x14ac:dyDescent="0.2">
      <c r="A6299" s="601">
        <v>43417</v>
      </c>
      <c r="B6299" s="173" t="s">
        <v>25</v>
      </c>
      <c r="C6299" s="173" t="s">
        <v>4203</v>
      </c>
      <c r="D6299" s="811" t="s">
        <v>4204</v>
      </c>
      <c r="E6299" s="235">
        <v>26000</v>
      </c>
      <c r="F6299" s="235"/>
      <c r="G6299" s="235">
        <f t="shared" si="103"/>
        <v>-26000</v>
      </c>
      <c r="H6299" s="243" t="s">
        <v>4154</v>
      </c>
      <c r="I6299" s="39"/>
    </row>
    <row r="6300" spans="1:9" ht="15" customHeight="1" x14ac:dyDescent="0.2">
      <c r="A6300" s="601">
        <v>43419</v>
      </c>
      <c r="B6300" s="173" t="s">
        <v>3621</v>
      </c>
      <c r="C6300" s="173" t="s">
        <v>2818</v>
      </c>
      <c r="D6300" s="811" t="s">
        <v>4214</v>
      </c>
      <c r="E6300" s="235">
        <v>58500</v>
      </c>
      <c r="F6300" s="235"/>
      <c r="G6300" s="235">
        <f t="shared" si="103"/>
        <v>-58500</v>
      </c>
      <c r="H6300" s="243" t="s">
        <v>4154</v>
      </c>
      <c r="I6300" s="39"/>
    </row>
    <row r="6301" spans="1:9" ht="15" x14ac:dyDescent="0.2">
      <c r="A6301" s="601">
        <v>43419</v>
      </c>
      <c r="B6301" s="173" t="s">
        <v>2651</v>
      </c>
      <c r="C6301" s="173" t="s">
        <v>2818</v>
      </c>
      <c r="D6301" s="811" t="s">
        <v>4215</v>
      </c>
      <c r="E6301" s="235">
        <v>126900</v>
      </c>
      <c r="F6301" s="235"/>
      <c r="G6301" s="235">
        <f t="shared" si="103"/>
        <v>-126900</v>
      </c>
      <c r="H6301" s="243" t="s">
        <v>4154</v>
      </c>
      <c r="I6301" s="39"/>
    </row>
    <row r="6302" spans="1:9" ht="15" x14ac:dyDescent="0.2">
      <c r="A6302" s="601">
        <v>43419</v>
      </c>
      <c r="B6302" s="173" t="s">
        <v>2932</v>
      </c>
      <c r="C6302" s="173" t="s">
        <v>2818</v>
      </c>
      <c r="D6302" s="811" t="s">
        <v>4216</v>
      </c>
      <c r="E6302" s="235">
        <v>53000</v>
      </c>
      <c r="F6302" s="235"/>
      <c r="G6302" s="235">
        <f t="shared" si="103"/>
        <v>-53000</v>
      </c>
      <c r="H6302" s="243" t="s">
        <v>4154</v>
      </c>
      <c r="I6302" s="39"/>
    </row>
    <row r="6303" spans="1:9" ht="15" customHeight="1" x14ac:dyDescent="0.2">
      <c r="A6303" s="601">
        <v>43419</v>
      </c>
      <c r="B6303" s="173" t="s">
        <v>2932</v>
      </c>
      <c r="C6303" s="173" t="s">
        <v>572</v>
      </c>
      <c r="D6303" s="811" t="s">
        <v>4217</v>
      </c>
      <c r="E6303" s="235">
        <v>500000</v>
      </c>
      <c r="F6303" s="235"/>
      <c r="G6303" s="235">
        <f t="shared" si="103"/>
        <v>-500000</v>
      </c>
      <c r="H6303" s="243" t="s">
        <v>4154</v>
      </c>
      <c r="I6303" s="39"/>
    </row>
    <row r="6304" spans="1:9" ht="15" customHeight="1" x14ac:dyDescent="0.2">
      <c r="A6304" s="601">
        <v>43419</v>
      </c>
      <c r="B6304" s="173" t="s">
        <v>3621</v>
      </c>
      <c r="C6304" s="173" t="s">
        <v>2337</v>
      </c>
      <c r="D6304" s="811" t="s">
        <v>4218</v>
      </c>
      <c r="E6304" s="235">
        <v>100000</v>
      </c>
      <c r="F6304" s="235"/>
      <c r="G6304" s="235">
        <f t="shared" si="103"/>
        <v>-100000</v>
      </c>
      <c r="H6304" s="243" t="s">
        <v>4154</v>
      </c>
      <c r="I6304" s="39"/>
    </row>
    <row r="6305" spans="1:9" ht="15" customHeight="1" x14ac:dyDescent="0.2">
      <c r="A6305" s="601">
        <v>43419</v>
      </c>
      <c r="B6305" s="173" t="s">
        <v>2932</v>
      </c>
      <c r="C6305" s="173" t="s">
        <v>3427</v>
      </c>
      <c r="D6305" s="811" t="s">
        <v>4219</v>
      </c>
      <c r="E6305" s="235">
        <v>225000</v>
      </c>
      <c r="F6305" s="235"/>
      <c r="G6305" s="235">
        <f t="shared" si="103"/>
        <v>-225000</v>
      </c>
      <c r="H6305" s="243" t="s">
        <v>4154</v>
      </c>
      <c r="I6305" s="39"/>
    </row>
    <row r="6306" spans="1:9" ht="15" customHeight="1" x14ac:dyDescent="0.2">
      <c r="A6306" s="601">
        <v>43419</v>
      </c>
      <c r="B6306" s="173" t="s">
        <v>3621</v>
      </c>
      <c r="C6306" s="173" t="s">
        <v>3771</v>
      </c>
      <c r="D6306" s="811" t="s">
        <v>4220</v>
      </c>
      <c r="E6306" s="235">
        <v>100000</v>
      </c>
      <c r="F6306" s="235"/>
      <c r="G6306" s="235">
        <f t="shared" si="103"/>
        <v>-100000</v>
      </c>
      <c r="H6306" s="243" t="s">
        <v>4154</v>
      </c>
      <c r="I6306" s="39"/>
    </row>
    <row r="6307" spans="1:9" ht="15" customHeight="1" x14ac:dyDescent="0.2">
      <c r="A6307" s="601">
        <v>43420</v>
      </c>
      <c r="B6307" s="173" t="s">
        <v>2651</v>
      </c>
      <c r="C6307" s="173" t="s">
        <v>4163</v>
      </c>
      <c r="D6307" s="811" t="s">
        <v>4234</v>
      </c>
      <c r="E6307" s="235">
        <v>25000</v>
      </c>
      <c r="F6307" s="235"/>
      <c r="G6307" s="235">
        <f t="shared" si="103"/>
        <v>-25000</v>
      </c>
      <c r="H6307" s="243" t="s">
        <v>4154</v>
      </c>
      <c r="I6307" s="39"/>
    </row>
    <row r="6308" spans="1:9" ht="15" customHeight="1" x14ac:dyDescent="0.2">
      <c r="A6308" s="601">
        <v>43421</v>
      </c>
      <c r="B6308" s="173" t="s">
        <v>1399</v>
      </c>
      <c r="C6308" s="173" t="s">
        <v>165</v>
      </c>
      <c r="D6308" s="811" t="s">
        <v>4235</v>
      </c>
      <c r="E6308" s="235">
        <v>63600</v>
      </c>
      <c r="F6308" s="235"/>
      <c r="G6308" s="235">
        <f t="shared" si="103"/>
        <v>-63600</v>
      </c>
      <c r="H6308" s="243" t="s">
        <v>4154</v>
      </c>
      <c r="I6308" s="39"/>
    </row>
    <row r="6309" spans="1:9" ht="15" customHeight="1" x14ac:dyDescent="0.2">
      <c r="A6309" s="601">
        <v>43421</v>
      </c>
      <c r="B6309" s="173" t="s">
        <v>2932</v>
      </c>
      <c r="C6309" s="173" t="s">
        <v>165</v>
      </c>
      <c r="D6309" s="811" t="s">
        <v>4235</v>
      </c>
      <c r="E6309" s="235">
        <v>91500</v>
      </c>
      <c r="F6309" s="235"/>
      <c r="G6309" s="235">
        <f t="shared" si="103"/>
        <v>-91500</v>
      </c>
      <c r="H6309" s="243" t="s">
        <v>4154</v>
      </c>
      <c r="I6309" s="39"/>
    </row>
    <row r="6310" spans="1:9" ht="15" customHeight="1" x14ac:dyDescent="0.2">
      <c r="A6310" s="601">
        <v>43421</v>
      </c>
      <c r="B6310" s="173" t="s">
        <v>3621</v>
      </c>
      <c r="C6310" s="173" t="s">
        <v>165</v>
      </c>
      <c r="D6310" s="811" t="s">
        <v>4235</v>
      </c>
      <c r="E6310" s="235">
        <v>6050</v>
      </c>
      <c r="F6310" s="235"/>
      <c r="G6310" s="235">
        <f t="shared" si="103"/>
        <v>-6050</v>
      </c>
      <c r="H6310" s="243" t="s">
        <v>4154</v>
      </c>
      <c r="I6310" s="39"/>
    </row>
    <row r="6311" spans="1:9" ht="15" customHeight="1" x14ac:dyDescent="0.2">
      <c r="A6311" s="601">
        <v>43421</v>
      </c>
      <c r="B6311" s="173" t="s">
        <v>2932</v>
      </c>
      <c r="C6311" s="173" t="s">
        <v>165</v>
      </c>
      <c r="D6311" s="811" t="s">
        <v>4236</v>
      </c>
      <c r="E6311" s="235">
        <v>40000</v>
      </c>
      <c r="F6311" s="235"/>
      <c r="G6311" s="235">
        <f t="shared" si="103"/>
        <v>-40000</v>
      </c>
      <c r="H6311" s="243" t="s">
        <v>4154</v>
      </c>
      <c r="I6311" s="39"/>
    </row>
    <row r="6312" spans="1:9" ht="15" customHeight="1" x14ac:dyDescent="0.2">
      <c r="A6312" s="601">
        <v>43426</v>
      </c>
      <c r="B6312" s="173" t="s">
        <v>2932</v>
      </c>
      <c r="C6312" s="173" t="s">
        <v>715</v>
      </c>
      <c r="D6312" s="811" t="s">
        <v>4237</v>
      </c>
      <c r="E6312" s="235">
        <v>500000</v>
      </c>
      <c r="F6312" s="235"/>
      <c r="G6312" s="235">
        <f t="shared" si="103"/>
        <v>-500000</v>
      </c>
      <c r="H6312" s="243" t="s">
        <v>4154</v>
      </c>
      <c r="I6312" s="39"/>
    </row>
    <row r="6313" spans="1:9" ht="15" x14ac:dyDescent="0.2">
      <c r="A6313" s="601">
        <v>43426</v>
      </c>
      <c r="B6313" s="173" t="s">
        <v>2932</v>
      </c>
      <c r="C6313" s="173" t="s">
        <v>715</v>
      </c>
      <c r="D6313" s="811" t="s">
        <v>4238</v>
      </c>
      <c r="E6313" s="235">
        <v>500000</v>
      </c>
      <c r="F6313" s="235"/>
      <c r="G6313" s="235">
        <f t="shared" si="103"/>
        <v>-500000</v>
      </c>
      <c r="H6313" s="243" t="s">
        <v>4154</v>
      </c>
      <c r="I6313" s="39"/>
    </row>
    <row r="6314" spans="1:9" ht="15" x14ac:dyDescent="0.2">
      <c r="A6314" s="601">
        <v>43427</v>
      </c>
      <c r="B6314" s="173" t="s">
        <v>2932</v>
      </c>
      <c r="C6314" s="173" t="s">
        <v>3111</v>
      </c>
      <c r="D6314" s="811" t="s">
        <v>4239</v>
      </c>
      <c r="E6314" s="235">
        <v>100000</v>
      </c>
      <c r="F6314" s="235"/>
      <c r="G6314" s="235">
        <f t="shared" si="103"/>
        <v>-100000</v>
      </c>
      <c r="H6314" s="243" t="s">
        <v>4154</v>
      </c>
      <c r="I6314" s="39"/>
    </row>
    <row r="6315" spans="1:9" ht="15" x14ac:dyDescent="0.2">
      <c r="A6315" s="601">
        <v>43431</v>
      </c>
      <c r="B6315" s="173" t="s">
        <v>2932</v>
      </c>
      <c r="C6315" s="173" t="s">
        <v>3144</v>
      </c>
      <c r="D6315" s="811" t="s">
        <v>4241</v>
      </c>
      <c r="E6315" s="235">
        <f>31920/2</f>
        <v>15960</v>
      </c>
      <c r="F6315" s="235"/>
      <c r="G6315" s="235">
        <f t="shared" si="103"/>
        <v>-15960</v>
      </c>
      <c r="H6315" s="243" t="s">
        <v>4154</v>
      </c>
      <c r="I6315" s="39"/>
    </row>
    <row r="6316" spans="1:9" ht="15" x14ac:dyDescent="0.2">
      <c r="A6316" s="601">
        <v>43431</v>
      </c>
      <c r="B6316" s="173" t="s">
        <v>1399</v>
      </c>
      <c r="C6316" s="173" t="s">
        <v>3144</v>
      </c>
      <c r="D6316" s="811" t="s">
        <v>4241</v>
      </c>
      <c r="E6316" s="235">
        <f>31920/2</f>
        <v>15960</v>
      </c>
      <c r="F6316" s="235"/>
      <c r="G6316" s="235">
        <f t="shared" si="103"/>
        <v>-15960</v>
      </c>
      <c r="H6316" s="243" t="s">
        <v>4154</v>
      </c>
      <c r="I6316" s="39"/>
    </row>
    <row r="6317" spans="1:9" ht="15" x14ac:dyDescent="0.2">
      <c r="A6317" s="601">
        <v>43431</v>
      </c>
      <c r="B6317" s="173" t="s">
        <v>2932</v>
      </c>
      <c r="C6317" s="173" t="s">
        <v>3274</v>
      </c>
      <c r="D6317" s="811" t="s">
        <v>4242</v>
      </c>
      <c r="E6317" s="235">
        <v>30000</v>
      </c>
      <c r="F6317" s="235"/>
      <c r="G6317" s="235">
        <f t="shared" si="103"/>
        <v>-30000</v>
      </c>
      <c r="H6317" s="243" t="s">
        <v>4154</v>
      </c>
      <c r="I6317" s="39"/>
    </row>
    <row r="6318" spans="1:9" ht="15" x14ac:dyDescent="0.2">
      <c r="A6318" s="601">
        <v>43434</v>
      </c>
      <c r="B6318" s="173" t="s">
        <v>3732</v>
      </c>
      <c r="C6318" s="173" t="s">
        <v>3754</v>
      </c>
      <c r="D6318" s="811" t="s">
        <v>4243</v>
      </c>
      <c r="E6318" s="235">
        <v>60000</v>
      </c>
      <c r="F6318" s="235"/>
      <c r="G6318" s="235">
        <f t="shared" si="103"/>
        <v>-60000</v>
      </c>
      <c r="H6318" s="243" t="s">
        <v>4154</v>
      </c>
      <c r="I6318" s="39"/>
    </row>
    <row r="6319" spans="1:9" ht="15" x14ac:dyDescent="0.2">
      <c r="A6319" s="601">
        <v>43434</v>
      </c>
      <c r="B6319" s="173" t="s">
        <v>1399</v>
      </c>
      <c r="C6319" s="173" t="s">
        <v>4244</v>
      </c>
      <c r="D6319" s="811" t="s">
        <v>4245</v>
      </c>
      <c r="E6319" s="235">
        <v>200000</v>
      </c>
      <c r="F6319" s="235"/>
      <c r="G6319" s="235">
        <f t="shared" si="103"/>
        <v>-200000</v>
      </c>
      <c r="H6319" s="243" t="s">
        <v>4154</v>
      </c>
      <c r="I6319" s="39"/>
    </row>
    <row r="6320" spans="1:9" ht="15" x14ac:dyDescent="0.2">
      <c r="A6320" s="601">
        <v>43434</v>
      </c>
      <c r="B6320" s="173" t="s">
        <v>1399</v>
      </c>
      <c r="C6320" s="173" t="s">
        <v>4244</v>
      </c>
      <c r="D6320" s="811" t="s">
        <v>4246</v>
      </c>
      <c r="E6320" s="235">
        <v>250000</v>
      </c>
      <c r="F6320" s="235"/>
      <c r="G6320" s="235">
        <f t="shared" si="103"/>
        <v>-250000</v>
      </c>
      <c r="H6320" s="243" t="s">
        <v>4154</v>
      </c>
      <c r="I6320" s="39"/>
    </row>
    <row r="6321" spans="1:9" ht="15" x14ac:dyDescent="0.2">
      <c r="A6321" s="601">
        <v>43434</v>
      </c>
      <c r="B6321" s="173" t="s">
        <v>2932</v>
      </c>
      <c r="C6321" s="173" t="s">
        <v>6765</v>
      </c>
      <c r="D6321" s="811" t="s">
        <v>4259</v>
      </c>
      <c r="E6321" s="235">
        <v>100000</v>
      </c>
      <c r="F6321" s="235"/>
      <c r="G6321" s="235">
        <f t="shared" si="103"/>
        <v>-100000</v>
      </c>
      <c r="H6321" s="243" t="s">
        <v>4154</v>
      </c>
      <c r="I6321" s="39"/>
    </row>
    <row r="6322" spans="1:9" ht="15" x14ac:dyDescent="0.2">
      <c r="A6322" s="598">
        <v>43410</v>
      </c>
      <c r="B6322" s="90" t="s">
        <v>3945</v>
      </c>
      <c r="C6322" s="93" t="s">
        <v>558</v>
      </c>
      <c r="D6322" s="800" t="s">
        <v>4127</v>
      </c>
      <c r="E6322" s="91"/>
      <c r="F6322" s="91">
        <v>277500</v>
      </c>
      <c r="G6322" s="91">
        <f t="shared" si="103"/>
        <v>277500</v>
      </c>
      <c r="H6322" s="260" t="s">
        <v>4154</v>
      </c>
    </row>
    <row r="6323" spans="1:9" ht="15" x14ac:dyDescent="0.2">
      <c r="A6323" s="598">
        <v>43419</v>
      </c>
      <c r="B6323" s="90" t="s">
        <v>37</v>
      </c>
      <c r="C6323" s="93" t="s">
        <v>558</v>
      </c>
      <c r="D6323" s="800" t="s">
        <v>4213</v>
      </c>
      <c r="E6323" s="91"/>
      <c r="F6323" s="91">
        <v>157140</v>
      </c>
      <c r="G6323" s="91">
        <f t="shared" si="103"/>
        <v>157140</v>
      </c>
      <c r="H6323" s="260" t="s">
        <v>4154</v>
      </c>
    </row>
    <row r="6324" spans="1:9" ht="24" customHeight="1" x14ac:dyDescent="0.2">
      <c r="A6324" s="598">
        <v>43419</v>
      </c>
      <c r="B6324" s="90" t="s">
        <v>37</v>
      </c>
      <c r="C6324" s="93" t="s">
        <v>558</v>
      </c>
      <c r="D6324" s="797" t="s">
        <v>4212</v>
      </c>
      <c r="E6324" s="91"/>
      <c r="F6324" s="91">
        <v>27750</v>
      </c>
      <c r="G6324" s="91">
        <f t="shared" si="103"/>
        <v>27750</v>
      </c>
      <c r="H6324" s="260" t="s">
        <v>4154</v>
      </c>
    </row>
    <row r="6325" spans="1:9" ht="15" customHeight="1" x14ac:dyDescent="0.2">
      <c r="A6325" s="598">
        <v>43423</v>
      </c>
      <c r="B6325" s="90" t="s">
        <v>3944</v>
      </c>
      <c r="C6325" s="93" t="s">
        <v>558</v>
      </c>
      <c r="D6325" s="800"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800" t="s">
        <v>4233</v>
      </c>
      <c r="E6326" s="91"/>
      <c r="F6326" s="91">
        <v>277500</v>
      </c>
      <c r="G6326" s="91">
        <f t="shared" si="104"/>
        <v>277500</v>
      </c>
      <c r="H6326" s="260" t="s">
        <v>4154</v>
      </c>
    </row>
    <row r="6327" spans="1:9" ht="15" customHeight="1" x14ac:dyDescent="0.2">
      <c r="A6327" s="598">
        <v>43431</v>
      </c>
      <c r="B6327" s="90" t="s">
        <v>3732</v>
      </c>
      <c r="C6327" s="93" t="s">
        <v>558</v>
      </c>
      <c r="D6327" s="800"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1" t="s">
        <v>4248</v>
      </c>
      <c r="E6446" s="235">
        <v>57700</v>
      </c>
      <c r="F6446" s="235"/>
      <c r="G6446" s="235">
        <f t="shared" si="105"/>
        <v>-57700</v>
      </c>
      <c r="H6446" s="243" t="s">
        <v>4247</v>
      </c>
      <c r="I6446" s="39"/>
    </row>
    <row r="6447" spans="1:9" ht="15" x14ac:dyDescent="0.2">
      <c r="A6447" s="601">
        <v>43437</v>
      </c>
      <c r="B6447" s="173" t="s">
        <v>2932</v>
      </c>
      <c r="C6447" s="173" t="s">
        <v>4249</v>
      </c>
      <c r="D6447" s="811" t="s">
        <v>4250</v>
      </c>
      <c r="E6447" s="235">
        <v>70000</v>
      </c>
      <c r="F6447" s="235"/>
      <c r="G6447" s="235">
        <f t="shared" si="105"/>
        <v>-70000</v>
      </c>
      <c r="H6447" s="243" t="s">
        <v>4247</v>
      </c>
      <c r="I6447" s="39"/>
    </row>
    <row r="6448" spans="1:9" ht="15" x14ac:dyDescent="0.2">
      <c r="A6448" s="601">
        <v>43438</v>
      </c>
      <c r="B6448" s="173" t="s">
        <v>1399</v>
      </c>
      <c r="C6448" s="173" t="s">
        <v>1523</v>
      </c>
      <c r="D6448" s="811" t="s">
        <v>4251</v>
      </c>
      <c r="E6448" s="235">
        <v>409352</v>
      </c>
      <c r="F6448" s="235"/>
      <c r="G6448" s="235">
        <f t="shared" si="105"/>
        <v>-409352</v>
      </c>
      <c r="H6448" s="243" t="s">
        <v>4247</v>
      </c>
      <c r="I6448" s="39"/>
    </row>
    <row r="6449" spans="1:9" ht="15" x14ac:dyDescent="0.2">
      <c r="A6449" s="601">
        <v>43440</v>
      </c>
      <c r="B6449" s="173" t="s">
        <v>2932</v>
      </c>
      <c r="C6449" s="173" t="s">
        <v>715</v>
      </c>
      <c r="D6449" s="811" t="s">
        <v>4255</v>
      </c>
      <c r="E6449" s="235">
        <v>300000</v>
      </c>
      <c r="F6449" s="235"/>
      <c r="G6449" s="235">
        <f t="shared" si="105"/>
        <v>-300000</v>
      </c>
      <c r="H6449" s="243" t="s">
        <v>4247</v>
      </c>
      <c r="I6449" s="39"/>
    </row>
    <row r="6450" spans="1:9" ht="15" x14ac:dyDescent="0.2">
      <c r="A6450" s="601">
        <v>43440</v>
      </c>
      <c r="B6450" s="173" t="s">
        <v>25</v>
      </c>
      <c r="C6450" s="173" t="s">
        <v>4253</v>
      </c>
      <c r="D6450" s="811" t="s">
        <v>4254</v>
      </c>
      <c r="E6450" s="235">
        <v>203000</v>
      </c>
      <c r="F6450" s="235"/>
      <c r="G6450" s="235">
        <f t="shared" si="105"/>
        <v>-203000</v>
      </c>
      <c r="H6450" s="243" t="s">
        <v>4247</v>
      </c>
      <c r="I6450" s="39"/>
    </row>
    <row r="6451" spans="1:9" ht="15" x14ac:dyDescent="0.2">
      <c r="A6451" s="601">
        <v>43440</v>
      </c>
      <c r="B6451" s="173" t="s">
        <v>2932</v>
      </c>
      <c r="C6451" s="173" t="s">
        <v>715</v>
      </c>
      <c r="D6451" s="811" t="s">
        <v>4252</v>
      </c>
      <c r="E6451" s="235">
        <v>500000</v>
      </c>
      <c r="F6451" s="235"/>
      <c r="G6451" s="235">
        <f t="shared" si="105"/>
        <v>-500000</v>
      </c>
      <c r="H6451" s="243" t="s">
        <v>4247</v>
      </c>
      <c r="I6451" s="39"/>
    </row>
    <row r="6452" spans="1:9" ht="15" x14ac:dyDescent="0.2">
      <c r="A6452" s="601">
        <v>43440</v>
      </c>
      <c r="B6452" s="173" t="s">
        <v>6514</v>
      </c>
      <c r="C6452" s="173" t="s">
        <v>5186</v>
      </c>
      <c r="D6452" s="811" t="s">
        <v>4257</v>
      </c>
      <c r="E6452" s="235">
        <v>3000</v>
      </c>
      <c r="F6452" s="235"/>
      <c r="G6452" s="235">
        <f t="shared" si="105"/>
        <v>-3000</v>
      </c>
      <c r="H6452" s="243" t="s">
        <v>4247</v>
      </c>
      <c r="I6452" s="39"/>
    </row>
    <row r="6453" spans="1:9" ht="15" x14ac:dyDescent="0.2">
      <c r="A6453" s="601">
        <v>43440</v>
      </c>
      <c r="B6453" s="173" t="s">
        <v>3621</v>
      </c>
      <c r="C6453" s="173" t="s">
        <v>5186</v>
      </c>
      <c r="D6453" s="811"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1" t="s">
        <v>4256</v>
      </c>
      <c r="E6454" s="235">
        <v>250000</v>
      </c>
      <c r="F6454" s="235"/>
      <c r="G6454" s="235">
        <f t="shared" si="106"/>
        <v>-250000</v>
      </c>
      <c r="H6454" s="243" t="s">
        <v>4247</v>
      </c>
      <c r="I6454" s="39"/>
    </row>
    <row r="6455" spans="1:9" ht="24"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1" t="s">
        <v>4261</v>
      </c>
      <c r="E6456" s="235">
        <v>15000</v>
      </c>
      <c r="F6456" s="235"/>
      <c r="G6456" s="235">
        <f t="shared" si="106"/>
        <v>-15000</v>
      </c>
      <c r="H6456" s="243" t="s">
        <v>4247</v>
      </c>
      <c r="I6456" s="39"/>
    </row>
    <row r="6457" spans="1:9" ht="15" x14ac:dyDescent="0.2">
      <c r="A6457" s="601">
        <v>43444</v>
      </c>
      <c r="B6457" s="173" t="s">
        <v>2932</v>
      </c>
      <c r="C6457" s="173" t="s">
        <v>3144</v>
      </c>
      <c r="D6457" s="811" t="s">
        <v>4262</v>
      </c>
      <c r="E6457" s="235">
        <v>31900</v>
      </c>
      <c r="F6457" s="235"/>
      <c r="G6457" s="235">
        <f t="shared" si="106"/>
        <v>-31900</v>
      </c>
      <c r="H6457" s="243" t="s">
        <v>4247</v>
      </c>
      <c r="I6457" s="39"/>
    </row>
    <row r="6458" spans="1:9" ht="15" x14ac:dyDescent="0.2">
      <c r="A6458" s="601">
        <v>43444</v>
      </c>
      <c r="B6458" s="173" t="s">
        <v>25</v>
      </c>
      <c r="C6458" s="173" t="s">
        <v>1893</v>
      </c>
      <c r="D6458" s="811" t="s">
        <v>4263</v>
      </c>
      <c r="E6458" s="235">
        <v>50131</v>
      </c>
      <c r="F6458" s="235"/>
      <c r="G6458" s="235">
        <f t="shared" si="106"/>
        <v>-50131</v>
      </c>
      <c r="H6458" s="243" t="s">
        <v>4247</v>
      </c>
      <c r="I6458" s="39"/>
    </row>
    <row r="6459" spans="1:9" ht="15" x14ac:dyDescent="0.2">
      <c r="A6459" s="601">
        <v>43445</v>
      </c>
      <c r="B6459" s="173" t="s">
        <v>2932</v>
      </c>
      <c r="C6459" s="173" t="s">
        <v>3930</v>
      </c>
      <c r="D6459" s="811" t="s">
        <v>4264</v>
      </c>
      <c r="E6459" s="235">
        <v>50000</v>
      </c>
      <c r="F6459" s="235"/>
      <c r="G6459" s="235">
        <f t="shared" si="106"/>
        <v>-50000</v>
      </c>
      <c r="H6459" s="243" t="s">
        <v>4247</v>
      </c>
      <c r="I6459" s="39"/>
    </row>
    <row r="6460" spans="1:9" ht="15" x14ac:dyDescent="0.2">
      <c r="A6460" s="601">
        <v>43446</v>
      </c>
      <c r="B6460" s="173" t="s">
        <v>3621</v>
      </c>
      <c r="C6460" s="173" t="s">
        <v>3883</v>
      </c>
      <c r="D6460" s="811" t="s">
        <v>4265</v>
      </c>
      <c r="E6460" s="235">
        <v>88000</v>
      </c>
      <c r="F6460" s="235"/>
      <c r="G6460" s="235">
        <f t="shared" si="106"/>
        <v>-88000</v>
      </c>
      <c r="H6460" s="243" t="s">
        <v>4247</v>
      </c>
      <c r="I6460" s="39"/>
    </row>
    <row r="6461" spans="1:9" ht="15" x14ac:dyDescent="0.2">
      <c r="A6461" s="601">
        <v>43446</v>
      </c>
      <c r="B6461" s="173" t="s">
        <v>3621</v>
      </c>
      <c r="C6461" s="173" t="s">
        <v>3883</v>
      </c>
      <c r="D6461" s="811" t="s">
        <v>4266</v>
      </c>
      <c r="E6461" s="235">
        <v>100000</v>
      </c>
      <c r="F6461" s="235"/>
      <c r="G6461" s="235">
        <f t="shared" si="106"/>
        <v>-100000</v>
      </c>
      <c r="H6461" s="243" t="s">
        <v>4247</v>
      </c>
      <c r="I6461" s="39"/>
    </row>
    <row r="6462" spans="1:9" ht="15" x14ac:dyDescent="0.2">
      <c r="A6462" s="601">
        <v>43446</v>
      </c>
      <c r="B6462" s="173" t="s">
        <v>2932</v>
      </c>
      <c r="C6462" s="173" t="s">
        <v>3111</v>
      </c>
      <c r="D6462" s="811" t="s">
        <v>4267</v>
      </c>
      <c r="E6462" s="235">
        <v>200000</v>
      </c>
      <c r="F6462" s="235"/>
      <c r="G6462" s="235">
        <f t="shared" si="106"/>
        <v>-200000</v>
      </c>
      <c r="H6462" s="243" t="s">
        <v>4247</v>
      </c>
      <c r="I6462" s="39"/>
    </row>
    <row r="6463" spans="1:9" ht="15" x14ac:dyDescent="0.2">
      <c r="A6463" s="601">
        <v>43448</v>
      </c>
      <c r="B6463" s="173" t="s">
        <v>2932</v>
      </c>
      <c r="C6463" s="173" t="s">
        <v>715</v>
      </c>
      <c r="D6463" s="811"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1" t="s">
        <v>4270</v>
      </c>
      <c r="E6466" s="235">
        <v>20000</v>
      </c>
      <c r="F6466" s="235"/>
      <c r="G6466" s="235">
        <f t="shared" si="106"/>
        <v>-20000</v>
      </c>
      <c r="H6466" s="243" t="s">
        <v>4247</v>
      </c>
      <c r="I6466" s="39"/>
    </row>
    <row r="6467" spans="1:9" ht="15" x14ac:dyDescent="0.2">
      <c r="A6467" s="601">
        <v>43448</v>
      </c>
      <c r="B6467" s="173" t="s">
        <v>2932</v>
      </c>
      <c r="C6467" s="173" t="s">
        <v>3274</v>
      </c>
      <c r="D6467" s="811" t="s">
        <v>4271</v>
      </c>
      <c r="E6467" s="235">
        <v>88380</v>
      </c>
      <c r="F6467" s="235"/>
      <c r="G6467" s="235">
        <f t="shared" si="106"/>
        <v>-88380</v>
      </c>
      <c r="H6467" s="243" t="s">
        <v>4247</v>
      </c>
      <c r="I6467" s="39"/>
    </row>
    <row r="6468" spans="1:9" ht="15" x14ac:dyDescent="0.2">
      <c r="A6468" s="601">
        <v>43448</v>
      </c>
      <c r="B6468" s="173" t="s">
        <v>2932</v>
      </c>
      <c r="C6468" s="173" t="s">
        <v>4272</v>
      </c>
      <c r="D6468" s="811" t="s">
        <v>4273</v>
      </c>
      <c r="E6468" s="235">
        <v>64000</v>
      </c>
      <c r="F6468" s="235"/>
      <c r="G6468" s="235">
        <f t="shared" si="106"/>
        <v>-64000</v>
      </c>
      <c r="H6468" s="243" t="s">
        <v>4247</v>
      </c>
      <c r="I6468" s="39"/>
    </row>
    <row r="6469" spans="1:9" ht="15" x14ac:dyDescent="0.2">
      <c r="A6469" s="601">
        <v>43448</v>
      </c>
      <c r="B6469" s="173" t="s">
        <v>3732</v>
      </c>
      <c r="C6469" s="173" t="s">
        <v>3144</v>
      </c>
      <c r="D6469" s="811" t="s">
        <v>4503</v>
      </c>
      <c r="E6469" s="235">
        <v>65000</v>
      </c>
      <c r="F6469" s="235"/>
      <c r="G6469" s="235">
        <f t="shared" si="106"/>
        <v>-65000</v>
      </c>
      <c r="H6469" s="243" t="s">
        <v>4247</v>
      </c>
      <c r="I6469" s="39"/>
    </row>
    <row r="6470" spans="1:9" ht="15" x14ac:dyDescent="0.2">
      <c r="A6470" s="601">
        <v>43453</v>
      </c>
      <c r="B6470" s="173" t="s">
        <v>1399</v>
      </c>
      <c r="C6470" s="173" t="s">
        <v>2641</v>
      </c>
      <c r="D6470" s="811" t="s">
        <v>4275</v>
      </c>
      <c r="E6470" s="235">
        <v>125000</v>
      </c>
      <c r="F6470" s="235"/>
      <c r="G6470" s="235">
        <f t="shared" si="106"/>
        <v>-125000</v>
      </c>
      <c r="H6470" s="243" t="s">
        <v>4247</v>
      </c>
      <c r="I6470" s="39"/>
    </row>
    <row r="6471" spans="1:9" ht="15" x14ac:dyDescent="0.2">
      <c r="A6471" s="601">
        <v>43453</v>
      </c>
      <c r="B6471" s="173" t="s">
        <v>3621</v>
      </c>
      <c r="C6471" s="173" t="s">
        <v>3771</v>
      </c>
      <c r="D6471" s="811" t="s">
        <v>4331</v>
      </c>
      <c r="E6471" s="235">
        <v>132000</v>
      </c>
      <c r="F6471" s="235"/>
      <c r="G6471" s="235">
        <f t="shared" si="106"/>
        <v>-132000</v>
      </c>
      <c r="H6471" s="243" t="s">
        <v>4247</v>
      </c>
      <c r="I6471" s="39"/>
    </row>
    <row r="6472" spans="1:9" ht="15" x14ac:dyDescent="0.2">
      <c r="A6472" s="601">
        <v>43453</v>
      </c>
      <c r="B6472" s="173" t="s">
        <v>1399</v>
      </c>
      <c r="C6472" s="173" t="s">
        <v>3225</v>
      </c>
      <c r="D6472" s="811" t="s">
        <v>4276</v>
      </c>
      <c r="E6472" s="235">
        <v>500000</v>
      </c>
      <c r="F6472" s="235"/>
      <c r="G6472" s="235">
        <f t="shared" si="106"/>
        <v>-500000</v>
      </c>
      <c r="H6472" s="243" t="s">
        <v>4247</v>
      </c>
      <c r="I6472" s="39"/>
    </row>
    <row r="6473" spans="1:9" ht="15" x14ac:dyDescent="0.2">
      <c r="A6473" s="601">
        <v>43453</v>
      </c>
      <c r="B6473" s="173" t="s">
        <v>1399</v>
      </c>
      <c r="C6473" s="173" t="s">
        <v>3225</v>
      </c>
      <c r="D6473" s="811" t="s">
        <v>4277</v>
      </c>
      <c r="E6473" s="235">
        <v>500000</v>
      </c>
      <c r="F6473" s="235"/>
      <c r="G6473" s="235">
        <f t="shared" si="106"/>
        <v>-500000</v>
      </c>
      <c r="H6473" s="243" t="s">
        <v>4247</v>
      </c>
      <c r="I6473" s="39"/>
    </row>
    <row r="6474" spans="1:9" ht="24"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800" t="s">
        <v>2954</v>
      </c>
      <c r="E6491" s="91"/>
      <c r="F6491" s="91">
        <v>409352</v>
      </c>
      <c r="G6491" s="91">
        <f t="shared" si="106"/>
        <v>409352</v>
      </c>
      <c r="H6491" s="260" t="s">
        <v>4247</v>
      </c>
    </row>
    <row r="6492" spans="1:9" ht="15" customHeight="1" x14ac:dyDescent="0.2">
      <c r="A6492" s="598">
        <v>43445</v>
      </c>
      <c r="B6492" s="90" t="s">
        <v>2093</v>
      </c>
      <c r="C6492" s="93" t="s">
        <v>558</v>
      </c>
      <c r="D6492" s="800" t="s">
        <v>4258</v>
      </c>
      <c r="E6492" s="91"/>
      <c r="F6492" s="91">
        <v>328603</v>
      </c>
      <c r="G6492" s="91">
        <f t="shared" si="106"/>
        <v>328603</v>
      </c>
      <c r="H6492" s="260" t="s">
        <v>4247</v>
      </c>
    </row>
    <row r="6493" spans="1:9" ht="15" customHeight="1" x14ac:dyDescent="0.2">
      <c r="A6493" s="598">
        <v>43452</v>
      </c>
      <c r="B6493" s="90" t="s">
        <v>3621</v>
      </c>
      <c r="C6493" s="93" t="s">
        <v>558</v>
      </c>
      <c r="D6493" s="800" t="s">
        <v>4269</v>
      </c>
      <c r="E6493" s="91"/>
      <c r="F6493" s="91">
        <v>3020000</v>
      </c>
      <c r="G6493" s="91">
        <f t="shared" si="106"/>
        <v>3020000</v>
      </c>
      <c r="H6493" s="260" t="s">
        <v>4247</v>
      </c>
    </row>
    <row r="6494" spans="1:9" ht="15" customHeight="1" x14ac:dyDescent="0.2">
      <c r="A6494" s="598">
        <v>43452</v>
      </c>
      <c r="B6494" s="90" t="s">
        <v>3621</v>
      </c>
      <c r="C6494" s="93" t="s">
        <v>558</v>
      </c>
      <c r="D6494" s="800" t="s">
        <v>4269</v>
      </c>
      <c r="E6494" s="91"/>
      <c r="F6494" s="91">
        <v>980000</v>
      </c>
      <c r="G6494" s="91">
        <f t="shared" si="106"/>
        <v>980000</v>
      </c>
      <c r="H6494" s="260" t="s">
        <v>4247</v>
      </c>
    </row>
    <row r="6495" spans="1:9" ht="15" customHeight="1" x14ac:dyDescent="0.2">
      <c r="A6495" s="598">
        <v>43452</v>
      </c>
      <c r="B6495" s="90" t="s">
        <v>3944</v>
      </c>
      <c r="C6495" s="93" t="s">
        <v>558</v>
      </c>
      <c r="D6495" s="800" t="s">
        <v>4378</v>
      </c>
      <c r="E6495" s="91"/>
      <c r="F6495" s="91">
        <v>305250</v>
      </c>
      <c r="G6495" s="91">
        <f t="shared" si="106"/>
        <v>305250</v>
      </c>
      <c r="H6495" s="260" t="s">
        <v>4247</v>
      </c>
    </row>
    <row r="6496" spans="1:9" ht="15" x14ac:dyDescent="0.2">
      <c r="A6496" s="598">
        <v>43452</v>
      </c>
      <c r="B6496" s="90" t="s">
        <v>3945</v>
      </c>
      <c r="C6496" s="93" t="s">
        <v>558</v>
      </c>
      <c r="D6496" s="800" t="s">
        <v>4378</v>
      </c>
      <c r="E6496" s="91"/>
      <c r="F6496" s="91">
        <v>277500</v>
      </c>
      <c r="G6496" s="91">
        <f t="shared" si="106"/>
        <v>277500</v>
      </c>
      <c r="H6496" s="260" t="s">
        <v>4247</v>
      </c>
    </row>
    <row r="6497" spans="1:8" ht="15" x14ac:dyDescent="0.2">
      <c r="A6497" s="598">
        <v>43462</v>
      </c>
      <c r="B6497" s="90" t="s">
        <v>3732</v>
      </c>
      <c r="C6497" s="93" t="s">
        <v>558</v>
      </c>
      <c r="D6497" s="800" t="s">
        <v>4328</v>
      </c>
      <c r="E6497" s="91"/>
      <c r="F6497" s="91">
        <v>200000</v>
      </c>
      <c r="G6497" s="91">
        <f t="shared" si="106"/>
        <v>200000</v>
      </c>
      <c r="H6497" s="260" t="s">
        <v>4247</v>
      </c>
    </row>
    <row r="6498" spans="1:8" ht="24" x14ac:dyDescent="0.2">
      <c r="A6498" s="598">
        <v>43462</v>
      </c>
      <c r="B6498" s="90" t="s">
        <v>3732</v>
      </c>
      <c r="C6498" s="93" t="s">
        <v>558</v>
      </c>
      <c r="D6498" s="797"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24" x14ac:dyDescent="0.2">
      <c r="A6649" s="601">
        <v>43469</v>
      </c>
      <c r="B6649" s="173" t="s">
        <v>3732</v>
      </c>
      <c r="C6649" s="173" t="s">
        <v>3010</v>
      </c>
      <c r="D6649" s="117" t="s">
        <v>4359</v>
      </c>
      <c r="E6649" s="235">
        <v>42500</v>
      </c>
      <c r="F6649" s="235"/>
      <c r="G6649" s="235">
        <f t="shared" si="109"/>
        <v>-42500</v>
      </c>
      <c r="H6649" s="243" t="s">
        <v>4347</v>
      </c>
      <c r="I6649" s="39"/>
    </row>
    <row r="6650" spans="1:9" ht="24" x14ac:dyDescent="0.2">
      <c r="A6650" s="601">
        <v>43469</v>
      </c>
      <c r="B6650" s="173" t="s">
        <v>2932</v>
      </c>
      <c r="C6650" s="173" t="s">
        <v>3010</v>
      </c>
      <c r="D6650" s="117" t="s">
        <v>4359</v>
      </c>
      <c r="E6650" s="235">
        <v>42500</v>
      </c>
      <c r="F6650" s="235"/>
      <c r="G6650" s="235">
        <f t="shared" si="109"/>
        <v>-42500</v>
      </c>
      <c r="H6650" s="243" t="s">
        <v>4347</v>
      </c>
      <c r="I6650" s="39"/>
    </row>
    <row r="6651" spans="1:9" ht="24" x14ac:dyDescent="0.2">
      <c r="A6651" s="601">
        <v>43469</v>
      </c>
      <c r="B6651" s="173" t="s">
        <v>2786</v>
      </c>
      <c r="C6651" s="173" t="s">
        <v>3010</v>
      </c>
      <c r="D6651" s="117" t="s">
        <v>4359</v>
      </c>
      <c r="E6651" s="235">
        <v>75000</v>
      </c>
      <c r="F6651" s="235"/>
      <c r="G6651" s="235">
        <f t="shared" si="109"/>
        <v>-75000</v>
      </c>
      <c r="H6651" s="243" t="s">
        <v>4347</v>
      </c>
      <c r="I6651" s="39"/>
    </row>
    <row r="6652" spans="1:9" ht="24"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24"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800" t="s">
        <v>4345</v>
      </c>
      <c r="E6712" s="91"/>
      <c r="F6712" s="91">
        <v>157140</v>
      </c>
      <c r="G6712" s="91">
        <f t="shared" si="110"/>
        <v>157140</v>
      </c>
      <c r="H6712" s="260" t="s">
        <v>4347</v>
      </c>
    </row>
    <row r="6713" spans="1:9" ht="15" x14ac:dyDescent="0.2">
      <c r="A6713" s="598">
        <v>43466</v>
      </c>
      <c r="B6713" s="90" t="s">
        <v>37</v>
      </c>
      <c r="C6713" s="93" t="s">
        <v>558</v>
      </c>
      <c r="D6713" s="800" t="s">
        <v>4346</v>
      </c>
      <c r="E6713" s="91"/>
      <c r="F6713" s="91">
        <v>157140</v>
      </c>
      <c r="G6713" s="91">
        <f t="shared" si="110"/>
        <v>157140</v>
      </c>
      <c r="H6713" s="260" t="s">
        <v>4347</v>
      </c>
    </row>
    <row r="6714" spans="1:9" ht="15" x14ac:dyDescent="0.2">
      <c r="A6714" s="598">
        <v>43469</v>
      </c>
      <c r="B6714" s="90" t="s">
        <v>2932</v>
      </c>
      <c r="C6714" s="93" t="s">
        <v>558</v>
      </c>
      <c r="D6714" s="800" t="s">
        <v>596</v>
      </c>
      <c r="E6714" s="91"/>
      <c r="F6714" s="91">
        <v>34223184</v>
      </c>
      <c r="G6714" s="91">
        <f t="shared" si="110"/>
        <v>34223184</v>
      </c>
      <c r="H6714" s="260" t="s">
        <v>4347</v>
      </c>
    </row>
    <row r="6715" spans="1:9" ht="15" x14ac:dyDescent="0.2">
      <c r="A6715" s="598">
        <v>43473</v>
      </c>
      <c r="B6715" s="90" t="s">
        <v>1399</v>
      </c>
      <c r="C6715" s="93" t="s">
        <v>558</v>
      </c>
      <c r="D6715" s="800" t="s">
        <v>4369</v>
      </c>
      <c r="E6715" s="91"/>
      <c r="F6715" s="91">
        <v>400000</v>
      </c>
      <c r="G6715" s="91">
        <f t="shared" si="110"/>
        <v>400000</v>
      </c>
      <c r="H6715" s="260" t="s">
        <v>4347</v>
      </c>
    </row>
    <row r="6716" spans="1:9" ht="15" x14ac:dyDescent="0.2">
      <c r="A6716" s="598">
        <v>43473</v>
      </c>
      <c r="B6716" s="90" t="s">
        <v>1399</v>
      </c>
      <c r="C6716" s="93" t="s">
        <v>558</v>
      </c>
      <c r="D6716" s="800" t="s">
        <v>4370</v>
      </c>
      <c r="E6716" s="91"/>
      <c r="F6716" s="91">
        <v>500000</v>
      </c>
      <c r="G6716" s="91">
        <f t="shared" si="110"/>
        <v>500000</v>
      </c>
      <c r="H6716" s="260" t="s">
        <v>4347</v>
      </c>
    </row>
    <row r="6717" spans="1:9" ht="15" x14ac:dyDescent="0.2">
      <c r="A6717" s="598">
        <v>43473</v>
      </c>
      <c r="B6717" s="90" t="s">
        <v>1399</v>
      </c>
      <c r="C6717" s="93" t="s">
        <v>558</v>
      </c>
      <c r="D6717" s="800" t="s">
        <v>4371</v>
      </c>
      <c r="E6717" s="91"/>
      <c r="F6717" s="91">
        <v>300574</v>
      </c>
      <c r="G6717" s="91">
        <f t="shared" si="110"/>
        <v>300574</v>
      </c>
      <c r="H6717" s="260" t="s">
        <v>4347</v>
      </c>
    </row>
    <row r="6718" spans="1:9" ht="15" x14ac:dyDescent="0.2">
      <c r="A6718" s="598">
        <v>43473</v>
      </c>
      <c r="B6718" s="90" t="s">
        <v>1399</v>
      </c>
      <c r="C6718" s="93" t="s">
        <v>558</v>
      </c>
      <c r="D6718" s="800" t="s">
        <v>4372</v>
      </c>
      <c r="E6718" s="91"/>
      <c r="F6718" s="91">
        <v>300000</v>
      </c>
      <c r="G6718" s="91">
        <f t="shared" si="110"/>
        <v>300000</v>
      </c>
      <c r="H6718" s="260" t="s">
        <v>4347</v>
      </c>
    </row>
    <row r="6719" spans="1:9" ht="24" x14ac:dyDescent="0.2">
      <c r="A6719" s="598">
        <v>43473</v>
      </c>
      <c r="B6719" s="90" t="s">
        <v>1399</v>
      </c>
      <c r="C6719" s="93" t="s">
        <v>558</v>
      </c>
      <c r="D6719" s="797" t="s">
        <v>4468</v>
      </c>
      <c r="E6719" s="91"/>
      <c r="F6719" s="91">
        <v>2000000</v>
      </c>
      <c r="G6719" s="91">
        <f t="shared" si="110"/>
        <v>2000000</v>
      </c>
      <c r="H6719" s="260" t="s">
        <v>4347</v>
      </c>
    </row>
    <row r="6720" spans="1:9" ht="15" x14ac:dyDescent="0.2">
      <c r="A6720" s="598">
        <v>43473</v>
      </c>
      <c r="B6720" s="90" t="s">
        <v>1399</v>
      </c>
      <c r="C6720" s="93" t="s">
        <v>558</v>
      </c>
      <c r="D6720" s="800" t="s">
        <v>4379</v>
      </c>
      <c r="E6720" s="91"/>
      <c r="F6720" s="91">
        <v>500000</v>
      </c>
      <c r="G6720" s="91">
        <f t="shared" si="110"/>
        <v>500000</v>
      </c>
      <c r="H6720" s="260" t="s">
        <v>4347</v>
      </c>
    </row>
    <row r="6721" spans="1:8" ht="15" customHeight="1" x14ac:dyDescent="0.2">
      <c r="A6721" s="598">
        <v>43473</v>
      </c>
      <c r="B6721" s="90" t="s">
        <v>1399</v>
      </c>
      <c r="C6721" s="93" t="s">
        <v>558</v>
      </c>
      <c r="D6721" s="800" t="s">
        <v>4377</v>
      </c>
      <c r="E6721" s="91"/>
      <c r="F6721" s="91">
        <v>500000</v>
      </c>
      <c r="G6721" s="91">
        <f t="shared" si="110"/>
        <v>500000</v>
      </c>
      <c r="H6721" s="260" t="s">
        <v>4347</v>
      </c>
    </row>
    <row r="6722" spans="1:8" ht="15" customHeight="1" x14ac:dyDescent="0.2">
      <c r="A6722" s="598">
        <v>43473</v>
      </c>
      <c r="B6722" s="90" t="s">
        <v>1399</v>
      </c>
      <c r="C6722" s="93" t="s">
        <v>558</v>
      </c>
      <c r="D6722" s="800" t="s">
        <v>4377</v>
      </c>
      <c r="E6722" s="91"/>
      <c r="F6722" s="91">
        <v>239767</v>
      </c>
      <c r="G6722" s="91">
        <f t="shared" si="110"/>
        <v>239767</v>
      </c>
      <c r="H6722" s="260" t="s">
        <v>4347</v>
      </c>
    </row>
    <row r="6723" spans="1:8" ht="15" customHeight="1" x14ac:dyDescent="0.2">
      <c r="A6723" s="598">
        <v>43476</v>
      </c>
      <c r="B6723" s="90" t="s">
        <v>2656</v>
      </c>
      <c r="C6723" s="93" t="s">
        <v>558</v>
      </c>
      <c r="D6723" s="800" t="s">
        <v>4376</v>
      </c>
      <c r="E6723" s="91"/>
      <c r="F6723" s="91">
        <v>458400</v>
      </c>
      <c r="G6723" s="91">
        <f t="shared" si="110"/>
        <v>458400</v>
      </c>
      <c r="H6723" s="260" t="s">
        <v>4347</v>
      </c>
    </row>
    <row r="6724" spans="1:8" ht="24" customHeight="1" x14ac:dyDescent="0.2">
      <c r="A6724" s="598">
        <v>43476</v>
      </c>
      <c r="B6724" s="90" t="s">
        <v>2651</v>
      </c>
      <c r="C6724" s="93" t="s">
        <v>558</v>
      </c>
      <c r="D6724" s="797" t="s">
        <v>4514</v>
      </c>
      <c r="E6724" s="91"/>
      <c r="F6724" s="91">
        <v>950000</v>
      </c>
      <c r="G6724" s="91">
        <f t="shared" si="110"/>
        <v>950000</v>
      </c>
      <c r="H6724" s="260" t="s">
        <v>4347</v>
      </c>
    </row>
    <row r="6725" spans="1:8" ht="15" customHeight="1" x14ac:dyDescent="0.2">
      <c r="A6725" s="598">
        <v>43476</v>
      </c>
      <c r="B6725" s="90" t="s">
        <v>2651</v>
      </c>
      <c r="C6725" s="93" t="s">
        <v>558</v>
      </c>
      <c r="D6725" s="800" t="s">
        <v>4515</v>
      </c>
      <c r="E6725" s="91"/>
      <c r="F6725" s="91">
        <v>613000</v>
      </c>
      <c r="G6725" s="91">
        <f t="shared" si="110"/>
        <v>613000</v>
      </c>
      <c r="H6725" s="260" t="s">
        <v>4347</v>
      </c>
    </row>
    <row r="6726" spans="1:8" ht="15" customHeight="1" x14ac:dyDescent="0.2">
      <c r="A6726" s="598">
        <v>43476</v>
      </c>
      <c r="B6726" s="90" t="s">
        <v>2651</v>
      </c>
      <c r="C6726" s="93" t="s">
        <v>558</v>
      </c>
      <c r="D6726" s="800" t="s">
        <v>4515</v>
      </c>
      <c r="E6726" s="91"/>
      <c r="F6726" s="91">
        <v>612000</v>
      </c>
      <c r="G6726" s="91">
        <f t="shared" si="110"/>
        <v>612000</v>
      </c>
      <c r="H6726" s="260" t="s">
        <v>4347</v>
      </c>
    </row>
    <row r="6727" spans="1:8" ht="24" customHeight="1" x14ac:dyDescent="0.2">
      <c r="A6727" s="598">
        <v>43476</v>
      </c>
      <c r="B6727" s="90" t="s">
        <v>2651</v>
      </c>
      <c r="C6727" s="93" t="s">
        <v>558</v>
      </c>
      <c r="D6727" s="797" t="s">
        <v>4516</v>
      </c>
      <c r="E6727" s="91"/>
      <c r="F6727" s="91">
        <v>825000</v>
      </c>
      <c r="G6727" s="91">
        <f t="shared" si="110"/>
        <v>825000</v>
      </c>
      <c r="H6727" s="260" t="s">
        <v>4347</v>
      </c>
    </row>
    <row r="6728" spans="1:8" ht="15" customHeight="1" x14ac:dyDescent="0.2">
      <c r="A6728" s="598">
        <v>43476</v>
      </c>
      <c r="B6728" s="90" t="s">
        <v>3944</v>
      </c>
      <c r="C6728" s="93" t="s">
        <v>558</v>
      </c>
      <c r="D6728" s="800" t="s">
        <v>4470</v>
      </c>
      <c r="E6728" s="91"/>
      <c r="F6728" s="91">
        <v>305250</v>
      </c>
      <c r="G6728" s="91">
        <f t="shared" si="110"/>
        <v>305250</v>
      </c>
      <c r="H6728" s="260" t="s">
        <v>4347</v>
      </c>
    </row>
    <row r="6729" spans="1:8" ht="15" customHeight="1" x14ac:dyDescent="0.2">
      <c r="A6729" s="598">
        <v>43493</v>
      </c>
      <c r="B6729" s="90" t="s">
        <v>3945</v>
      </c>
      <c r="C6729" s="93" t="s">
        <v>558</v>
      </c>
      <c r="D6729" s="800" t="s">
        <v>4470</v>
      </c>
      <c r="E6729" s="91"/>
      <c r="F6729" s="91">
        <v>277500</v>
      </c>
      <c r="G6729" s="91">
        <f t="shared" si="110"/>
        <v>277500</v>
      </c>
      <c r="H6729" s="260" t="s">
        <v>4347</v>
      </c>
    </row>
    <row r="6730" spans="1:8" ht="24" customHeight="1" x14ac:dyDescent="0.2">
      <c r="A6730" s="598">
        <v>43493</v>
      </c>
      <c r="B6730" s="90" t="s">
        <v>2786</v>
      </c>
      <c r="C6730" s="93" t="s">
        <v>4471</v>
      </c>
      <c r="D6730" s="797" t="s">
        <v>4472</v>
      </c>
      <c r="E6730" s="91"/>
      <c r="F6730" s="91">
        <v>-500000</v>
      </c>
      <c r="G6730" s="91">
        <f t="shared" si="110"/>
        <v>-500000</v>
      </c>
      <c r="H6730" s="260" t="s">
        <v>4347</v>
      </c>
    </row>
    <row r="6731" spans="1:8" ht="24" customHeight="1" x14ac:dyDescent="0.2">
      <c r="A6731" s="598">
        <v>43493</v>
      </c>
      <c r="B6731" s="90" t="s">
        <v>2786</v>
      </c>
      <c r="C6731" s="93" t="s">
        <v>4471</v>
      </c>
      <c r="D6731" s="797" t="s">
        <v>4472</v>
      </c>
      <c r="E6731" s="91"/>
      <c r="F6731" s="91">
        <v>-500000</v>
      </c>
      <c r="G6731" s="91">
        <f t="shared" si="110"/>
        <v>-500000</v>
      </c>
      <c r="H6731" s="260" t="s">
        <v>4347</v>
      </c>
    </row>
    <row r="6732" spans="1:8" ht="24" customHeight="1" x14ac:dyDescent="0.2">
      <c r="A6732" s="598">
        <v>43493</v>
      </c>
      <c r="B6732" s="93" t="s">
        <v>2786</v>
      </c>
      <c r="C6732" s="93" t="s">
        <v>4471</v>
      </c>
      <c r="D6732" s="801" t="s">
        <v>4473</v>
      </c>
      <c r="E6732" s="175"/>
      <c r="F6732" s="175">
        <v>-200000</v>
      </c>
      <c r="G6732" s="175">
        <f t="shared" si="110"/>
        <v>-200000</v>
      </c>
      <c r="H6732" s="260" t="s">
        <v>4347</v>
      </c>
    </row>
    <row r="6733" spans="1:8" ht="24" customHeight="1" x14ac:dyDescent="0.2">
      <c r="A6733" s="598">
        <v>43493</v>
      </c>
      <c r="B6733" s="93" t="s">
        <v>2786</v>
      </c>
      <c r="C6733" s="93" t="s">
        <v>4471</v>
      </c>
      <c r="D6733" s="801"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3" t="s">
        <v>4630</v>
      </c>
      <c r="E6938" s="323">
        <v>4500</v>
      </c>
      <c r="F6938" s="322"/>
      <c r="G6938" s="235">
        <f t="shared" si="113"/>
        <v>-4500</v>
      </c>
      <c r="H6938" s="243" t="s">
        <v>4485</v>
      </c>
      <c r="I6938" s="39"/>
    </row>
    <row r="6939" spans="1:9" ht="24" x14ac:dyDescent="0.2">
      <c r="A6939" s="601">
        <v>43522</v>
      </c>
      <c r="B6939" s="173" t="s">
        <v>2932</v>
      </c>
      <c r="C6939" s="173" t="s">
        <v>2818</v>
      </c>
      <c r="D6939" s="813" t="s">
        <v>4630</v>
      </c>
      <c r="E6939" s="324">
        <v>378000</v>
      </c>
      <c r="F6939" s="322"/>
      <c r="G6939" s="235">
        <f t="shared" si="113"/>
        <v>-378000</v>
      </c>
      <c r="H6939" s="243" t="s">
        <v>4485</v>
      </c>
      <c r="I6939" s="39"/>
    </row>
    <row r="6940" spans="1:9" ht="24" x14ac:dyDescent="0.2">
      <c r="A6940" s="601">
        <v>43522</v>
      </c>
      <c r="B6940" s="173" t="s">
        <v>1399</v>
      </c>
      <c r="C6940" s="173" t="s">
        <v>2818</v>
      </c>
      <c r="D6940" s="813" t="s">
        <v>4630</v>
      </c>
      <c r="E6940" s="324">
        <v>327500</v>
      </c>
      <c r="F6940" s="322"/>
      <c r="G6940" s="235">
        <f t="shared" si="113"/>
        <v>-327500</v>
      </c>
      <c r="H6940" s="243" t="s">
        <v>4485</v>
      </c>
      <c r="I6940" s="39"/>
    </row>
    <row r="6941" spans="1:9" ht="24.75" thickBot="1" x14ac:dyDescent="0.25">
      <c r="A6941" s="601">
        <v>43522</v>
      </c>
      <c r="B6941" s="173" t="s">
        <v>2651</v>
      </c>
      <c r="C6941" s="173" t="s">
        <v>2818</v>
      </c>
      <c r="D6941" s="813"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1" t="s">
        <v>4486</v>
      </c>
      <c r="E6949" s="175"/>
      <c r="F6949" s="175">
        <v>720000</v>
      </c>
      <c r="G6949" s="175">
        <f t="shared" si="113"/>
        <v>720000</v>
      </c>
      <c r="H6949" s="260" t="s">
        <v>4485</v>
      </c>
    </row>
    <row r="6950" spans="1:9" ht="36" x14ac:dyDescent="0.2">
      <c r="A6950" s="598">
        <v>43502</v>
      </c>
      <c r="B6950" s="90" t="s">
        <v>6514</v>
      </c>
      <c r="C6950" s="93" t="s">
        <v>558</v>
      </c>
      <c r="D6950" s="801" t="s">
        <v>4506</v>
      </c>
      <c r="E6950" s="175"/>
      <c r="F6950" s="175">
        <v>578815</v>
      </c>
      <c r="G6950" s="175">
        <f t="shared" si="113"/>
        <v>578815</v>
      </c>
      <c r="H6950" s="260" t="s">
        <v>4485</v>
      </c>
    </row>
    <row r="6951" spans="1:9" ht="24" x14ac:dyDescent="0.2">
      <c r="A6951" s="615">
        <v>43504</v>
      </c>
      <c r="B6951" s="296" t="s">
        <v>1399</v>
      </c>
      <c r="C6951" s="296" t="s">
        <v>558</v>
      </c>
      <c r="D6951" s="814" t="s">
        <v>4759</v>
      </c>
      <c r="E6951" s="297"/>
      <c r="F6951" s="297">
        <v>1000000</v>
      </c>
      <c r="G6951" s="297">
        <f t="shared" si="113"/>
        <v>1000000</v>
      </c>
      <c r="H6951" s="298" t="s">
        <v>4485</v>
      </c>
    </row>
    <row r="6952" spans="1:9" ht="24" x14ac:dyDescent="0.2">
      <c r="A6952" s="615">
        <v>43504</v>
      </c>
      <c r="B6952" s="296" t="s">
        <v>1399</v>
      </c>
      <c r="C6952" s="296" t="s">
        <v>558</v>
      </c>
      <c r="D6952" s="814" t="s">
        <v>4759</v>
      </c>
      <c r="E6952" s="297"/>
      <c r="F6952" s="297">
        <v>1000000</v>
      </c>
      <c r="G6952" s="297">
        <f t="shared" si="113"/>
        <v>1000000</v>
      </c>
      <c r="H6952" s="298" t="s">
        <v>4485</v>
      </c>
    </row>
    <row r="6953" spans="1:9" ht="15" x14ac:dyDescent="0.2">
      <c r="A6953" s="598">
        <v>43509</v>
      </c>
      <c r="B6953" s="90" t="s">
        <v>3732</v>
      </c>
      <c r="C6953" s="90" t="s">
        <v>558</v>
      </c>
      <c r="D6953" s="800" t="s">
        <v>4570</v>
      </c>
      <c r="E6953" s="91"/>
      <c r="F6953" s="91">
        <v>1170657</v>
      </c>
      <c r="G6953" s="91">
        <f t="shared" si="113"/>
        <v>1170657</v>
      </c>
      <c r="H6953" s="260" t="s">
        <v>4485</v>
      </c>
    </row>
    <row r="6954" spans="1:9" ht="24" x14ac:dyDescent="0.2">
      <c r="A6954" s="598">
        <v>43509</v>
      </c>
      <c r="B6954" s="90" t="s">
        <v>3945</v>
      </c>
      <c r="C6954" s="90" t="s">
        <v>558</v>
      </c>
      <c r="D6954" s="797" t="s">
        <v>4519</v>
      </c>
      <c r="E6954" s="91"/>
      <c r="F6954" s="91"/>
      <c r="G6954" s="91"/>
      <c r="H6954" s="260"/>
    </row>
    <row r="6955" spans="1:9" ht="15" x14ac:dyDescent="0.2">
      <c r="A6955" s="598">
        <v>43509</v>
      </c>
      <c r="B6955" s="90" t="s">
        <v>40</v>
      </c>
      <c r="C6955" s="90" t="s">
        <v>558</v>
      </c>
      <c r="D6955" s="815" t="s">
        <v>9085</v>
      </c>
      <c r="E6955" s="91"/>
      <c r="F6955" s="91">
        <v>600000</v>
      </c>
      <c r="G6955" s="91">
        <f t="shared" ref="G6955:G7018" si="114">F6955-E6955</f>
        <v>600000</v>
      </c>
      <c r="H6955" s="260" t="s">
        <v>4485</v>
      </c>
    </row>
    <row r="6956" spans="1:9" ht="15" x14ac:dyDescent="0.2">
      <c r="A6956" s="598">
        <v>43509</v>
      </c>
      <c r="B6956" s="90" t="s">
        <v>40</v>
      </c>
      <c r="C6956" s="90" t="s">
        <v>558</v>
      </c>
      <c r="D6956" s="815" t="s">
        <v>9085</v>
      </c>
      <c r="E6956" s="91"/>
      <c r="F6956" s="91">
        <v>600000</v>
      </c>
      <c r="G6956" s="91">
        <f t="shared" si="114"/>
        <v>600000</v>
      </c>
      <c r="H6956" s="260" t="s">
        <v>4485</v>
      </c>
    </row>
    <row r="6957" spans="1:9" ht="15" x14ac:dyDescent="0.2">
      <c r="A6957" s="598">
        <v>43509</v>
      </c>
      <c r="B6957" s="90" t="s">
        <v>40</v>
      </c>
      <c r="C6957" s="90" t="s">
        <v>558</v>
      </c>
      <c r="D6957" s="815" t="s">
        <v>9085</v>
      </c>
      <c r="E6957" s="91"/>
      <c r="F6957" s="91">
        <v>780694</v>
      </c>
      <c r="G6957" s="91">
        <f t="shared" si="114"/>
        <v>780694</v>
      </c>
      <c r="H6957" s="260" t="s">
        <v>4485</v>
      </c>
    </row>
    <row r="6958" spans="1:9" ht="15" x14ac:dyDescent="0.2">
      <c r="A6958" s="598">
        <v>43509</v>
      </c>
      <c r="B6958" s="90" t="s">
        <v>2786</v>
      </c>
      <c r="C6958" s="90" t="s">
        <v>558</v>
      </c>
      <c r="D6958" s="800" t="s">
        <v>4571</v>
      </c>
      <c r="E6958" s="91"/>
      <c r="F6958" s="91">
        <v>710381</v>
      </c>
      <c r="G6958" s="91">
        <f t="shared" si="114"/>
        <v>710381</v>
      </c>
      <c r="H6958" s="260" t="s">
        <v>4485</v>
      </c>
    </row>
    <row r="6959" spans="1:9" ht="15" x14ac:dyDescent="0.2">
      <c r="A6959" s="598">
        <v>43509</v>
      </c>
      <c r="B6959" s="90" t="s">
        <v>2651</v>
      </c>
      <c r="C6959" s="90" t="s">
        <v>558</v>
      </c>
      <c r="D6959" s="800" t="s">
        <v>9086</v>
      </c>
      <c r="E6959" s="91"/>
      <c r="F6959" s="91">
        <v>1745000</v>
      </c>
      <c r="G6959" s="91">
        <f t="shared" si="114"/>
        <v>1745000</v>
      </c>
      <c r="H6959" s="260" t="s">
        <v>4485</v>
      </c>
    </row>
    <row r="6960" spans="1:9" ht="15" x14ac:dyDescent="0.2">
      <c r="A6960" s="598">
        <v>43509</v>
      </c>
      <c r="B6960" s="90" t="s">
        <v>2651</v>
      </c>
      <c r="C6960" s="90" t="s">
        <v>558</v>
      </c>
      <c r="D6960" s="800" t="s">
        <v>9087</v>
      </c>
      <c r="E6960" s="91"/>
      <c r="F6960" s="91">
        <v>1490500</v>
      </c>
      <c r="G6960" s="91">
        <f t="shared" si="114"/>
        <v>1490500</v>
      </c>
      <c r="H6960" s="260" t="s">
        <v>4485</v>
      </c>
    </row>
    <row r="6961" spans="1:8" ht="15" x14ac:dyDescent="0.2">
      <c r="A6961" s="598">
        <v>43509</v>
      </c>
      <c r="B6961" s="90" t="s">
        <v>2651</v>
      </c>
      <c r="C6961" s="90" t="s">
        <v>558</v>
      </c>
      <c r="D6961" s="800" t="s">
        <v>9088</v>
      </c>
      <c r="E6961" s="91"/>
      <c r="F6961" s="91">
        <v>1735200</v>
      </c>
      <c r="G6961" s="91">
        <f t="shared" si="114"/>
        <v>1735200</v>
      </c>
      <c r="H6961" s="260" t="s">
        <v>4485</v>
      </c>
    </row>
    <row r="6962" spans="1:8" ht="15" x14ac:dyDescent="0.2">
      <c r="A6962" s="598">
        <v>43509</v>
      </c>
      <c r="B6962" s="90" t="s">
        <v>2786</v>
      </c>
      <c r="C6962" s="90"/>
      <c r="D6962" s="800" t="s">
        <v>4572</v>
      </c>
      <c r="E6962" s="91"/>
      <c r="F6962" s="91">
        <v>-200000</v>
      </c>
      <c r="G6962" s="91">
        <f t="shared" si="114"/>
        <v>-200000</v>
      </c>
      <c r="H6962" s="260" t="s">
        <v>4485</v>
      </c>
    </row>
    <row r="6963" spans="1:8" ht="24" x14ac:dyDescent="0.2">
      <c r="A6963" s="598">
        <v>43516</v>
      </c>
      <c r="B6963" s="90" t="s">
        <v>82</v>
      </c>
      <c r="C6963" s="90" t="s">
        <v>558</v>
      </c>
      <c r="D6963" s="797" t="s">
        <v>4582</v>
      </c>
      <c r="E6963" s="91"/>
      <c r="F6963" s="91">
        <v>286366</v>
      </c>
      <c r="G6963" s="91">
        <f t="shared" si="114"/>
        <v>286366</v>
      </c>
      <c r="H6963" s="260" t="s">
        <v>4485</v>
      </c>
    </row>
    <row r="6964" spans="1:8" ht="15" x14ac:dyDescent="0.2">
      <c r="A6964" s="598">
        <v>43516</v>
      </c>
      <c r="B6964" s="90" t="s">
        <v>37</v>
      </c>
      <c r="C6964" s="90" t="s">
        <v>558</v>
      </c>
      <c r="D6964" s="800" t="s">
        <v>4581</v>
      </c>
      <c r="E6964" s="91"/>
      <c r="F6964" s="91">
        <v>157140</v>
      </c>
      <c r="G6964" s="91">
        <f t="shared" si="114"/>
        <v>157140</v>
      </c>
      <c r="H6964" s="260" t="s">
        <v>4485</v>
      </c>
    </row>
    <row r="6965" spans="1:8" ht="15" x14ac:dyDescent="0.2">
      <c r="A6965" s="598">
        <v>43521</v>
      </c>
      <c r="B6965" s="90" t="s">
        <v>3944</v>
      </c>
      <c r="C6965" s="90" t="s">
        <v>558</v>
      </c>
      <c r="D6965" s="797"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24"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800" t="s">
        <v>4648</v>
      </c>
      <c r="E7157" s="91"/>
      <c r="F7157" s="91">
        <v>-200000</v>
      </c>
      <c r="G7157" s="91">
        <f t="shared" si="117"/>
        <v>-200000</v>
      </c>
      <c r="H7157" s="260" t="s">
        <v>4649</v>
      </c>
    </row>
    <row r="7158" spans="1:9" ht="15" x14ac:dyDescent="0.2">
      <c r="A7158" s="598">
        <v>43540</v>
      </c>
      <c r="B7158" s="90" t="s">
        <v>3621</v>
      </c>
      <c r="C7158" s="90" t="s">
        <v>558</v>
      </c>
      <c r="D7158" s="800" t="s">
        <v>4686</v>
      </c>
      <c r="E7158" s="91"/>
      <c r="F7158" s="91">
        <v>500000</v>
      </c>
      <c r="G7158" s="91">
        <f t="shared" si="117"/>
        <v>500000</v>
      </c>
      <c r="H7158" s="260" t="s">
        <v>4649</v>
      </c>
    </row>
    <row r="7159" spans="1:9" ht="15" x14ac:dyDescent="0.2">
      <c r="A7159" s="598">
        <v>43540</v>
      </c>
      <c r="B7159" s="90" t="s">
        <v>3621</v>
      </c>
      <c r="C7159" s="90" t="s">
        <v>558</v>
      </c>
      <c r="D7159" s="800" t="s">
        <v>4686</v>
      </c>
      <c r="E7159" s="91"/>
      <c r="F7159" s="91">
        <v>500000</v>
      </c>
      <c r="G7159" s="91">
        <f t="shared" si="117"/>
        <v>500000</v>
      </c>
      <c r="H7159" s="260" t="s">
        <v>4649</v>
      </c>
    </row>
    <row r="7160" spans="1:9" ht="15" x14ac:dyDescent="0.2">
      <c r="A7160" s="598">
        <v>43540</v>
      </c>
      <c r="B7160" s="90" t="s">
        <v>3621</v>
      </c>
      <c r="C7160" s="90" t="s">
        <v>558</v>
      </c>
      <c r="D7160" s="800" t="s">
        <v>9089</v>
      </c>
      <c r="E7160" s="91"/>
      <c r="F7160" s="91">
        <v>300000</v>
      </c>
      <c r="G7160" s="91">
        <f t="shared" si="117"/>
        <v>300000</v>
      </c>
      <c r="H7160" s="260" t="s">
        <v>4649</v>
      </c>
    </row>
    <row r="7161" spans="1:9" ht="24" x14ac:dyDescent="0.2">
      <c r="A7161" s="598">
        <v>43540</v>
      </c>
      <c r="B7161" s="90" t="s">
        <v>3621</v>
      </c>
      <c r="C7161" s="90" t="s">
        <v>558</v>
      </c>
      <c r="D7161" s="797" t="s">
        <v>9090</v>
      </c>
      <c r="E7161" s="91"/>
      <c r="F7161" s="91">
        <v>300000</v>
      </c>
      <c r="G7161" s="91">
        <f t="shared" si="117"/>
        <v>300000</v>
      </c>
      <c r="H7161" s="260" t="s">
        <v>4649</v>
      </c>
    </row>
    <row r="7162" spans="1:9" ht="24" x14ac:dyDescent="0.2">
      <c r="A7162" s="598">
        <v>43540</v>
      </c>
      <c r="B7162" s="90" t="s">
        <v>3621</v>
      </c>
      <c r="C7162" s="90" t="s">
        <v>558</v>
      </c>
      <c r="D7162" s="797" t="s">
        <v>9091</v>
      </c>
      <c r="E7162" s="91"/>
      <c r="F7162" s="91">
        <v>800000</v>
      </c>
      <c r="G7162" s="91">
        <f t="shared" si="117"/>
        <v>800000</v>
      </c>
      <c r="H7162" s="260" t="s">
        <v>4649</v>
      </c>
    </row>
    <row r="7163" spans="1:9" ht="15" x14ac:dyDescent="0.2">
      <c r="A7163" s="598">
        <v>43540</v>
      </c>
      <c r="B7163" s="90" t="s">
        <v>3621</v>
      </c>
      <c r="C7163" s="90" t="s">
        <v>558</v>
      </c>
      <c r="D7163" s="800" t="s">
        <v>9092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x14ac:dyDescent="0.2">
      <c r="A7264" s="596">
        <v>43573</v>
      </c>
      <c r="B7264" s="40" t="s">
        <v>2651</v>
      </c>
      <c r="C7264" s="40" t="s">
        <v>3144</v>
      </c>
      <c r="D7264" s="107" t="s">
        <v>4890</v>
      </c>
      <c r="E7264" s="57">
        <v>1430</v>
      </c>
      <c r="F7264" s="57"/>
      <c r="G7264" s="57">
        <f t="shared" si="118"/>
        <v>-1430</v>
      </c>
      <c r="H7264" s="120" t="s">
        <v>4760</v>
      </c>
    </row>
    <row r="7265" spans="1:8" ht="15" x14ac:dyDescent="0.2">
      <c r="A7265" s="596">
        <v>43574</v>
      </c>
      <c r="B7265" s="40" t="s">
        <v>16</v>
      </c>
      <c r="C7265" s="40" t="s">
        <v>3363</v>
      </c>
      <c r="D7265" s="107" t="s">
        <v>369</v>
      </c>
      <c r="E7265" s="57">
        <v>4200</v>
      </c>
      <c r="F7265" s="57"/>
      <c r="G7265" s="57">
        <f t="shared" si="118"/>
        <v>-4200</v>
      </c>
      <c r="H7265" s="120" t="s">
        <v>4760</v>
      </c>
    </row>
    <row r="7266" spans="1:8" ht="15" x14ac:dyDescent="0.2">
      <c r="A7266" s="596">
        <v>43574</v>
      </c>
      <c r="B7266" s="40" t="s">
        <v>2932</v>
      </c>
      <c r="C7266" s="40" t="s">
        <v>4671</v>
      </c>
      <c r="D7266" s="107" t="s">
        <v>4891</v>
      </c>
      <c r="E7266" s="57">
        <v>6000</v>
      </c>
      <c r="F7266" s="57"/>
      <c r="G7266" s="57">
        <f t="shared" si="118"/>
        <v>-6000</v>
      </c>
      <c r="H7266" s="120" t="s">
        <v>4760</v>
      </c>
    </row>
    <row r="7267" spans="1:8" ht="15" x14ac:dyDescent="0.2">
      <c r="A7267" s="596">
        <v>43575</v>
      </c>
      <c r="B7267" s="40" t="s">
        <v>2651</v>
      </c>
      <c r="C7267" s="40" t="s">
        <v>3144</v>
      </c>
      <c r="D7267" s="107" t="s">
        <v>4892</v>
      </c>
      <c r="E7267" s="57">
        <v>50000</v>
      </c>
      <c r="F7267" s="57"/>
      <c r="G7267" s="57">
        <f t="shared" si="118"/>
        <v>-50000</v>
      </c>
      <c r="H7267" s="120" t="s">
        <v>4760</v>
      </c>
    </row>
    <row r="7268" spans="1:8" ht="15" x14ac:dyDescent="0.2">
      <c r="A7268" s="596">
        <v>43575</v>
      </c>
      <c r="B7268" s="40" t="s">
        <v>4552</v>
      </c>
      <c r="C7268" s="40" t="s">
        <v>3144</v>
      </c>
      <c r="D7268" s="107" t="s">
        <v>4892</v>
      </c>
      <c r="E7268" s="57">
        <v>10902</v>
      </c>
      <c r="F7268" s="57"/>
      <c r="G7268" s="57">
        <f t="shared" si="118"/>
        <v>-10902</v>
      </c>
      <c r="H7268" s="120" t="s">
        <v>4760</v>
      </c>
    </row>
    <row r="7269" spans="1:8" ht="15" x14ac:dyDescent="0.2">
      <c r="A7269" s="596">
        <v>43575</v>
      </c>
      <c r="B7269" s="40" t="s">
        <v>25</v>
      </c>
      <c r="C7269" s="40" t="s">
        <v>2427</v>
      </c>
      <c r="D7269" s="107" t="s">
        <v>4893</v>
      </c>
      <c r="E7269" s="57">
        <v>2650</v>
      </c>
      <c r="F7269" s="57"/>
      <c r="G7269" s="57">
        <f t="shared" si="118"/>
        <v>-2650</v>
      </c>
      <c r="H7269" s="120" t="s">
        <v>4760</v>
      </c>
    </row>
    <row r="7270" spans="1:8" ht="15" x14ac:dyDescent="0.2">
      <c r="A7270" s="596">
        <v>43575</v>
      </c>
      <c r="B7270" s="40" t="s">
        <v>2932</v>
      </c>
      <c r="C7270" s="40" t="s">
        <v>3144</v>
      </c>
      <c r="D7270" s="107" t="s">
        <v>4894</v>
      </c>
      <c r="E7270" s="57">
        <v>9200</v>
      </c>
      <c r="F7270" s="57"/>
      <c r="G7270" s="57">
        <f t="shared" si="118"/>
        <v>-9200</v>
      </c>
      <c r="H7270" s="120" t="s">
        <v>4760</v>
      </c>
    </row>
    <row r="7271" spans="1:8" ht="15" x14ac:dyDescent="0.2">
      <c r="A7271" s="596">
        <v>43575</v>
      </c>
      <c r="B7271" s="40" t="s">
        <v>2651</v>
      </c>
      <c r="C7271" s="40" t="s">
        <v>3144</v>
      </c>
      <c r="D7271" s="107" t="s">
        <v>4894</v>
      </c>
      <c r="E7271" s="57">
        <v>17000</v>
      </c>
      <c r="F7271" s="57"/>
      <c r="G7271" s="57">
        <f t="shared" si="118"/>
        <v>-17000</v>
      </c>
      <c r="H7271" s="120" t="s">
        <v>4760</v>
      </c>
    </row>
    <row r="7272" spans="1:8" ht="15" x14ac:dyDescent="0.2">
      <c r="A7272" s="596">
        <v>43575</v>
      </c>
      <c r="B7272" s="40" t="s">
        <v>37</v>
      </c>
      <c r="C7272" s="40" t="s">
        <v>3144</v>
      </c>
      <c r="D7272" s="107" t="s">
        <v>4894</v>
      </c>
      <c r="E7272" s="57">
        <v>2000</v>
      </c>
      <c r="F7272" s="57"/>
      <c r="G7272" s="57">
        <f t="shared" si="118"/>
        <v>-2000</v>
      </c>
      <c r="H7272" s="120" t="s">
        <v>4760</v>
      </c>
    </row>
    <row r="7273" spans="1:8" ht="15" x14ac:dyDescent="0.2">
      <c r="A7273" s="596">
        <v>43575</v>
      </c>
      <c r="B7273" s="40" t="s">
        <v>4720</v>
      </c>
      <c r="C7273" s="40" t="s">
        <v>3144</v>
      </c>
      <c r="D7273" s="107" t="s">
        <v>4874</v>
      </c>
      <c r="E7273" s="57">
        <v>45225</v>
      </c>
      <c r="F7273" s="57"/>
      <c r="G7273" s="57">
        <f t="shared" si="118"/>
        <v>-45225</v>
      </c>
      <c r="H7273" s="120" t="s">
        <v>4760</v>
      </c>
    </row>
    <row r="7274" spans="1:8" ht="15" x14ac:dyDescent="0.2">
      <c r="A7274" s="596">
        <v>43578</v>
      </c>
      <c r="B7274" s="40" t="s">
        <v>2932</v>
      </c>
      <c r="C7274" s="40" t="s">
        <v>3144</v>
      </c>
      <c r="D7274" s="107" t="s">
        <v>4895</v>
      </c>
      <c r="E7274" s="57">
        <v>6000</v>
      </c>
      <c r="F7274" s="57"/>
      <c r="G7274" s="57">
        <f t="shared" si="118"/>
        <v>-6000</v>
      </c>
      <c r="H7274" s="120" t="s">
        <v>4760</v>
      </c>
    </row>
    <row r="7275" spans="1:8" ht="15" x14ac:dyDescent="0.2">
      <c r="A7275" s="596">
        <v>43578</v>
      </c>
      <c r="B7275" s="40" t="s">
        <v>2932</v>
      </c>
      <c r="C7275" s="40" t="s">
        <v>3144</v>
      </c>
      <c r="D7275" s="107" t="s">
        <v>4896</v>
      </c>
      <c r="E7275" s="57">
        <v>22000</v>
      </c>
      <c r="F7275" s="57"/>
      <c r="G7275" s="57">
        <f t="shared" ref="G7275:G7338" si="119">F7275-E7275</f>
        <v>-22000</v>
      </c>
      <c r="H7275" s="120" t="s">
        <v>4760</v>
      </c>
    </row>
    <row r="7276" spans="1:8" ht="15" x14ac:dyDescent="0.2">
      <c r="A7276" s="596">
        <v>43578</v>
      </c>
      <c r="B7276" s="40" t="s">
        <v>2651</v>
      </c>
      <c r="C7276" s="40" t="s">
        <v>3144</v>
      </c>
      <c r="D7276" s="107" t="s">
        <v>4897</v>
      </c>
      <c r="E7276" s="57">
        <v>72600</v>
      </c>
      <c r="F7276" s="57"/>
      <c r="G7276" s="57">
        <f t="shared" si="119"/>
        <v>-72600</v>
      </c>
      <c r="H7276" s="120" t="s">
        <v>4760</v>
      </c>
    </row>
    <row r="7277" spans="1:8" ht="15" x14ac:dyDescent="0.2">
      <c r="A7277" s="596">
        <v>43580</v>
      </c>
      <c r="B7277" s="40" t="s">
        <v>2651</v>
      </c>
      <c r="C7277" s="40" t="s">
        <v>3144</v>
      </c>
      <c r="D7277" s="107" t="s">
        <v>391</v>
      </c>
      <c r="E7277" s="57">
        <v>5750</v>
      </c>
      <c r="F7277" s="57"/>
      <c r="G7277" s="57">
        <f t="shared" si="119"/>
        <v>-5750</v>
      </c>
      <c r="H7277" s="120" t="s">
        <v>4760</v>
      </c>
    </row>
    <row r="7278" spans="1:8" ht="15" x14ac:dyDescent="0.2">
      <c r="A7278" s="596">
        <v>43580</v>
      </c>
      <c r="B7278" s="40" t="s">
        <v>2932</v>
      </c>
      <c r="C7278" s="40" t="s">
        <v>3144</v>
      </c>
      <c r="D7278" s="107" t="s">
        <v>4898</v>
      </c>
      <c r="E7278" s="57">
        <v>5000</v>
      </c>
      <c r="F7278" s="57"/>
      <c r="G7278" s="57">
        <f t="shared" si="119"/>
        <v>-5000</v>
      </c>
      <c r="H7278" s="120" t="s">
        <v>4760</v>
      </c>
    </row>
    <row r="7279" spans="1:8" ht="15" x14ac:dyDescent="0.2">
      <c r="A7279" s="596">
        <v>43580</v>
      </c>
      <c r="B7279" s="40" t="s">
        <v>2932</v>
      </c>
      <c r="C7279" s="40" t="s">
        <v>3144</v>
      </c>
      <c r="D7279" s="107" t="s">
        <v>2117</v>
      </c>
      <c r="E7279" s="57">
        <v>1000</v>
      </c>
      <c r="F7279" s="57"/>
      <c r="G7279" s="57">
        <f t="shared" si="119"/>
        <v>-1000</v>
      </c>
      <c r="H7279" s="120" t="s">
        <v>4760</v>
      </c>
    </row>
    <row r="7280" spans="1:8" ht="15" x14ac:dyDescent="0.2">
      <c r="A7280" s="596">
        <v>43580</v>
      </c>
      <c r="B7280" s="40" t="s">
        <v>1399</v>
      </c>
      <c r="C7280" s="40" t="s">
        <v>3032</v>
      </c>
      <c r="D7280" s="107" t="s">
        <v>369</v>
      </c>
      <c r="E7280" s="57">
        <v>4000</v>
      </c>
      <c r="F7280" s="57"/>
      <c r="G7280" s="57">
        <f t="shared" si="119"/>
        <v>-4000</v>
      </c>
      <c r="H7280" s="120" t="s">
        <v>4760</v>
      </c>
    </row>
    <row r="7281" spans="1:9" ht="15" x14ac:dyDescent="0.2">
      <c r="A7281" s="596">
        <v>43580</v>
      </c>
      <c r="B7281" s="40" t="s">
        <v>1399</v>
      </c>
      <c r="C7281" s="40" t="s">
        <v>789</v>
      </c>
      <c r="D7281" s="107" t="s">
        <v>3368</v>
      </c>
      <c r="E7281" s="57">
        <v>540</v>
      </c>
      <c r="F7281" s="57"/>
      <c r="G7281" s="57">
        <f t="shared" si="119"/>
        <v>-540</v>
      </c>
      <c r="H7281" s="120" t="s">
        <v>4760</v>
      </c>
    </row>
    <row r="7282" spans="1:9" ht="15" x14ac:dyDescent="0.2">
      <c r="A7282" s="596">
        <v>43580</v>
      </c>
      <c r="B7282" s="40" t="s">
        <v>4720</v>
      </c>
      <c r="C7282" s="40" t="s">
        <v>3144</v>
      </c>
      <c r="D7282" s="107" t="s">
        <v>3976</v>
      </c>
      <c r="E7282" s="57">
        <v>6250</v>
      </c>
      <c r="F7282" s="57"/>
      <c r="G7282" s="57">
        <f t="shared" si="119"/>
        <v>-6250</v>
      </c>
      <c r="H7282" s="120" t="s">
        <v>4760</v>
      </c>
    </row>
    <row r="7283" spans="1:9" ht="15" x14ac:dyDescent="0.2">
      <c r="A7283" s="596">
        <v>43584</v>
      </c>
      <c r="B7283" s="40" t="s">
        <v>2932</v>
      </c>
      <c r="C7283" s="40" t="s">
        <v>3144</v>
      </c>
      <c r="D7283" s="107" t="s">
        <v>4899</v>
      </c>
      <c r="E7283" s="57">
        <v>23000</v>
      </c>
      <c r="F7283" s="57"/>
      <c r="G7283" s="57">
        <f t="shared" si="119"/>
        <v>-23000</v>
      </c>
      <c r="H7283" s="120" t="s">
        <v>4760</v>
      </c>
    </row>
    <row r="7284" spans="1:9" ht="15" x14ac:dyDescent="0.2">
      <c r="A7284" s="596">
        <v>43584</v>
      </c>
      <c r="B7284" s="40" t="s">
        <v>2932</v>
      </c>
      <c r="C7284" s="40" t="s">
        <v>285</v>
      </c>
      <c r="D7284" s="107" t="s">
        <v>4900</v>
      </c>
      <c r="E7284" s="57">
        <v>2500</v>
      </c>
      <c r="F7284" s="57"/>
      <c r="G7284" s="57">
        <f t="shared" si="119"/>
        <v>-2500</v>
      </c>
      <c r="H7284" s="120" t="s">
        <v>4760</v>
      </c>
    </row>
    <row r="7285" spans="1:9" ht="15" x14ac:dyDescent="0.2">
      <c r="A7285" s="596">
        <v>43584</v>
      </c>
      <c r="B7285" s="40" t="s">
        <v>2651</v>
      </c>
      <c r="C7285" s="40" t="s">
        <v>285</v>
      </c>
      <c r="D7285" s="107" t="s">
        <v>4900</v>
      </c>
      <c r="E7285" s="57">
        <v>2500</v>
      </c>
      <c r="F7285" s="57"/>
      <c r="G7285" s="57">
        <f t="shared" si="119"/>
        <v>-2500</v>
      </c>
      <c r="H7285" s="120" t="s">
        <v>4760</v>
      </c>
    </row>
    <row r="7286" spans="1:9" ht="15" x14ac:dyDescent="0.2">
      <c r="A7286" s="596">
        <v>43585</v>
      </c>
      <c r="B7286" s="40" t="s">
        <v>2932</v>
      </c>
      <c r="C7286" s="40" t="s">
        <v>3144</v>
      </c>
      <c r="D7286" s="107" t="s">
        <v>4534</v>
      </c>
      <c r="E7286" s="57">
        <v>76800</v>
      </c>
      <c r="F7286" s="57"/>
      <c r="G7286" s="57">
        <f t="shared" si="119"/>
        <v>-76800</v>
      </c>
      <c r="H7286" s="120" t="s">
        <v>4760</v>
      </c>
    </row>
    <row r="7287" spans="1:9" ht="15" x14ac:dyDescent="0.2">
      <c r="A7287" s="596">
        <v>43585</v>
      </c>
      <c r="B7287" s="40" t="s">
        <v>2932</v>
      </c>
      <c r="C7287" s="40" t="s">
        <v>3144</v>
      </c>
      <c r="D7287" s="107" t="s">
        <v>4534</v>
      </c>
      <c r="E7287" s="57">
        <v>70550</v>
      </c>
      <c r="F7287" s="57"/>
      <c r="G7287" s="57">
        <f t="shared" si="119"/>
        <v>-70550</v>
      </c>
      <c r="H7287" s="120" t="s">
        <v>4760</v>
      </c>
    </row>
    <row r="7288" spans="1:9" ht="15" x14ac:dyDescent="0.2">
      <c r="A7288" s="601">
        <v>43557</v>
      </c>
      <c r="B7288" s="173" t="s">
        <v>1399</v>
      </c>
      <c r="C7288" s="173" t="s">
        <v>2337</v>
      </c>
      <c r="D7288" s="117" t="s">
        <v>4773</v>
      </c>
      <c r="E7288" s="235">
        <v>100000</v>
      </c>
      <c r="F7288" s="235"/>
      <c r="G7288" s="235">
        <f t="shared" si="119"/>
        <v>-100000</v>
      </c>
      <c r="H7288" s="243" t="s">
        <v>4760</v>
      </c>
      <c r="I7288" s="39"/>
    </row>
    <row r="7289" spans="1:9" ht="15"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24"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x14ac:dyDescent="0.2">
      <c r="A7323" s="601">
        <v>43573</v>
      </c>
      <c r="B7323" s="173" t="s">
        <v>1399</v>
      </c>
      <c r="C7323" s="173" t="s">
        <v>3225</v>
      </c>
      <c r="D7323" s="117" t="s">
        <v>4819</v>
      </c>
      <c r="E7323" s="235">
        <v>600000</v>
      </c>
      <c r="F7323" s="235"/>
      <c r="G7323" s="235">
        <f t="shared" si="119"/>
        <v>-600000</v>
      </c>
      <c r="H7323" s="243" t="s">
        <v>4760</v>
      </c>
      <c r="I7323" s="39"/>
    </row>
    <row r="7324" spans="1:9" ht="15" x14ac:dyDescent="0.2">
      <c r="A7324" s="601">
        <v>43573</v>
      </c>
      <c r="B7324" s="173" t="s">
        <v>1399</v>
      </c>
      <c r="C7324" s="173" t="s">
        <v>3225</v>
      </c>
      <c r="D7324" s="117" t="s">
        <v>4820</v>
      </c>
      <c r="E7324" s="235">
        <v>400000</v>
      </c>
      <c r="F7324" s="235"/>
      <c r="G7324" s="235">
        <f t="shared" si="119"/>
        <v>-400000</v>
      </c>
      <c r="H7324" s="243" t="s">
        <v>4760</v>
      </c>
      <c r="I7324" s="39"/>
    </row>
    <row r="7325" spans="1:9" ht="15" x14ac:dyDescent="0.2">
      <c r="A7325" s="601">
        <v>43573</v>
      </c>
      <c r="B7325" s="173" t="s">
        <v>4720</v>
      </c>
      <c r="C7325" s="173" t="s">
        <v>4821</v>
      </c>
      <c r="D7325" s="117" t="s">
        <v>4823</v>
      </c>
      <c r="E7325" s="235">
        <v>50000</v>
      </c>
      <c r="F7325" s="235"/>
      <c r="G7325" s="235">
        <f t="shared" si="119"/>
        <v>-50000</v>
      </c>
      <c r="H7325" s="243" t="s">
        <v>4760</v>
      </c>
      <c r="I7325" s="39"/>
    </row>
    <row r="7326" spans="1:9" ht="15" x14ac:dyDescent="0.2">
      <c r="A7326" s="601">
        <v>43573</v>
      </c>
      <c r="B7326" s="173" t="s">
        <v>4720</v>
      </c>
      <c r="C7326" s="173" t="s">
        <v>4822</v>
      </c>
      <c r="D7326" s="117" t="s">
        <v>4824</v>
      </c>
      <c r="E7326" s="235">
        <v>15000</v>
      </c>
      <c r="F7326" s="235"/>
      <c r="G7326" s="235">
        <f t="shared" si="119"/>
        <v>-15000</v>
      </c>
      <c r="H7326" s="243" t="s">
        <v>4760</v>
      </c>
      <c r="I7326" s="39"/>
    </row>
    <row r="7327" spans="1:9" ht="15" x14ac:dyDescent="0.2">
      <c r="A7327" s="601">
        <v>43574</v>
      </c>
      <c r="B7327" s="173" t="s">
        <v>2932</v>
      </c>
      <c r="C7327" s="173" t="s">
        <v>3144</v>
      </c>
      <c r="D7327" s="117" t="s">
        <v>4829</v>
      </c>
      <c r="E7327" s="235">
        <v>26900</v>
      </c>
      <c r="F7327" s="235"/>
      <c r="G7327" s="235">
        <f t="shared" si="119"/>
        <v>-26900</v>
      </c>
      <c r="H7327" s="243" t="s">
        <v>4760</v>
      </c>
      <c r="I7327" s="39"/>
    </row>
    <row r="7328" spans="1:9" ht="15" x14ac:dyDescent="0.2">
      <c r="A7328" s="601">
        <v>43574</v>
      </c>
      <c r="B7328" s="173" t="s">
        <v>2932</v>
      </c>
      <c r="C7328" s="173" t="s">
        <v>3111</v>
      </c>
      <c r="D7328" s="117" t="s">
        <v>3516</v>
      </c>
      <c r="E7328" s="235">
        <v>100000</v>
      </c>
      <c r="F7328" s="235"/>
      <c r="G7328" s="235">
        <f t="shared" si="119"/>
        <v>-100000</v>
      </c>
      <c r="H7328" s="243" t="s">
        <v>4760</v>
      </c>
      <c r="I7328" s="39"/>
    </row>
    <row r="7329" spans="1:9" ht="15" x14ac:dyDescent="0.2">
      <c r="A7329" s="601">
        <v>43574</v>
      </c>
      <c r="B7329" s="173" t="s">
        <v>82</v>
      </c>
      <c r="C7329" s="173" t="s">
        <v>4830</v>
      </c>
      <c r="D7329" s="117" t="s">
        <v>4831</v>
      </c>
      <c r="E7329" s="235">
        <v>150000</v>
      </c>
      <c r="F7329" s="235"/>
      <c r="G7329" s="235">
        <f t="shared" si="119"/>
        <v>-150000</v>
      </c>
      <c r="H7329" s="243" t="s">
        <v>4760</v>
      </c>
      <c r="I7329" s="39"/>
    </row>
    <row r="7330" spans="1:9" ht="15" x14ac:dyDescent="0.2">
      <c r="A7330" s="601">
        <v>43578</v>
      </c>
      <c r="B7330" s="173" t="s">
        <v>4720</v>
      </c>
      <c r="C7330" s="173" t="s">
        <v>2309</v>
      </c>
      <c r="D7330" s="117" t="s">
        <v>4832</v>
      </c>
      <c r="E7330" s="235">
        <v>91050</v>
      </c>
      <c r="F7330" s="235"/>
      <c r="G7330" s="235">
        <f t="shared" si="119"/>
        <v>-91050</v>
      </c>
      <c r="H7330" s="243" t="s">
        <v>4760</v>
      </c>
      <c r="I7330" s="39"/>
    </row>
    <row r="7331" spans="1:9" ht="15" x14ac:dyDescent="0.2">
      <c r="A7331" s="601">
        <v>43578</v>
      </c>
      <c r="B7331" s="173" t="s">
        <v>1399</v>
      </c>
      <c r="C7331" s="173" t="s">
        <v>4833</v>
      </c>
      <c r="D7331" s="117" t="s">
        <v>4835</v>
      </c>
      <c r="E7331" s="235">
        <v>22000</v>
      </c>
      <c r="F7331" s="235"/>
      <c r="G7331" s="235">
        <f t="shared" si="119"/>
        <v>-22000</v>
      </c>
      <c r="H7331" s="243" t="s">
        <v>4760</v>
      </c>
      <c r="I7331" s="39"/>
    </row>
    <row r="7332" spans="1:9" ht="15" x14ac:dyDescent="0.2">
      <c r="A7332" s="601">
        <v>43578</v>
      </c>
      <c r="B7332" s="173" t="s">
        <v>4552</v>
      </c>
      <c r="C7332" s="173" t="s">
        <v>170</v>
      </c>
      <c r="D7332" s="117" t="s">
        <v>4834</v>
      </c>
      <c r="E7332" s="235">
        <v>13000</v>
      </c>
      <c r="F7332" s="235"/>
      <c r="G7332" s="235">
        <f t="shared" si="119"/>
        <v>-13000</v>
      </c>
      <c r="H7332" s="243" t="s">
        <v>4760</v>
      </c>
      <c r="I7332" s="39"/>
    </row>
    <row r="7333" spans="1:9" ht="15" x14ac:dyDescent="0.2">
      <c r="A7333" s="601">
        <v>43579</v>
      </c>
      <c r="B7333" s="173" t="s">
        <v>4720</v>
      </c>
      <c r="C7333" s="173" t="s">
        <v>4724</v>
      </c>
      <c r="D7333" s="117" t="s">
        <v>4836</v>
      </c>
      <c r="E7333" s="235">
        <v>40680</v>
      </c>
      <c r="F7333" s="235"/>
      <c r="G7333" s="235">
        <f t="shared" si="119"/>
        <v>-40680</v>
      </c>
      <c r="H7333" s="243" t="s">
        <v>4760</v>
      </c>
      <c r="I7333" s="39"/>
    </row>
    <row r="7334" spans="1:9" ht="15" x14ac:dyDescent="0.2">
      <c r="A7334" s="601">
        <v>43579</v>
      </c>
      <c r="B7334" s="173" t="s">
        <v>2932</v>
      </c>
      <c r="C7334" s="173" t="s">
        <v>3445</v>
      </c>
      <c r="D7334" s="117" t="s">
        <v>4837</v>
      </c>
      <c r="E7334" s="235">
        <v>25000</v>
      </c>
      <c r="F7334" s="235"/>
      <c r="G7334" s="235">
        <f t="shared" si="119"/>
        <v>-25000</v>
      </c>
      <c r="H7334" s="243" t="s">
        <v>4760</v>
      </c>
      <c r="I7334" s="39"/>
    </row>
    <row r="7335" spans="1:9" ht="15" x14ac:dyDescent="0.2">
      <c r="A7335" s="601">
        <v>43579</v>
      </c>
      <c r="B7335" s="173" t="s">
        <v>2651</v>
      </c>
      <c r="C7335" s="173" t="s">
        <v>4330</v>
      </c>
      <c r="D7335" s="117" t="s">
        <v>4838</v>
      </c>
      <c r="E7335" s="235">
        <v>50000</v>
      </c>
      <c r="F7335" s="235"/>
      <c r="G7335" s="235">
        <f t="shared" si="119"/>
        <v>-50000</v>
      </c>
      <c r="H7335" s="243" t="s">
        <v>4760</v>
      </c>
      <c r="I7335" s="39"/>
    </row>
    <row r="7336" spans="1:9" ht="15" x14ac:dyDescent="0.2">
      <c r="A7336" s="601">
        <v>43579</v>
      </c>
      <c r="B7336" s="173" t="s">
        <v>2651</v>
      </c>
      <c r="C7336" s="173" t="s">
        <v>3010</v>
      </c>
      <c r="D7336" s="117" t="s">
        <v>4843</v>
      </c>
      <c r="E7336" s="235">
        <v>82500</v>
      </c>
      <c r="F7336" s="235"/>
      <c r="G7336" s="235">
        <f t="shared" si="119"/>
        <v>-82500</v>
      </c>
      <c r="H7336" s="243" t="s">
        <v>4760</v>
      </c>
      <c r="I7336" s="39"/>
    </row>
    <row r="7337" spans="1:9" ht="15" x14ac:dyDescent="0.2">
      <c r="A7337" s="601">
        <v>43579</v>
      </c>
      <c r="B7337" s="173" t="s">
        <v>2932</v>
      </c>
      <c r="C7337" s="173" t="s">
        <v>4845</v>
      </c>
      <c r="D7337" s="117" t="s">
        <v>4846</v>
      </c>
      <c r="E7337" s="235">
        <v>13400</v>
      </c>
      <c r="F7337" s="235"/>
      <c r="G7337" s="235">
        <f t="shared" si="119"/>
        <v>-13400</v>
      </c>
      <c r="H7337" s="243" t="s">
        <v>4760</v>
      </c>
      <c r="I7337" s="39"/>
    </row>
    <row r="7338" spans="1:9" ht="15" x14ac:dyDescent="0.2">
      <c r="A7338" s="601">
        <v>43580</v>
      </c>
      <c r="B7338" s="173" t="s">
        <v>2932</v>
      </c>
      <c r="C7338" s="173" t="s">
        <v>4797</v>
      </c>
      <c r="D7338" s="117" t="s">
        <v>4847</v>
      </c>
      <c r="E7338" s="235">
        <v>120000</v>
      </c>
      <c r="F7338" s="235"/>
      <c r="G7338" s="235">
        <f t="shared" si="119"/>
        <v>-120000</v>
      </c>
      <c r="H7338" s="243" t="s">
        <v>4760</v>
      </c>
      <c r="I7338" s="39"/>
    </row>
    <row r="7339" spans="1:9" ht="15"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x14ac:dyDescent="0.2">
      <c r="A7340" s="601">
        <v>43580</v>
      </c>
      <c r="B7340" s="173" t="s">
        <v>2932</v>
      </c>
      <c r="C7340" s="173" t="s">
        <v>255</v>
      </c>
      <c r="D7340" s="117" t="s">
        <v>4848</v>
      </c>
      <c r="E7340" s="235">
        <v>250000</v>
      </c>
      <c r="F7340" s="235"/>
      <c r="G7340" s="235">
        <f t="shared" si="120"/>
        <v>-250000</v>
      </c>
      <c r="H7340" s="243" t="s">
        <v>4760</v>
      </c>
      <c r="I7340" s="39"/>
    </row>
    <row r="7341" spans="1:9" ht="15" x14ac:dyDescent="0.2">
      <c r="A7341" s="601">
        <v>43581</v>
      </c>
      <c r="B7341" s="173" t="s">
        <v>2932</v>
      </c>
      <c r="C7341" s="173" t="s">
        <v>3111</v>
      </c>
      <c r="D7341" s="117" t="s">
        <v>4850</v>
      </c>
      <c r="E7341" s="235">
        <v>200000</v>
      </c>
      <c r="F7341" s="235"/>
      <c r="G7341" s="235">
        <f t="shared" si="120"/>
        <v>-200000</v>
      </c>
      <c r="H7341" s="243" t="s">
        <v>4760</v>
      </c>
      <c r="I7341" s="39"/>
    </row>
    <row r="7342" spans="1:9" ht="24" x14ac:dyDescent="0.2">
      <c r="A7342" s="601">
        <v>43581</v>
      </c>
      <c r="B7342" s="173" t="s">
        <v>2932</v>
      </c>
      <c r="C7342" s="173" t="s">
        <v>3427</v>
      </c>
      <c r="D7342" s="117" t="s">
        <v>4851</v>
      </c>
      <c r="E7342" s="235">
        <v>63000</v>
      </c>
      <c r="F7342" s="235"/>
      <c r="G7342" s="235">
        <f t="shared" si="120"/>
        <v>-63000</v>
      </c>
      <c r="H7342" s="243" t="s">
        <v>4760</v>
      </c>
      <c r="I7342" s="39"/>
    </row>
    <row r="7343" spans="1:9" ht="15" x14ac:dyDescent="0.2">
      <c r="A7343" s="601">
        <v>43581</v>
      </c>
      <c r="B7343" s="173" t="s">
        <v>2932</v>
      </c>
      <c r="C7343" s="173" t="s">
        <v>2309</v>
      </c>
      <c r="D7343" s="117" t="s">
        <v>4860</v>
      </c>
      <c r="E7343" s="235">
        <v>40000</v>
      </c>
      <c r="F7343" s="235"/>
      <c r="G7343" s="235">
        <f t="shared" si="120"/>
        <v>-40000</v>
      </c>
      <c r="H7343" s="243" t="s">
        <v>4760</v>
      </c>
      <c r="I7343" s="39"/>
    </row>
    <row r="7344" spans="1:9" ht="15" x14ac:dyDescent="0.2">
      <c r="A7344" s="601">
        <v>43584</v>
      </c>
      <c r="B7344" s="173" t="s">
        <v>4720</v>
      </c>
      <c r="C7344" s="173" t="s">
        <v>4333</v>
      </c>
      <c r="D7344" s="117" t="s">
        <v>4861</v>
      </c>
      <c r="E7344" s="235">
        <v>150000</v>
      </c>
      <c r="F7344" s="235"/>
      <c r="G7344" s="235">
        <f t="shared" si="120"/>
        <v>-150000</v>
      </c>
      <c r="H7344" s="243" t="s">
        <v>4760</v>
      </c>
      <c r="I7344" s="39"/>
    </row>
    <row r="7345" spans="1:9" ht="15" x14ac:dyDescent="0.2">
      <c r="A7345" s="601">
        <v>43585</v>
      </c>
      <c r="B7345" s="173" t="s">
        <v>2786</v>
      </c>
      <c r="C7345" s="173" t="s">
        <v>6855</v>
      </c>
      <c r="D7345" s="117" t="s">
        <v>2654</v>
      </c>
      <c r="E7345" s="235">
        <v>75000</v>
      </c>
      <c r="F7345" s="235"/>
      <c r="G7345" s="235">
        <f t="shared" si="120"/>
        <v>-75000</v>
      </c>
      <c r="H7345" s="243" t="s">
        <v>4760</v>
      </c>
      <c r="I7345" s="39"/>
    </row>
    <row r="7346" spans="1:9" ht="15" x14ac:dyDescent="0.2">
      <c r="A7346" s="598">
        <v>43556</v>
      </c>
      <c r="B7346" s="90" t="s">
        <v>37</v>
      </c>
      <c r="C7346" s="90" t="s">
        <v>558</v>
      </c>
      <c r="D7346" s="800" t="s">
        <v>4762</v>
      </c>
      <c r="E7346" s="91"/>
      <c r="F7346" s="91">
        <v>159570</v>
      </c>
      <c r="G7346" s="91">
        <f t="shared" si="120"/>
        <v>159570</v>
      </c>
      <c r="H7346" s="260" t="s">
        <v>4760</v>
      </c>
    </row>
    <row r="7347" spans="1:9" ht="15" x14ac:dyDescent="0.2">
      <c r="A7347" s="598">
        <v>43556</v>
      </c>
      <c r="B7347" s="90" t="s">
        <v>37</v>
      </c>
      <c r="C7347" s="90" t="s">
        <v>558</v>
      </c>
      <c r="D7347" s="800" t="s">
        <v>4761</v>
      </c>
      <c r="E7347" s="91"/>
      <c r="F7347" s="91">
        <v>157140</v>
      </c>
      <c r="G7347" s="91">
        <f t="shared" si="120"/>
        <v>157140</v>
      </c>
      <c r="H7347" s="260" t="s">
        <v>4760</v>
      </c>
    </row>
    <row r="7348" spans="1:9" ht="24" x14ac:dyDescent="0.2">
      <c r="A7348" s="598">
        <v>43560</v>
      </c>
      <c r="B7348" s="90" t="s">
        <v>3944</v>
      </c>
      <c r="C7348" s="90" t="s">
        <v>558</v>
      </c>
      <c r="D7348" s="797" t="s">
        <v>4778</v>
      </c>
      <c r="E7348" s="91"/>
      <c r="F7348" s="91">
        <v>185000</v>
      </c>
      <c r="G7348" s="91">
        <f t="shared" si="120"/>
        <v>185000</v>
      </c>
      <c r="H7348" s="260" t="s">
        <v>4760</v>
      </c>
    </row>
    <row r="7349" spans="1:9" ht="24" x14ac:dyDescent="0.2">
      <c r="A7349" s="616">
        <v>43561</v>
      </c>
      <c r="B7349" s="337" t="s">
        <v>1399</v>
      </c>
      <c r="C7349" s="337" t="s">
        <v>558</v>
      </c>
      <c r="D7349" s="797" t="s">
        <v>9093</v>
      </c>
      <c r="E7349" s="338"/>
      <c r="F7349" s="338">
        <v>300000</v>
      </c>
      <c r="G7349" s="91">
        <f t="shared" si="120"/>
        <v>300000</v>
      </c>
      <c r="H7349" s="260" t="s">
        <v>4760</v>
      </c>
    </row>
    <row r="7350" spans="1:9" ht="24" x14ac:dyDescent="0.2">
      <c r="A7350" s="616">
        <v>43561</v>
      </c>
      <c r="B7350" s="337" t="s">
        <v>1399</v>
      </c>
      <c r="C7350" s="337" t="s">
        <v>558</v>
      </c>
      <c r="D7350" s="797" t="s">
        <v>9093</v>
      </c>
      <c r="E7350" s="338"/>
      <c r="F7350" s="338">
        <v>300000</v>
      </c>
      <c r="G7350" s="91">
        <f t="shared" si="120"/>
        <v>300000</v>
      </c>
      <c r="H7350" s="260" t="s">
        <v>4760</v>
      </c>
    </row>
    <row r="7351" spans="1:9" ht="24" x14ac:dyDescent="0.2">
      <c r="A7351" s="616">
        <v>43561</v>
      </c>
      <c r="B7351" s="337" t="s">
        <v>1399</v>
      </c>
      <c r="C7351" s="337" t="s">
        <v>558</v>
      </c>
      <c r="D7351" s="797" t="s">
        <v>9093</v>
      </c>
      <c r="E7351" s="338"/>
      <c r="F7351" s="338">
        <v>300000</v>
      </c>
      <c r="G7351" s="91">
        <f t="shared" si="120"/>
        <v>300000</v>
      </c>
      <c r="H7351" s="260" t="s">
        <v>4760</v>
      </c>
    </row>
    <row r="7352" spans="1:9" ht="15" x14ac:dyDescent="0.2">
      <c r="A7352" s="616">
        <v>43561</v>
      </c>
      <c r="B7352" s="337" t="s">
        <v>1399</v>
      </c>
      <c r="C7352" s="337" t="s">
        <v>558</v>
      </c>
      <c r="D7352" s="800" t="s">
        <v>9094</v>
      </c>
      <c r="E7352" s="338"/>
      <c r="F7352" s="338">
        <v>300000</v>
      </c>
      <c r="G7352" s="91">
        <f t="shared" si="120"/>
        <v>300000</v>
      </c>
      <c r="H7352" s="260" t="s">
        <v>4760</v>
      </c>
    </row>
    <row r="7353" spans="1:9" ht="24" x14ac:dyDescent="0.2">
      <c r="A7353" s="616">
        <v>43561</v>
      </c>
      <c r="B7353" s="337" t="s">
        <v>1399</v>
      </c>
      <c r="C7353" s="337" t="s">
        <v>558</v>
      </c>
      <c r="D7353" s="797" t="s">
        <v>9095</v>
      </c>
      <c r="E7353" s="338"/>
      <c r="F7353" s="338">
        <v>300000</v>
      </c>
      <c r="G7353" s="91">
        <f t="shared" si="120"/>
        <v>300000</v>
      </c>
      <c r="H7353" s="260" t="s">
        <v>4760</v>
      </c>
    </row>
    <row r="7354" spans="1:9" ht="24" x14ac:dyDescent="0.2">
      <c r="A7354" s="598">
        <v>43563</v>
      </c>
      <c r="B7354" s="90" t="s">
        <v>3945</v>
      </c>
      <c r="C7354" s="90" t="s">
        <v>558</v>
      </c>
      <c r="D7354" s="797" t="s">
        <v>4778</v>
      </c>
      <c r="E7354" s="91"/>
      <c r="F7354" s="91">
        <v>185000</v>
      </c>
      <c r="G7354" s="91">
        <f t="shared" si="120"/>
        <v>185000</v>
      </c>
      <c r="H7354" s="260" t="s">
        <v>4760</v>
      </c>
    </row>
    <row r="7355" spans="1:9" ht="15" x14ac:dyDescent="0.2">
      <c r="A7355" s="598">
        <v>43568</v>
      </c>
      <c r="B7355" s="90" t="s">
        <v>3944</v>
      </c>
      <c r="C7355" s="90" t="s">
        <v>558</v>
      </c>
      <c r="D7355" s="797" t="s">
        <v>4788</v>
      </c>
      <c r="E7355" s="91"/>
      <c r="F7355" s="91">
        <v>185000</v>
      </c>
      <c r="G7355" s="91">
        <f t="shared" si="120"/>
        <v>185000</v>
      </c>
      <c r="H7355" s="260" t="s">
        <v>4760</v>
      </c>
    </row>
    <row r="7356" spans="1:9" ht="24" x14ac:dyDescent="0.2">
      <c r="A7356" s="598">
        <v>43572</v>
      </c>
      <c r="B7356" s="90" t="s">
        <v>154</v>
      </c>
      <c r="C7356" s="90" t="s">
        <v>558</v>
      </c>
      <c r="D7356" s="797" t="s">
        <v>4792</v>
      </c>
      <c r="E7356" s="91"/>
      <c r="F7356" s="91">
        <v>143704</v>
      </c>
      <c r="G7356" s="91">
        <f t="shared" si="120"/>
        <v>143704</v>
      </c>
      <c r="H7356" s="260" t="s">
        <v>4760</v>
      </c>
    </row>
    <row r="7357" spans="1:9" ht="15" x14ac:dyDescent="0.2">
      <c r="A7357" s="598">
        <v>43577</v>
      </c>
      <c r="B7357" s="90" t="s">
        <v>3621</v>
      </c>
      <c r="C7357" s="90" t="s">
        <v>558</v>
      </c>
      <c r="D7357" s="800" t="s">
        <v>9096</v>
      </c>
      <c r="E7357" s="91"/>
      <c r="F7357" s="91">
        <v>567540</v>
      </c>
      <c r="G7357" s="91">
        <f t="shared" si="120"/>
        <v>567540</v>
      </c>
      <c r="H7357" s="260" t="s">
        <v>4760</v>
      </c>
    </row>
    <row r="7358" spans="1:9" ht="15" x14ac:dyDescent="0.2">
      <c r="A7358" s="598">
        <v>43580</v>
      </c>
      <c r="B7358" s="90" t="s">
        <v>3732</v>
      </c>
      <c r="C7358" s="90" t="s">
        <v>558</v>
      </c>
      <c r="D7358" s="800" t="s">
        <v>4840</v>
      </c>
      <c r="E7358" s="91"/>
      <c r="F7358" s="91">
        <v>1136255</v>
      </c>
      <c r="G7358" s="91">
        <f t="shared" si="120"/>
        <v>1136255</v>
      </c>
      <c r="H7358" s="260" t="s">
        <v>4760</v>
      </c>
    </row>
    <row r="7359" spans="1:9" ht="15" x14ac:dyDescent="0.2">
      <c r="A7359" s="598">
        <v>43580</v>
      </c>
      <c r="B7359" s="90" t="s">
        <v>3945</v>
      </c>
      <c r="C7359" s="90" t="s">
        <v>558</v>
      </c>
      <c r="D7359" s="797" t="s">
        <v>4841</v>
      </c>
      <c r="E7359" s="91"/>
      <c r="F7359" s="91"/>
      <c r="G7359" s="91">
        <f t="shared" si="120"/>
        <v>0</v>
      </c>
      <c r="H7359" s="260" t="s">
        <v>4760</v>
      </c>
    </row>
    <row r="7360" spans="1:9" ht="15" x14ac:dyDescent="0.2">
      <c r="A7360" s="598">
        <v>43580</v>
      </c>
      <c r="B7360" s="90" t="s">
        <v>2932</v>
      </c>
      <c r="C7360" s="90" t="s">
        <v>558</v>
      </c>
      <c r="D7360" s="800"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60"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24"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24"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6" t="s">
        <v>4982</v>
      </c>
      <c r="E7568" s="235">
        <v>1335500</v>
      </c>
      <c r="F7568" s="235"/>
      <c r="G7568" s="235">
        <f t="shared" si="123"/>
        <v>-1335500</v>
      </c>
      <c r="H7568" s="243" t="s">
        <v>4854</v>
      </c>
      <c r="I7568" s="39"/>
    </row>
    <row r="7569" spans="1:8" ht="15" x14ac:dyDescent="0.2">
      <c r="A7569" s="598">
        <v>43588</v>
      </c>
      <c r="B7569" s="90" t="s">
        <v>2786</v>
      </c>
      <c r="C7569" s="90" t="s">
        <v>558</v>
      </c>
      <c r="D7569" s="800" t="s">
        <v>4853</v>
      </c>
      <c r="E7569" s="91"/>
      <c r="F7569" s="91">
        <v>1419312</v>
      </c>
      <c r="G7569" s="91">
        <f t="shared" si="123"/>
        <v>1419312</v>
      </c>
      <c r="H7569" s="260" t="s">
        <v>4854</v>
      </c>
    </row>
    <row r="7570" spans="1:8" ht="15" x14ac:dyDescent="0.2">
      <c r="A7570" s="598">
        <v>43589</v>
      </c>
      <c r="B7570" s="90" t="s">
        <v>37</v>
      </c>
      <c r="C7570" s="90" t="s">
        <v>558</v>
      </c>
      <c r="D7570" s="800" t="s">
        <v>4855</v>
      </c>
      <c r="E7570" s="91"/>
      <c r="F7570" s="91">
        <v>157140</v>
      </c>
      <c r="G7570" s="91">
        <f t="shared" si="123"/>
        <v>157140</v>
      </c>
      <c r="H7570" s="260" t="s">
        <v>4854</v>
      </c>
    </row>
    <row r="7571" spans="1:8" ht="15" x14ac:dyDescent="0.2">
      <c r="A7571" s="598">
        <v>43596</v>
      </c>
      <c r="B7571" s="90" t="s">
        <v>1399</v>
      </c>
      <c r="C7571" s="90" t="s">
        <v>558</v>
      </c>
      <c r="D7571" s="800" t="s">
        <v>4885</v>
      </c>
      <c r="E7571" s="91"/>
      <c r="F7571" s="91">
        <v>459824</v>
      </c>
      <c r="G7571" s="91">
        <f t="shared" si="123"/>
        <v>459824</v>
      </c>
      <c r="H7571" s="260" t="s">
        <v>4854</v>
      </c>
    </row>
    <row r="7572" spans="1:8" ht="36" x14ac:dyDescent="0.2">
      <c r="A7572" s="598">
        <v>43598</v>
      </c>
      <c r="B7572" s="90" t="s">
        <v>6514</v>
      </c>
      <c r="C7572" s="90" t="s">
        <v>558</v>
      </c>
      <c r="D7572" s="801" t="s">
        <v>4925</v>
      </c>
      <c r="E7572" s="91"/>
      <c r="F7572" s="91">
        <v>539174</v>
      </c>
      <c r="G7572" s="91">
        <f t="shared" si="123"/>
        <v>539174</v>
      </c>
      <c r="H7572" s="260" t="s">
        <v>4854</v>
      </c>
    </row>
    <row r="7573" spans="1:8" ht="15" x14ac:dyDescent="0.2">
      <c r="A7573" s="598">
        <v>43598</v>
      </c>
      <c r="B7573" s="90" t="s">
        <v>4552</v>
      </c>
      <c r="C7573" s="90" t="s">
        <v>558</v>
      </c>
      <c r="D7573" s="800" t="s">
        <v>4926</v>
      </c>
      <c r="E7573" s="91"/>
      <c r="F7573" s="91">
        <v>300000</v>
      </c>
      <c r="G7573" s="91">
        <f t="shared" si="123"/>
        <v>300000</v>
      </c>
      <c r="H7573" s="260" t="s">
        <v>4854</v>
      </c>
    </row>
    <row r="7574" spans="1:8" ht="15" x14ac:dyDescent="0.2">
      <c r="A7574" s="598">
        <v>43602</v>
      </c>
      <c r="B7574" s="90" t="s">
        <v>4552</v>
      </c>
      <c r="C7574" s="90" t="s">
        <v>558</v>
      </c>
      <c r="D7574" s="800" t="s">
        <v>4926</v>
      </c>
      <c r="E7574" s="91"/>
      <c r="F7574" s="91">
        <v>40000</v>
      </c>
      <c r="G7574" s="91">
        <f t="shared" si="123"/>
        <v>40000</v>
      </c>
      <c r="H7574" s="260" t="s">
        <v>4854</v>
      </c>
    </row>
    <row r="7575" spans="1:8" ht="15" x14ac:dyDescent="0.2">
      <c r="A7575" s="598">
        <v>43602</v>
      </c>
      <c r="B7575" s="90" t="s">
        <v>4552</v>
      </c>
      <c r="C7575" s="90" t="s">
        <v>558</v>
      </c>
      <c r="D7575" s="800" t="s">
        <v>4926</v>
      </c>
      <c r="E7575" s="91"/>
      <c r="F7575" s="91">
        <v>140000</v>
      </c>
      <c r="G7575" s="91">
        <f t="shared" si="123"/>
        <v>140000</v>
      </c>
      <c r="H7575" s="260" t="s">
        <v>4854</v>
      </c>
    </row>
    <row r="7576" spans="1:8" ht="15" x14ac:dyDescent="0.2">
      <c r="A7576" s="598">
        <v>43605</v>
      </c>
      <c r="B7576" s="90" t="s">
        <v>22</v>
      </c>
      <c r="C7576" s="90" t="s">
        <v>558</v>
      </c>
      <c r="D7576" s="800" t="s">
        <v>4940</v>
      </c>
      <c r="E7576" s="91"/>
      <c r="F7576" s="91">
        <v>127000</v>
      </c>
      <c r="G7576" s="91">
        <f t="shared" si="123"/>
        <v>127000</v>
      </c>
      <c r="H7576" s="260" t="s">
        <v>4854</v>
      </c>
    </row>
    <row r="7577" spans="1:8" ht="15" x14ac:dyDescent="0.2">
      <c r="A7577" s="598">
        <v>43605</v>
      </c>
      <c r="B7577" s="90" t="s">
        <v>3945</v>
      </c>
      <c r="C7577" s="90" t="s">
        <v>558</v>
      </c>
      <c r="D7577" s="800" t="s">
        <v>4945</v>
      </c>
      <c r="E7577" s="91"/>
      <c r="F7577" s="91">
        <v>213875</v>
      </c>
      <c r="G7577" s="91">
        <f t="shared" si="123"/>
        <v>213875</v>
      </c>
      <c r="H7577" s="260" t="s">
        <v>4854</v>
      </c>
    </row>
    <row r="7578" spans="1:8" ht="15" x14ac:dyDescent="0.2">
      <c r="A7578" s="598">
        <v>43605</v>
      </c>
      <c r="B7578" s="90" t="s">
        <v>2651</v>
      </c>
      <c r="C7578" s="90" t="s">
        <v>558</v>
      </c>
      <c r="D7578" s="800" t="s">
        <v>9097</v>
      </c>
      <c r="E7578" s="91"/>
      <c r="F7578" s="91">
        <v>1200000</v>
      </c>
      <c r="G7578" s="91">
        <f t="shared" si="123"/>
        <v>1200000</v>
      </c>
      <c r="H7578" s="260" t="s">
        <v>4854</v>
      </c>
    </row>
    <row r="7579" spans="1:8" ht="15" x14ac:dyDescent="0.2">
      <c r="A7579" s="598">
        <v>43605</v>
      </c>
      <c r="B7579" s="90" t="s">
        <v>2651</v>
      </c>
      <c r="C7579" s="90" t="s">
        <v>558</v>
      </c>
      <c r="D7579" s="800" t="s">
        <v>9097</v>
      </c>
      <c r="E7579" s="91"/>
      <c r="F7579" s="91">
        <v>1465500</v>
      </c>
      <c r="G7579" s="91">
        <f t="shared" si="123"/>
        <v>1465500</v>
      </c>
      <c r="H7579" s="260" t="s">
        <v>4854</v>
      </c>
    </row>
    <row r="7580" spans="1:8" ht="15" x14ac:dyDescent="0.2">
      <c r="A7580" s="598">
        <v>43605</v>
      </c>
      <c r="B7580" s="90" t="s">
        <v>2651</v>
      </c>
      <c r="C7580" s="90" t="s">
        <v>558</v>
      </c>
      <c r="D7580" s="800" t="s">
        <v>9098</v>
      </c>
      <c r="E7580" s="91"/>
      <c r="F7580" s="91">
        <v>1335500</v>
      </c>
      <c r="G7580" s="91">
        <f t="shared" si="123"/>
        <v>1335500</v>
      </c>
      <c r="H7580" s="260" t="s">
        <v>4854</v>
      </c>
    </row>
    <row r="7581" spans="1:8" ht="15" x14ac:dyDescent="0.2">
      <c r="A7581" s="598">
        <v>43607</v>
      </c>
      <c r="B7581" s="90" t="s">
        <v>3944</v>
      </c>
      <c r="C7581" s="90" t="s">
        <v>558</v>
      </c>
      <c r="D7581" s="800" t="s">
        <v>4945</v>
      </c>
      <c r="E7581" s="91"/>
      <c r="F7581" s="91">
        <v>226625</v>
      </c>
      <c r="G7581" s="91">
        <f t="shared" si="123"/>
        <v>226625</v>
      </c>
      <c r="H7581" s="260" t="s">
        <v>4854</v>
      </c>
    </row>
    <row r="7582" spans="1:8" ht="15" customHeight="1" x14ac:dyDescent="0.2">
      <c r="A7582" s="598">
        <v>43607</v>
      </c>
      <c r="B7582" s="90" t="s">
        <v>37</v>
      </c>
      <c r="C7582" s="90" t="s">
        <v>558</v>
      </c>
      <c r="D7582" s="800" t="s">
        <v>4946</v>
      </c>
      <c r="E7582" s="91"/>
      <c r="F7582" s="91">
        <v>157140</v>
      </c>
      <c r="G7582" s="91">
        <f t="shared" si="123"/>
        <v>157140</v>
      </c>
      <c r="H7582" s="260" t="s">
        <v>4854</v>
      </c>
    </row>
    <row r="7583" spans="1:8" ht="15" x14ac:dyDescent="0.2">
      <c r="A7583" s="598">
        <v>43614</v>
      </c>
      <c r="B7583" s="90" t="s">
        <v>1399</v>
      </c>
      <c r="C7583" s="90" t="s">
        <v>558</v>
      </c>
      <c r="D7583" s="800" t="s">
        <v>9099</v>
      </c>
      <c r="E7583" s="91"/>
      <c r="F7583" s="91">
        <v>500000</v>
      </c>
      <c r="G7583" s="91">
        <f t="shared" si="123"/>
        <v>500000</v>
      </c>
      <c r="H7583" s="260" t="s">
        <v>4854</v>
      </c>
    </row>
    <row r="7584" spans="1:8" ht="15" x14ac:dyDescent="0.2">
      <c r="A7584" s="598">
        <v>43614</v>
      </c>
      <c r="B7584" s="90" t="s">
        <v>1399</v>
      </c>
      <c r="C7584" s="90" t="s">
        <v>558</v>
      </c>
      <c r="D7584" s="800" t="s">
        <v>9100</v>
      </c>
      <c r="E7584" s="91"/>
      <c r="F7584" s="91">
        <v>300000</v>
      </c>
      <c r="G7584" s="91">
        <f t="shared" si="123"/>
        <v>300000</v>
      </c>
      <c r="H7584" s="260" t="s">
        <v>4854</v>
      </c>
    </row>
    <row r="7585" spans="1:8" ht="15" customHeight="1" x14ac:dyDescent="0.2">
      <c r="A7585" s="598">
        <v>43614</v>
      </c>
      <c r="B7585" s="90" t="s">
        <v>1399</v>
      </c>
      <c r="C7585" s="90" t="s">
        <v>558</v>
      </c>
      <c r="D7585" s="800" t="s">
        <v>9101</v>
      </c>
      <c r="E7585" s="91"/>
      <c r="F7585" s="91">
        <v>275885</v>
      </c>
      <c r="G7585" s="91">
        <f t="shared" si="123"/>
        <v>275885</v>
      </c>
      <c r="H7585" s="260" t="s">
        <v>4854</v>
      </c>
    </row>
    <row r="7586" spans="1:8" ht="15" x14ac:dyDescent="0.2">
      <c r="A7586" s="598">
        <v>43614</v>
      </c>
      <c r="B7586" s="90" t="s">
        <v>1399</v>
      </c>
      <c r="C7586" s="90" t="s">
        <v>558</v>
      </c>
      <c r="D7586" s="800" t="s">
        <v>9102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7" t="s">
        <v>5003</v>
      </c>
      <c r="E7640" s="235">
        <v>100000</v>
      </c>
      <c r="F7640" s="235"/>
      <c r="G7640" s="235">
        <f t="shared" si="124"/>
        <v>-100000</v>
      </c>
      <c r="H7640" s="243" t="s">
        <v>5025</v>
      </c>
      <c r="I7640" s="39"/>
    </row>
    <row r="7641" spans="1:9" ht="24" x14ac:dyDescent="0.2">
      <c r="A7641" s="601">
        <v>43617</v>
      </c>
      <c r="B7641" s="173" t="s">
        <v>2932</v>
      </c>
      <c r="C7641" s="173" t="s">
        <v>3706</v>
      </c>
      <c r="D7641" s="817" t="s">
        <v>5003</v>
      </c>
      <c r="E7641" s="235">
        <v>100000</v>
      </c>
      <c r="F7641" s="235"/>
      <c r="G7641" s="235">
        <f t="shared" si="124"/>
        <v>-100000</v>
      </c>
      <c r="H7641" s="243" t="s">
        <v>5025</v>
      </c>
      <c r="I7641" s="39"/>
    </row>
    <row r="7642" spans="1:9" ht="15" x14ac:dyDescent="0.2">
      <c r="A7642" s="601">
        <v>43619</v>
      </c>
      <c r="B7642" s="173" t="s">
        <v>1399</v>
      </c>
      <c r="C7642" s="173" t="s">
        <v>2514</v>
      </c>
      <c r="D7642" s="817" t="s">
        <v>5028</v>
      </c>
      <c r="E7642" s="235">
        <v>90000</v>
      </c>
      <c r="F7642" s="235"/>
      <c r="G7642" s="235">
        <f t="shared" si="124"/>
        <v>-90000</v>
      </c>
      <c r="H7642" s="243" t="s">
        <v>5025</v>
      </c>
      <c r="I7642" s="39"/>
    </row>
    <row r="7643" spans="1:9" ht="15" x14ac:dyDescent="0.2">
      <c r="A7643" s="601">
        <v>43626</v>
      </c>
      <c r="B7643" s="173" t="s">
        <v>3732</v>
      </c>
      <c r="C7643" s="173" t="s">
        <v>250</v>
      </c>
      <c r="D7643" s="817" t="s">
        <v>4960</v>
      </c>
      <c r="E7643" s="235">
        <v>50000</v>
      </c>
      <c r="F7643" s="235"/>
      <c r="G7643" s="235">
        <f t="shared" si="124"/>
        <v>-50000</v>
      </c>
      <c r="H7643" s="243" t="s">
        <v>5025</v>
      </c>
      <c r="I7643" s="39"/>
    </row>
    <row r="7644" spans="1:9" ht="24" x14ac:dyDescent="0.2">
      <c r="A7644" s="601">
        <v>43626</v>
      </c>
      <c r="B7644" s="173" t="s">
        <v>1399</v>
      </c>
      <c r="C7644" s="173" t="s">
        <v>4333</v>
      </c>
      <c r="D7644" s="817" t="s">
        <v>5003</v>
      </c>
      <c r="E7644" s="235">
        <v>100000</v>
      </c>
      <c r="F7644" s="235"/>
      <c r="G7644" s="235">
        <f t="shared" si="124"/>
        <v>-100000</v>
      </c>
      <c r="H7644" s="243" t="s">
        <v>5025</v>
      </c>
      <c r="I7644" s="39"/>
    </row>
    <row r="7645" spans="1:9" ht="15" x14ac:dyDescent="0.2">
      <c r="A7645" s="601">
        <v>43626</v>
      </c>
      <c r="B7645" s="173" t="s">
        <v>1399</v>
      </c>
      <c r="C7645" s="173" t="s">
        <v>2514</v>
      </c>
      <c r="D7645" s="817" t="s">
        <v>5031</v>
      </c>
      <c r="E7645" s="235">
        <v>10000</v>
      </c>
      <c r="F7645" s="235"/>
      <c r="G7645" s="235">
        <f t="shared" si="124"/>
        <v>-10000</v>
      </c>
      <c r="H7645" s="243" t="s">
        <v>5025</v>
      </c>
      <c r="I7645" s="39"/>
    </row>
    <row r="7646" spans="1:9" ht="15" x14ac:dyDescent="0.2">
      <c r="A7646" s="601">
        <v>43628</v>
      </c>
      <c r="B7646" s="173" t="s">
        <v>2932</v>
      </c>
      <c r="C7646" s="173" t="s">
        <v>5033</v>
      </c>
      <c r="D7646" s="817" t="s">
        <v>5034</v>
      </c>
      <c r="E7646" s="235">
        <v>25000</v>
      </c>
      <c r="F7646" s="235"/>
      <c r="G7646" s="235">
        <f t="shared" si="124"/>
        <v>-25000</v>
      </c>
      <c r="H7646" s="243" t="s">
        <v>5025</v>
      </c>
      <c r="I7646" s="39"/>
    </row>
    <row r="7647" spans="1:9" ht="15" x14ac:dyDescent="0.2">
      <c r="A7647" s="601">
        <v>43628</v>
      </c>
      <c r="B7647" s="173" t="s">
        <v>2651</v>
      </c>
      <c r="C7647" s="173" t="s">
        <v>5033</v>
      </c>
      <c r="D7647" s="817" t="s">
        <v>5035</v>
      </c>
      <c r="E7647" s="235">
        <v>25000</v>
      </c>
      <c r="F7647" s="235"/>
      <c r="G7647" s="235">
        <f t="shared" si="124"/>
        <v>-25000</v>
      </c>
      <c r="H7647" s="243" t="s">
        <v>5025</v>
      </c>
      <c r="I7647" s="39"/>
    </row>
    <row r="7648" spans="1:9" ht="15" x14ac:dyDescent="0.2">
      <c r="A7648" s="601">
        <v>43628</v>
      </c>
      <c r="B7648" s="173" t="s">
        <v>16</v>
      </c>
      <c r="C7648" s="173" t="s">
        <v>5033</v>
      </c>
      <c r="D7648" s="817" t="s">
        <v>5032</v>
      </c>
      <c r="E7648" s="235">
        <v>49000</v>
      </c>
      <c r="F7648" s="235"/>
      <c r="G7648" s="235">
        <f t="shared" si="124"/>
        <v>-49000</v>
      </c>
      <c r="H7648" s="243" t="s">
        <v>5025</v>
      </c>
      <c r="I7648" s="39"/>
    </row>
    <row r="7649" spans="1:9" ht="15" x14ac:dyDescent="0.2">
      <c r="A7649" s="601">
        <v>43628</v>
      </c>
      <c r="B7649" s="173" t="s">
        <v>3944</v>
      </c>
      <c r="C7649" s="173" t="s">
        <v>5033</v>
      </c>
      <c r="D7649" s="817" t="s">
        <v>5032</v>
      </c>
      <c r="E7649" s="235">
        <v>51500</v>
      </c>
      <c r="F7649" s="235"/>
      <c r="G7649" s="235">
        <f t="shared" si="124"/>
        <v>-51500</v>
      </c>
      <c r="H7649" s="243" t="s">
        <v>5025</v>
      </c>
      <c r="I7649" s="39"/>
    </row>
    <row r="7650" spans="1:9" ht="15" x14ac:dyDescent="0.2">
      <c r="A7650" s="601">
        <v>43628</v>
      </c>
      <c r="B7650" s="173" t="s">
        <v>3945</v>
      </c>
      <c r="C7650" s="173" t="s">
        <v>5033</v>
      </c>
      <c r="D7650" s="817" t="s">
        <v>5032</v>
      </c>
      <c r="E7650" s="235">
        <v>18000</v>
      </c>
      <c r="F7650" s="235"/>
      <c r="G7650" s="235">
        <f t="shared" si="124"/>
        <v>-18000</v>
      </c>
      <c r="H7650" s="243" t="s">
        <v>5025</v>
      </c>
      <c r="I7650" s="39"/>
    </row>
    <row r="7651" spans="1:9" ht="15" x14ac:dyDescent="0.2">
      <c r="A7651" s="601">
        <v>43628</v>
      </c>
      <c r="B7651" s="173" t="s">
        <v>1399</v>
      </c>
      <c r="C7651" s="173" t="s">
        <v>5033</v>
      </c>
      <c r="D7651" s="817" t="s">
        <v>5032</v>
      </c>
      <c r="E7651" s="235">
        <v>137500</v>
      </c>
      <c r="F7651" s="235"/>
      <c r="G7651" s="235">
        <f t="shared" si="124"/>
        <v>-137500</v>
      </c>
      <c r="H7651" s="243" t="s">
        <v>5025</v>
      </c>
      <c r="I7651" s="39"/>
    </row>
    <row r="7652" spans="1:9" ht="15" x14ac:dyDescent="0.2">
      <c r="A7652" s="601">
        <v>43628</v>
      </c>
      <c r="B7652" s="173" t="s">
        <v>6514</v>
      </c>
      <c r="C7652" s="173" t="s">
        <v>5033</v>
      </c>
      <c r="D7652" s="817" t="s">
        <v>5032</v>
      </c>
      <c r="E7652" s="235">
        <v>46000</v>
      </c>
      <c r="F7652" s="235"/>
      <c r="G7652" s="235">
        <f t="shared" si="124"/>
        <v>-46000</v>
      </c>
      <c r="H7652" s="243" t="s">
        <v>5025</v>
      </c>
      <c r="I7652" s="39"/>
    </row>
    <row r="7653" spans="1:9" ht="15" x14ac:dyDescent="0.2">
      <c r="A7653" s="601">
        <v>43628</v>
      </c>
      <c r="B7653" s="173" t="s">
        <v>37</v>
      </c>
      <c r="C7653" s="173" t="s">
        <v>5033</v>
      </c>
      <c r="D7653" s="817" t="s">
        <v>5032</v>
      </c>
      <c r="E7653" s="235">
        <v>42500</v>
      </c>
      <c r="F7653" s="235"/>
      <c r="G7653" s="235">
        <f t="shared" si="124"/>
        <v>-42500</v>
      </c>
      <c r="H7653" s="243" t="s">
        <v>5025</v>
      </c>
      <c r="I7653" s="39"/>
    </row>
    <row r="7654" spans="1:9" ht="15" x14ac:dyDescent="0.2">
      <c r="A7654" s="601">
        <v>43628</v>
      </c>
      <c r="B7654" s="173" t="s">
        <v>2932</v>
      </c>
      <c r="C7654" s="173" t="s">
        <v>5033</v>
      </c>
      <c r="D7654" s="817" t="s">
        <v>5032</v>
      </c>
      <c r="E7654" s="235">
        <v>90500</v>
      </c>
      <c r="F7654" s="235"/>
      <c r="G7654" s="235">
        <f t="shared" si="124"/>
        <v>-90500</v>
      </c>
      <c r="H7654" s="243" t="s">
        <v>5025</v>
      </c>
      <c r="I7654" s="39"/>
    </row>
    <row r="7655" spans="1:9" ht="15" x14ac:dyDescent="0.2">
      <c r="A7655" s="601">
        <v>43628</v>
      </c>
      <c r="B7655" s="173" t="s">
        <v>2651</v>
      </c>
      <c r="C7655" s="173" t="s">
        <v>5033</v>
      </c>
      <c r="D7655" s="817" t="s">
        <v>5032</v>
      </c>
      <c r="E7655" s="235">
        <v>108500</v>
      </c>
      <c r="F7655" s="235"/>
      <c r="G7655" s="235">
        <f t="shared" si="124"/>
        <v>-108500</v>
      </c>
      <c r="H7655" s="243" t="s">
        <v>5025</v>
      </c>
      <c r="I7655" s="39"/>
    </row>
    <row r="7656" spans="1:9" ht="15" x14ac:dyDescent="0.2">
      <c r="A7656" s="601">
        <v>43628</v>
      </c>
      <c r="B7656" s="173" t="s">
        <v>6514</v>
      </c>
      <c r="C7656" s="173" t="s">
        <v>3002</v>
      </c>
      <c r="D7656" s="817" t="s">
        <v>5036</v>
      </c>
      <c r="E7656" s="235">
        <v>56583</v>
      </c>
      <c r="F7656" s="235"/>
      <c r="G7656" s="235">
        <f t="shared" si="124"/>
        <v>-56583</v>
      </c>
      <c r="H7656" s="243" t="s">
        <v>5025</v>
      </c>
      <c r="I7656" s="39"/>
    </row>
    <row r="7657" spans="1:9" ht="15" x14ac:dyDescent="0.2">
      <c r="A7657" s="601">
        <v>43628</v>
      </c>
      <c r="B7657" s="173" t="s">
        <v>37</v>
      </c>
      <c r="C7657" s="173" t="s">
        <v>3002</v>
      </c>
      <c r="D7657" s="817" t="s">
        <v>5036</v>
      </c>
      <c r="E7657" s="235">
        <v>25920</v>
      </c>
      <c r="F7657" s="235"/>
      <c r="G7657" s="235">
        <f t="shared" si="124"/>
        <v>-25920</v>
      </c>
      <c r="H7657" s="243" t="s">
        <v>5025</v>
      </c>
      <c r="I7657" s="39"/>
    </row>
    <row r="7658" spans="1:9" ht="15" customHeight="1" x14ac:dyDescent="0.2">
      <c r="A7658" s="601">
        <v>43635</v>
      </c>
      <c r="B7658" s="173" t="s">
        <v>3732</v>
      </c>
      <c r="C7658" s="173" t="s">
        <v>3144</v>
      </c>
      <c r="D7658" s="817" t="s">
        <v>5052</v>
      </c>
      <c r="E7658" s="235">
        <v>85000</v>
      </c>
      <c r="F7658" s="235"/>
      <c r="G7658" s="235">
        <f t="shared" si="124"/>
        <v>-85000</v>
      </c>
      <c r="H7658" s="243" t="s">
        <v>5025</v>
      </c>
      <c r="I7658" s="39"/>
    </row>
    <row r="7659" spans="1:9" ht="96" x14ac:dyDescent="0.2">
      <c r="A7659" s="601">
        <v>43635</v>
      </c>
      <c r="B7659" s="173" t="s">
        <v>2651</v>
      </c>
      <c r="C7659" s="173" t="s">
        <v>1802</v>
      </c>
      <c r="D7659" s="817"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7" t="s">
        <v>4465</v>
      </c>
      <c r="E7660" s="235">
        <v>75000</v>
      </c>
      <c r="F7660" s="235"/>
      <c r="G7660" s="235">
        <f t="shared" si="125"/>
        <v>-75000</v>
      </c>
      <c r="H7660" s="243" t="s">
        <v>5025</v>
      </c>
      <c r="I7660" s="39"/>
    </row>
    <row r="7661" spans="1:9" ht="15" x14ac:dyDescent="0.2">
      <c r="A7661" s="601">
        <v>43636</v>
      </c>
      <c r="B7661" s="173" t="s">
        <v>3732</v>
      </c>
      <c r="C7661" s="173" t="s">
        <v>3144</v>
      </c>
      <c r="D7661" s="817" t="s">
        <v>5053</v>
      </c>
      <c r="E7661" s="235">
        <v>43000</v>
      </c>
      <c r="F7661" s="235"/>
      <c r="G7661" s="235">
        <f t="shared" si="125"/>
        <v>-43000</v>
      </c>
      <c r="H7661" s="243" t="s">
        <v>5025</v>
      </c>
      <c r="I7661" s="39"/>
    </row>
    <row r="7662" spans="1:9" ht="15" x14ac:dyDescent="0.2">
      <c r="A7662" s="601">
        <v>43641</v>
      </c>
      <c r="B7662" s="173" t="s">
        <v>2932</v>
      </c>
      <c r="C7662" s="173" t="s">
        <v>3144</v>
      </c>
      <c r="D7662" s="817" t="s">
        <v>5054</v>
      </c>
      <c r="E7662" s="235">
        <v>22550</v>
      </c>
      <c r="F7662" s="235"/>
      <c r="G7662" s="235">
        <f t="shared" si="125"/>
        <v>-22550</v>
      </c>
      <c r="H7662" s="243" t="s">
        <v>5025</v>
      </c>
      <c r="I7662" s="39"/>
    </row>
    <row r="7663" spans="1:9" ht="24" x14ac:dyDescent="0.2">
      <c r="A7663" s="601">
        <v>43641</v>
      </c>
      <c r="B7663" s="173" t="s">
        <v>1399</v>
      </c>
      <c r="C7663" s="173" t="s">
        <v>4333</v>
      </c>
      <c r="D7663" s="817" t="s">
        <v>5055</v>
      </c>
      <c r="E7663" s="235">
        <v>88000</v>
      </c>
      <c r="F7663" s="235"/>
      <c r="G7663" s="235">
        <f t="shared" si="125"/>
        <v>-88000</v>
      </c>
      <c r="H7663" s="243" t="s">
        <v>5025</v>
      </c>
      <c r="I7663" s="39"/>
    </row>
    <row r="7664" spans="1:9" ht="15" x14ac:dyDescent="0.2">
      <c r="A7664" s="601">
        <v>43641</v>
      </c>
      <c r="B7664" s="173" t="s">
        <v>1399</v>
      </c>
      <c r="C7664" s="173" t="s">
        <v>4952</v>
      </c>
      <c r="D7664" s="817" t="s">
        <v>5056</v>
      </c>
      <c r="E7664" s="235">
        <v>128000</v>
      </c>
      <c r="F7664" s="235"/>
      <c r="G7664" s="235">
        <f t="shared" si="125"/>
        <v>-128000</v>
      </c>
      <c r="H7664" s="243" t="s">
        <v>5025</v>
      </c>
      <c r="I7664" s="39"/>
    </row>
    <row r="7665" spans="1:9" ht="15" x14ac:dyDescent="0.2">
      <c r="A7665" s="601">
        <v>43642</v>
      </c>
      <c r="B7665" s="173" t="s">
        <v>25</v>
      </c>
      <c r="C7665" s="173" t="s">
        <v>1688</v>
      </c>
      <c r="D7665" s="817" t="s">
        <v>5057</v>
      </c>
      <c r="E7665" s="235">
        <v>58706</v>
      </c>
      <c r="F7665" s="235"/>
      <c r="G7665" s="235">
        <f t="shared" si="125"/>
        <v>-58706</v>
      </c>
      <c r="H7665" s="243" t="s">
        <v>5025</v>
      </c>
      <c r="I7665" s="39"/>
    </row>
    <row r="7666" spans="1:9" ht="15" x14ac:dyDescent="0.2">
      <c r="A7666" s="601">
        <v>43642</v>
      </c>
      <c r="B7666" s="173" t="s">
        <v>16</v>
      </c>
      <c r="C7666" s="173" t="s">
        <v>1688</v>
      </c>
      <c r="D7666" s="817" t="s">
        <v>5057</v>
      </c>
      <c r="E7666" s="235">
        <v>6850</v>
      </c>
      <c r="F7666" s="235"/>
      <c r="G7666" s="235">
        <f t="shared" si="125"/>
        <v>-6850</v>
      </c>
      <c r="H7666" s="243" t="s">
        <v>5025</v>
      </c>
      <c r="I7666" s="39"/>
    </row>
    <row r="7667" spans="1:9" ht="24" x14ac:dyDescent="0.2">
      <c r="A7667" s="601">
        <v>43645</v>
      </c>
      <c r="B7667" s="173" t="s">
        <v>2932</v>
      </c>
      <c r="C7667" s="173" t="s">
        <v>3144</v>
      </c>
      <c r="D7667" s="817" t="s">
        <v>5608</v>
      </c>
      <c r="E7667" s="235">
        <v>62925</v>
      </c>
      <c r="F7667" s="235"/>
      <c r="G7667" s="235">
        <f t="shared" si="125"/>
        <v>-62925</v>
      </c>
      <c r="H7667" s="243" t="s">
        <v>5025</v>
      </c>
      <c r="I7667" s="39"/>
    </row>
    <row r="7668" spans="1:9" ht="15" x14ac:dyDescent="0.2">
      <c r="A7668" s="598">
        <v>43627</v>
      </c>
      <c r="B7668" s="90" t="s">
        <v>3944</v>
      </c>
      <c r="C7668" s="90" t="s">
        <v>558</v>
      </c>
      <c r="D7668" s="800" t="s">
        <v>5030</v>
      </c>
      <c r="E7668" s="91"/>
      <c r="F7668" s="91">
        <v>198875</v>
      </c>
      <c r="G7668" s="91">
        <f t="shared" si="125"/>
        <v>198875</v>
      </c>
      <c r="H7668" s="260" t="s">
        <v>5025</v>
      </c>
    </row>
    <row r="7669" spans="1:9" ht="15" x14ac:dyDescent="0.2">
      <c r="A7669" s="598">
        <v>43627</v>
      </c>
      <c r="B7669" s="90" t="s">
        <v>1399</v>
      </c>
      <c r="C7669" s="90" t="s">
        <v>558</v>
      </c>
      <c r="D7669" s="800" t="s">
        <v>5037</v>
      </c>
      <c r="E7669" s="91"/>
      <c r="F7669" s="91">
        <v>1000000</v>
      </c>
      <c r="G7669" s="91">
        <f t="shared" si="125"/>
        <v>1000000</v>
      </c>
      <c r="H7669" s="260" t="s">
        <v>5025</v>
      </c>
    </row>
    <row r="7670" spans="1:9" ht="15" customHeight="1" x14ac:dyDescent="0.2">
      <c r="A7670" s="598">
        <v>43637</v>
      </c>
      <c r="B7670" s="90" t="s">
        <v>1399</v>
      </c>
      <c r="C7670" s="90" t="s">
        <v>5042</v>
      </c>
      <c r="D7670" s="800" t="s">
        <v>5043</v>
      </c>
      <c r="E7670" s="91"/>
      <c r="F7670" s="91">
        <v>-12000</v>
      </c>
      <c r="G7670" s="91">
        <f t="shared" si="125"/>
        <v>-12000</v>
      </c>
      <c r="H7670" s="260" t="s">
        <v>5025</v>
      </c>
    </row>
    <row r="7671" spans="1:9" ht="15" customHeight="1" x14ac:dyDescent="0.2">
      <c r="A7671" s="598">
        <v>43637</v>
      </c>
      <c r="B7671" s="90" t="s">
        <v>2932</v>
      </c>
      <c r="C7671" s="90" t="s">
        <v>5042</v>
      </c>
      <c r="D7671" s="800" t="s">
        <v>5044</v>
      </c>
      <c r="E7671" s="91"/>
      <c r="F7671" s="91">
        <v>-4000</v>
      </c>
      <c r="G7671" s="91">
        <f t="shared" si="125"/>
        <v>-4000</v>
      </c>
      <c r="H7671" s="260" t="s">
        <v>5025</v>
      </c>
    </row>
    <row r="7672" spans="1:9" ht="15" customHeight="1" x14ac:dyDescent="0.2">
      <c r="A7672" s="598">
        <v>43638</v>
      </c>
      <c r="B7672" s="90" t="s">
        <v>37</v>
      </c>
      <c r="C7672" s="90" t="s">
        <v>558</v>
      </c>
      <c r="D7672" s="800" t="s">
        <v>5045</v>
      </c>
      <c r="E7672" s="91"/>
      <c r="F7672" s="91">
        <v>157140</v>
      </c>
      <c r="G7672" s="91">
        <f t="shared" si="125"/>
        <v>157140</v>
      </c>
      <c r="H7672" s="260" t="s">
        <v>5025</v>
      </c>
    </row>
    <row r="7673" spans="1:9" ht="15" x14ac:dyDescent="0.2">
      <c r="A7673" s="598">
        <v>43644</v>
      </c>
      <c r="B7673" s="90" t="s">
        <v>2651</v>
      </c>
      <c r="C7673" s="90" t="s">
        <v>558</v>
      </c>
      <c r="D7673" s="815" t="s">
        <v>5259</v>
      </c>
      <c r="E7673" s="91"/>
      <c r="F7673" s="91">
        <v>1500000</v>
      </c>
      <c r="G7673" s="91">
        <f t="shared" si="125"/>
        <v>1500000</v>
      </c>
      <c r="H7673" s="260" t="s">
        <v>5025</v>
      </c>
    </row>
    <row r="7674" spans="1:9" ht="24" x14ac:dyDescent="0.2">
      <c r="A7674" s="598">
        <v>43644</v>
      </c>
      <c r="B7674" s="90" t="s">
        <v>2651</v>
      </c>
      <c r="C7674" s="90" t="s">
        <v>558</v>
      </c>
      <c r="D7674" s="818" t="s">
        <v>5260</v>
      </c>
      <c r="E7674" s="91"/>
      <c r="F7674" s="91">
        <v>1525500</v>
      </c>
      <c r="G7674" s="91">
        <f t="shared" si="125"/>
        <v>1525500</v>
      </c>
      <c r="H7674" s="260" t="s">
        <v>5025</v>
      </c>
    </row>
    <row r="7675" spans="1:9" ht="15" x14ac:dyDescent="0.2">
      <c r="A7675" s="596">
        <v>43647</v>
      </c>
      <c r="B7675" s="40" t="s">
        <v>2932</v>
      </c>
      <c r="C7675" s="40" t="s">
        <v>2502</v>
      </c>
      <c r="D7675" s="786" t="s">
        <v>939</v>
      </c>
      <c r="E7675" s="57">
        <v>25000</v>
      </c>
      <c r="F7675" s="57"/>
      <c r="G7675" s="57">
        <f t="shared" si="125"/>
        <v>-25000</v>
      </c>
      <c r="H7675" s="120" t="s">
        <v>5066</v>
      </c>
    </row>
    <row r="7676" spans="1:9" ht="15" x14ac:dyDescent="0.2">
      <c r="A7676" s="596">
        <v>43647</v>
      </c>
      <c r="B7676" s="40" t="s">
        <v>1399</v>
      </c>
      <c r="C7676" s="40" t="s">
        <v>2502</v>
      </c>
      <c r="D7676" s="786" t="s">
        <v>939</v>
      </c>
      <c r="E7676" s="57">
        <v>25000</v>
      </c>
      <c r="F7676" s="57"/>
      <c r="G7676" s="57">
        <f t="shared" si="125"/>
        <v>-25000</v>
      </c>
      <c r="H7676" s="120" t="s">
        <v>5066</v>
      </c>
    </row>
    <row r="7677" spans="1:9" ht="15" x14ac:dyDescent="0.2">
      <c r="A7677" s="596">
        <v>43647</v>
      </c>
      <c r="B7677" s="40" t="s">
        <v>2651</v>
      </c>
      <c r="C7677" s="40" t="s">
        <v>2502</v>
      </c>
      <c r="D7677" s="786" t="s">
        <v>938</v>
      </c>
      <c r="E7677" s="57">
        <v>25000</v>
      </c>
      <c r="F7677" s="57"/>
      <c r="G7677" s="57">
        <f t="shared" si="125"/>
        <v>-25000</v>
      </c>
      <c r="H7677" s="120" t="s">
        <v>5066</v>
      </c>
    </row>
    <row r="7678" spans="1:9" ht="15" x14ac:dyDescent="0.2">
      <c r="A7678" s="596">
        <v>43647</v>
      </c>
      <c r="B7678" s="40" t="s">
        <v>4720</v>
      </c>
      <c r="C7678" s="40" t="s">
        <v>2502</v>
      </c>
      <c r="D7678" s="786" t="s">
        <v>938</v>
      </c>
      <c r="E7678" s="57">
        <v>25000</v>
      </c>
      <c r="F7678" s="57"/>
      <c r="G7678" s="57">
        <f t="shared" si="125"/>
        <v>-25000</v>
      </c>
      <c r="H7678" s="120" t="s">
        <v>5066</v>
      </c>
    </row>
    <row r="7679" spans="1:9" ht="15" x14ac:dyDescent="0.2">
      <c r="A7679" s="596">
        <v>43647</v>
      </c>
      <c r="B7679" s="40" t="s">
        <v>25</v>
      </c>
      <c r="C7679" s="40" t="s">
        <v>2502</v>
      </c>
      <c r="D7679" s="786" t="s">
        <v>5018</v>
      </c>
      <c r="E7679" s="57">
        <v>30000</v>
      </c>
      <c r="F7679" s="57"/>
      <c r="G7679" s="57">
        <f t="shared" si="125"/>
        <v>-30000</v>
      </c>
      <c r="H7679" s="120" t="s">
        <v>5066</v>
      </c>
    </row>
    <row r="7680" spans="1:9" ht="15" x14ac:dyDescent="0.2">
      <c r="A7680" s="596">
        <v>43647</v>
      </c>
      <c r="B7680" s="40" t="s">
        <v>16</v>
      </c>
      <c r="C7680" s="40" t="s">
        <v>2502</v>
      </c>
      <c r="D7680" s="786" t="s">
        <v>16</v>
      </c>
      <c r="E7680" s="57">
        <v>91400</v>
      </c>
      <c r="F7680" s="57"/>
      <c r="G7680" s="57">
        <f t="shared" si="125"/>
        <v>-91400</v>
      </c>
      <c r="H7680" s="120" t="s">
        <v>5066</v>
      </c>
    </row>
    <row r="7681" spans="1:8" ht="15" x14ac:dyDescent="0.2">
      <c r="A7681" s="596">
        <v>43647</v>
      </c>
      <c r="B7681" s="40" t="s">
        <v>3944</v>
      </c>
      <c r="C7681" s="40" t="s">
        <v>2502</v>
      </c>
      <c r="D7681" s="786" t="s">
        <v>5019</v>
      </c>
      <c r="E7681" s="57">
        <v>173726.75000000003</v>
      </c>
      <c r="F7681" s="57"/>
      <c r="G7681" s="57">
        <f t="shared" si="125"/>
        <v>-173726.75000000003</v>
      </c>
      <c r="H7681" s="120" t="s">
        <v>5066</v>
      </c>
    </row>
    <row r="7682" spans="1:8" ht="15" x14ac:dyDescent="0.2">
      <c r="A7682" s="596">
        <v>43647</v>
      </c>
      <c r="B7682" s="40" t="s">
        <v>3945</v>
      </c>
      <c r="C7682" s="40" t="s">
        <v>2502</v>
      </c>
      <c r="D7682" s="786" t="s">
        <v>5020</v>
      </c>
      <c r="E7682" s="57">
        <v>187618.16666666666</v>
      </c>
      <c r="F7682" s="57"/>
      <c r="G7682" s="57">
        <f t="shared" si="125"/>
        <v>-187618.16666666666</v>
      </c>
      <c r="H7682" s="120" t="s">
        <v>5066</v>
      </c>
    </row>
    <row r="7683" spans="1:8" ht="15" x14ac:dyDescent="0.2">
      <c r="A7683" s="596">
        <v>43647</v>
      </c>
      <c r="B7683" s="40" t="s">
        <v>1399</v>
      </c>
      <c r="C7683" s="40" t="s">
        <v>2502</v>
      </c>
      <c r="D7683" s="786" t="s">
        <v>1083</v>
      </c>
      <c r="E7683" s="57">
        <v>200000</v>
      </c>
      <c r="F7683" s="57"/>
      <c r="G7683" s="57">
        <f t="shared" si="125"/>
        <v>-200000</v>
      </c>
      <c r="H7683" s="120" t="s">
        <v>5066</v>
      </c>
    </row>
    <row r="7684" spans="1:8" ht="15" x14ac:dyDescent="0.2">
      <c r="A7684" s="596">
        <v>43647</v>
      </c>
      <c r="B7684" s="40" t="s">
        <v>4720</v>
      </c>
      <c r="C7684" s="40" t="s">
        <v>2502</v>
      </c>
      <c r="D7684" s="786" t="s">
        <v>1083</v>
      </c>
      <c r="E7684" s="57">
        <v>56682</v>
      </c>
      <c r="F7684" s="57"/>
      <c r="G7684" s="57">
        <f t="shared" si="125"/>
        <v>-56682</v>
      </c>
      <c r="H7684" s="120" t="s">
        <v>5066</v>
      </c>
    </row>
    <row r="7685" spans="1:8" ht="15" x14ac:dyDescent="0.2">
      <c r="A7685" s="596">
        <v>43647</v>
      </c>
      <c r="B7685" s="40" t="s">
        <v>6514</v>
      </c>
      <c r="C7685" s="40" t="s">
        <v>2502</v>
      </c>
      <c r="D7685" s="786" t="s">
        <v>5021</v>
      </c>
      <c r="E7685" s="57">
        <v>117585.08333333333</v>
      </c>
      <c r="F7685" s="57"/>
      <c r="G7685" s="57">
        <f t="shared" si="125"/>
        <v>-117585.08333333333</v>
      </c>
      <c r="H7685" s="120" t="s">
        <v>5066</v>
      </c>
    </row>
    <row r="7686" spans="1:8" ht="15" x14ac:dyDescent="0.2">
      <c r="A7686" s="596">
        <v>43647</v>
      </c>
      <c r="B7686" s="40" t="s">
        <v>37</v>
      </c>
      <c r="C7686" s="40" t="s">
        <v>2502</v>
      </c>
      <c r="D7686" s="786" t="s">
        <v>5022</v>
      </c>
      <c r="E7686" s="57">
        <v>79654.166666666672</v>
      </c>
      <c r="F7686" s="57"/>
      <c r="G7686" s="57">
        <f t="shared" si="125"/>
        <v>-79654.166666666672</v>
      </c>
      <c r="H7686" s="120" t="s">
        <v>5066</v>
      </c>
    </row>
    <row r="7687" spans="1:8" ht="15" x14ac:dyDescent="0.2">
      <c r="A7687" s="596">
        <v>43647</v>
      </c>
      <c r="B7687" s="40" t="s">
        <v>2932</v>
      </c>
      <c r="C7687" s="40" t="s">
        <v>2502</v>
      </c>
      <c r="D7687" s="786" t="s">
        <v>5023</v>
      </c>
      <c r="E7687" s="57">
        <v>186895</v>
      </c>
      <c r="F7687" s="57"/>
      <c r="G7687" s="57">
        <f t="shared" si="125"/>
        <v>-186895</v>
      </c>
      <c r="H7687" s="120" t="s">
        <v>5066</v>
      </c>
    </row>
    <row r="7688" spans="1:8" ht="15" x14ac:dyDescent="0.2">
      <c r="A7688" s="596">
        <v>43647</v>
      </c>
      <c r="B7688" s="40" t="s">
        <v>2651</v>
      </c>
      <c r="C7688" s="40" t="s">
        <v>2502</v>
      </c>
      <c r="D7688" s="786" t="s">
        <v>5024</v>
      </c>
      <c r="E7688" s="57">
        <v>181088.54166666666</v>
      </c>
      <c r="F7688" s="57"/>
      <c r="G7688" s="57">
        <f t="shared" si="125"/>
        <v>-181088.54166666666</v>
      </c>
      <c r="H7688" s="120" t="s">
        <v>5066</v>
      </c>
    </row>
    <row r="7689" spans="1:8" ht="15" x14ac:dyDescent="0.2">
      <c r="A7689" s="596">
        <v>43647</v>
      </c>
      <c r="B7689" s="40" t="s">
        <v>5051</v>
      </c>
      <c r="C7689" s="40" t="s">
        <v>2502</v>
      </c>
      <c r="D7689" s="786" t="s">
        <v>5130</v>
      </c>
      <c r="E7689" s="57">
        <v>50000</v>
      </c>
      <c r="F7689" s="57"/>
      <c r="G7689" s="57">
        <f t="shared" si="125"/>
        <v>-50000</v>
      </c>
      <c r="H7689" s="120" t="s">
        <v>5066</v>
      </c>
    </row>
    <row r="7690" spans="1:8" ht="15" x14ac:dyDescent="0.2">
      <c r="A7690" s="596">
        <v>43648</v>
      </c>
      <c r="B7690" s="40" t="s">
        <v>2651</v>
      </c>
      <c r="C7690" s="40" t="s">
        <v>3144</v>
      </c>
      <c r="D7690" s="786" t="s">
        <v>5131</v>
      </c>
      <c r="E7690" s="57">
        <v>87000</v>
      </c>
      <c r="F7690" s="57"/>
      <c r="G7690" s="57">
        <f t="shared" si="125"/>
        <v>-87000</v>
      </c>
      <c r="H7690" s="120" t="s">
        <v>5066</v>
      </c>
    </row>
    <row r="7691" spans="1:8" ht="15" x14ac:dyDescent="0.2">
      <c r="A7691" s="596">
        <v>43648</v>
      </c>
      <c r="B7691" s="40" t="s">
        <v>5051</v>
      </c>
      <c r="C7691" s="40" t="s">
        <v>3144</v>
      </c>
      <c r="D7691" s="786" t="s">
        <v>391</v>
      </c>
      <c r="E7691" s="57">
        <v>980</v>
      </c>
      <c r="F7691" s="57"/>
      <c r="G7691" s="57">
        <f t="shared" si="125"/>
        <v>-980</v>
      </c>
      <c r="H7691" s="120" t="s">
        <v>5066</v>
      </c>
    </row>
    <row r="7692" spans="1:8" ht="15" x14ac:dyDescent="0.2">
      <c r="A7692" s="596">
        <v>43648</v>
      </c>
      <c r="B7692" s="40" t="s">
        <v>37</v>
      </c>
      <c r="C7692" s="40" t="s">
        <v>3144</v>
      </c>
      <c r="D7692" s="786" t="s">
        <v>5132</v>
      </c>
      <c r="E7692" s="57">
        <v>2000</v>
      </c>
      <c r="F7692" s="57"/>
      <c r="G7692" s="57">
        <f t="shared" si="125"/>
        <v>-2000</v>
      </c>
      <c r="H7692" s="120" t="s">
        <v>5066</v>
      </c>
    </row>
    <row r="7693" spans="1:8" ht="15" x14ac:dyDescent="0.2">
      <c r="A7693" s="596">
        <v>43648</v>
      </c>
      <c r="B7693" s="40" t="s">
        <v>2932</v>
      </c>
      <c r="C7693" s="40" t="s">
        <v>3144</v>
      </c>
      <c r="D7693" s="786" t="s">
        <v>5132</v>
      </c>
      <c r="E7693" s="57">
        <v>3000</v>
      </c>
      <c r="F7693" s="57"/>
      <c r="G7693" s="57">
        <f t="shared" si="125"/>
        <v>-3000</v>
      </c>
      <c r="H7693" s="120" t="s">
        <v>5066</v>
      </c>
    </row>
    <row r="7694" spans="1:8" ht="15" x14ac:dyDescent="0.2">
      <c r="A7694" s="596">
        <v>43648</v>
      </c>
      <c r="B7694" s="40" t="s">
        <v>1399</v>
      </c>
      <c r="C7694" s="40" t="s">
        <v>3144</v>
      </c>
      <c r="D7694" s="786" t="s">
        <v>5132</v>
      </c>
      <c r="E7694" s="57">
        <v>2000</v>
      </c>
      <c r="F7694" s="57"/>
      <c r="G7694" s="57">
        <f t="shared" si="125"/>
        <v>-2000</v>
      </c>
      <c r="H7694" s="120" t="s">
        <v>5066</v>
      </c>
    </row>
    <row r="7695" spans="1:8" ht="15" x14ac:dyDescent="0.2">
      <c r="A7695" s="596">
        <v>43648</v>
      </c>
      <c r="B7695" s="40" t="s">
        <v>2651</v>
      </c>
      <c r="C7695" s="40" t="s">
        <v>3144</v>
      </c>
      <c r="D7695" s="786" t="s">
        <v>5132</v>
      </c>
      <c r="E7695" s="57">
        <v>1000</v>
      </c>
      <c r="F7695" s="57"/>
      <c r="G7695" s="57">
        <f t="shared" si="125"/>
        <v>-1000</v>
      </c>
      <c r="H7695" s="120" t="s">
        <v>5066</v>
      </c>
    </row>
    <row r="7696" spans="1:8" ht="15" x14ac:dyDescent="0.2">
      <c r="A7696" s="596">
        <v>43648</v>
      </c>
      <c r="B7696" s="40" t="s">
        <v>5051</v>
      </c>
      <c r="C7696" s="40" t="s">
        <v>3144</v>
      </c>
      <c r="D7696" s="786" t="s">
        <v>5133</v>
      </c>
      <c r="E7696" s="57">
        <v>14733</v>
      </c>
      <c r="F7696" s="57"/>
      <c r="G7696" s="57">
        <f t="shared" si="125"/>
        <v>-14733</v>
      </c>
      <c r="H7696" s="120" t="s">
        <v>5066</v>
      </c>
    </row>
    <row r="7697" spans="1:8" ht="15" x14ac:dyDescent="0.2">
      <c r="A7697" s="596">
        <v>43648</v>
      </c>
      <c r="B7697" s="40" t="s">
        <v>6514</v>
      </c>
      <c r="C7697" s="40" t="s">
        <v>3144</v>
      </c>
      <c r="D7697" s="786" t="s">
        <v>5134</v>
      </c>
      <c r="E7697" s="57">
        <v>1500</v>
      </c>
      <c r="F7697" s="57"/>
      <c r="G7697" s="57">
        <f t="shared" si="125"/>
        <v>-1500</v>
      </c>
      <c r="H7697" s="120" t="s">
        <v>5066</v>
      </c>
    </row>
    <row r="7698" spans="1:8" ht="15" x14ac:dyDescent="0.2">
      <c r="A7698" s="596">
        <v>43648</v>
      </c>
      <c r="B7698" s="40" t="s">
        <v>5051</v>
      </c>
      <c r="C7698" s="40" t="s">
        <v>3144</v>
      </c>
      <c r="D7698" s="786" t="s">
        <v>391</v>
      </c>
      <c r="E7698" s="57">
        <v>356</v>
      </c>
      <c r="F7698" s="57"/>
      <c r="G7698" s="57">
        <f t="shared" si="125"/>
        <v>-356</v>
      </c>
      <c r="H7698" s="120" t="s">
        <v>5066</v>
      </c>
    </row>
    <row r="7699" spans="1:8" ht="15" x14ac:dyDescent="0.2">
      <c r="A7699" s="596">
        <v>43648</v>
      </c>
      <c r="B7699" s="40" t="s">
        <v>1399</v>
      </c>
      <c r="C7699" s="40" t="s">
        <v>3144</v>
      </c>
      <c r="D7699" s="786" t="s">
        <v>5135</v>
      </c>
      <c r="E7699" s="57">
        <v>27336</v>
      </c>
      <c r="F7699" s="57"/>
      <c r="G7699" s="57">
        <f t="shared" si="125"/>
        <v>-27336</v>
      </c>
      <c r="H7699" s="120" t="s">
        <v>5066</v>
      </c>
    </row>
    <row r="7700" spans="1:8" ht="15" x14ac:dyDescent="0.2">
      <c r="A7700" s="596">
        <v>43649</v>
      </c>
      <c r="B7700" s="40" t="s">
        <v>1399</v>
      </c>
      <c r="C7700" s="40" t="s">
        <v>3144</v>
      </c>
      <c r="D7700" s="786" t="s">
        <v>5136</v>
      </c>
      <c r="E7700" s="57">
        <v>53382</v>
      </c>
      <c r="F7700" s="57"/>
      <c r="G7700" s="57">
        <f t="shared" si="125"/>
        <v>-53382</v>
      </c>
      <c r="H7700" s="120" t="s">
        <v>5066</v>
      </c>
    </row>
    <row r="7701" spans="1:8" ht="15" x14ac:dyDescent="0.2">
      <c r="A7701" s="596">
        <v>43649</v>
      </c>
      <c r="B7701" s="40" t="s">
        <v>2651</v>
      </c>
      <c r="C7701" s="40" t="s">
        <v>3144</v>
      </c>
      <c r="D7701" s="786" t="s">
        <v>5137</v>
      </c>
      <c r="E7701" s="57">
        <v>14010</v>
      </c>
      <c r="F7701" s="57"/>
      <c r="G7701" s="57">
        <f t="shared" si="125"/>
        <v>-14010</v>
      </c>
      <c r="H7701" s="120" t="s">
        <v>5066</v>
      </c>
    </row>
    <row r="7702" spans="1:8" ht="15" x14ac:dyDescent="0.2">
      <c r="A7702" s="596">
        <v>43649</v>
      </c>
      <c r="B7702" s="40" t="s">
        <v>5051</v>
      </c>
      <c r="C7702" s="40" t="s">
        <v>2189</v>
      </c>
      <c r="D7702" s="786" t="s">
        <v>3368</v>
      </c>
      <c r="E7702" s="57">
        <v>1800</v>
      </c>
      <c r="F7702" s="57"/>
      <c r="G7702" s="57">
        <f t="shared" si="125"/>
        <v>-1800</v>
      </c>
      <c r="H7702" s="120" t="s">
        <v>5066</v>
      </c>
    </row>
    <row r="7703" spans="1:8" ht="15" x14ac:dyDescent="0.2">
      <c r="A7703" s="596">
        <v>43649</v>
      </c>
      <c r="B7703" s="40" t="s">
        <v>5051</v>
      </c>
      <c r="C7703" s="40" t="s">
        <v>3144</v>
      </c>
      <c r="D7703" s="786" t="s">
        <v>391</v>
      </c>
      <c r="E7703" s="57">
        <v>1050</v>
      </c>
      <c r="F7703" s="57"/>
      <c r="G7703" s="57">
        <f t="shared" si="125"/>
        <v>-1050</v>
      </c>
      <c r="H7703" s="120" t="s">
        <v>5066</v>
      </c>
    </row>
    <row r="7704" spans="1:8" ht="15" x14ac:dyDescent="0.2">
      <c r="A7704" s="596">
        <v>43649</v>
      </c>
      <c r="B7704" s="40" t="s">
        <v>2651</v>
      </c>
      <c r="C7704" s="40" t="s">
        <v>3144</v>
      </c>
      <c r="D7704" s="786" t="s">
        <v>5138</v>
      </c>
      <c r="E7704" s="57">
        <v>18730</v>
      </c>
      <c r="F7704" s="57"/>
      <c r="G7704" s="57">
        <f t="shared" si="125"/>
        <v>-18730</v>
      </c>
      <c r="H7704" s="120" t="s">
        <v>5066</v>
      </c>
    </row>
    <row r="7705" spans="1:8" ht="15" x14ac:dyDescent="0.2">
      <c r="A7705" s="596">
        <v>43650</v>
      </c>
      <c r="B7705" s="40" t="s">
        <v>2651</v>
      </c>
      <c r="C7705" s="40" t="s">
        <v>3144</v>
      </c>
      <c r="D7705" s="786" t="s">
        <v>5139</v>
      </c>
      <c r="E7705" s="57">
        <v>9100</v>
      </c>
      <c r="F7705" s="57"/>
      <c r="G7705" s="57">
        <f t="shared" si="125"/>
        <v>-9100</v>
      </c>
      <c r="H7705" s="120" t="s">
        <v>5066</v>
      </c>
    </row>
    <row r="7706" spans="1:8" ht="15" x14ac:dyDescent="0.2">
      <c r="A7706" s="596">
        <v>43650</v>
      </c>
      <c r="B7706" s="40" t="s">
        <v>2932</v>
      </c>
      <c r="C7706" s="40" t="s">
        <v>3144</v>
      </c>
      <c r="D7706" s="786" t="s">
        <v>4227</v>
      </c>
      <c r="E7706" s="57">
        <f>6440-E7707</f>
        <v>5540</v>
      </c>
      <c r="F7706" s="57"/>
      <c r="G7706" s="57">
        <f t="shared" si="125"/>
        <v>-5540</v>
      </c>
      <c r="H7706" s="120" t="s">
        <v>5066</v>
      </c>
    </row>
    <row r="7707" spans="1:8" ht="15" x14ac:dyDescent="0.2">
      <c r="A7707" s="596">
        <v>43650</v>
      </c>
      <c r="B7707" s="40" t="s">
        <v>5051</v>
      </c>
      <c r="C7707" s="40" t="s">
        <v>3144</v>
      </c>
      <c r="D7707" s="786" t="s">
        <v>4227</v>
      </c>
      <c r="E7707" s="57">
        <v>900</v>
      </c>
      <c r="F7707" s="57"/>
      <c r="G7707" s="57">
        <f t="shared" si="125"/>
        <v>-900</v>
      </c>
      <c r="H7707" s="120" t="s">
        <v>5066</v>
      </c>
    </row>
    <row r="7708" spans="1:8" ht="15" x14ac:dyDescent="0.2">
      <c r="A7708" s="596">
        <v>43651</v>
      </c>
      <c r="B7708" s="40" t="s">
        <v>5051</v>
      </c>
      <c r="C7708" s="40" t="s">
        <v>3144</v>
      </c>
      <c r="D7708" s="786" t="s">
        <v>5140</v>
      </c>
      <c r="E7708" s="57">
        <v>19000</v>
      </c>
      <c r="F7708" s="57"/>
      <c r="G7708" s="57">
        <f t="shared" si="125"/>
        <v>-19000</v>
      </c>
      <c r="H7708" s="120" t="s">
        <v>5066</v>
      </c>
    </row>
    <row r="7709" spans="1:8" ht="15" x14ac:dyDescent="0.2">
      <c r="A7709" s="596">
        <v>43651</v>
      </c>
      <c r="B7709" s="40" t="s">
        <v>2932</v>
      </c>
      <c r="C7709" s="40" t="s">
        <v>3144</v>
      </c>
      <c r="D7709" s="786" t="s">
        <v>4227</v>
      </c>
      <c r="E7709" s="57">
        <v>2090</v>
      </c>
      <c r="F7709" s="57"/>
      <c r="G7709" s="57">
        <f t="shared" si="125"/>
        <v>-2090</v>
      </c>
      <c r="H7709" s="120" t="s">
        <v>5066</v>
      </c>
    </row>
    <row r="7710" spans="1:8" ht="15" x14ac:dyDescent="0.2">
      <c r="A7710" s="596">
        <v>43651</v>
      </c>
      <c r="B7710" s="40" t="s">
        <v>25</v>
      </c>
      <c r="C7710" s="40" t="s">
        <v>2427</v>
      </c>
      <c r="D7710" s="786" t="s">
        <v>5141</v>
      </c>
      <c r="E7710" s="57">
        <v>38917</v>
      </c>
      <c r="F7710" s="57"/>
      <c r="G7710" s="57">
        <f t="shared" si="125"/>
        <v>-38917</v>
      </c>
      <c r="H7710" s="120" t="s">
        <v>5066</v>
      </c>
    </row>
    <row r="7711" spans="1:8" ht="15" x14ac:dyDescent="0.2">
      <c r="A7711" s="596">
        <v>43654</v>
      </c>
      <c r="B7711" s="40" t="s">
        <v>4552</v>
      </c>
      <c r="C7711" s="40" t="s">
        <v>170</v>
      </c>
      <c r="D7711" s="786" t="s">
        <v>5201</v>
      </c>
      <c r="E7711" s="57">
        <v>16000</v>
      </c>
      <c r="F7711" s="57"/>
      <c r="G7711" s="57">
        <f t="shared" si="125"/>
        <v>-16000</v>
      </c>
      <c r="H7711" s="120" t="s">
        <v>5066</v>
      </c>
    </row>
    <row r="7712" spans="1:8" ht="15" x14ac:dyDescent="0.2">
      <c r="A7712" s="596">
        <v>43654</v>
      </c>
      <c r="B7712" s="40" t="s">
        <v>5051</v>
      </c>
      <c r="C7712" s="40" t="s">
        <v>3144</v>
      </c>
      <c r="D7712" s="786" t="s">
        <v>391</v>
      </c>
      <c r="E7712" s="57">
        <v>1275</v>
      </c>
      <c r="F7712" s="57"/>
      <c r="G7712" s="57">
        <f t="shared" si="125"/>
        <v>-1275</v>
      </c>
      <c r="H7712" s="120" t="s">
        <v>5066</v>
      </c>
    </row>
    <row r="7713" spans="1:8" ht="15" x14ac:dyDescent="0.2">
      <c r="A7713" s="596">
        <v>43654</v>
      </c>
      <c r="B7713" s="40" t="s">
        <v>2932</v>
      </c>
      <c r="C7713" s="40" t="s">
        <v>1494</v>
      </c>
      <c r="D7713" s="786" t="s">
        <v>369</v>
      </c>
      <c r="E7713" s="57">
        <v>2080</v>
      </c>
      <c r="F7713" s="57"/>
      <c r="G7713" s="57">
        <f t="shared" si="125"/>
        <v>-2080</v>
      </c>
      <c r="H7713" s="120" t="s">
        <v>5066</v>
      </c>
    </row>
    <row r="7714" spans="1:8" ht="15" x14ac:dyDescent="0.2">
      <c r="A7714" s="596">
        <v>43654</v>
      </c>
      <c r="B7714" s="40" t="s">
        <v>5051</v>
      </c>
      <c r="C7714" s="40" t="s">
        <v>3144</v>
      </c>
      <c r="D7714" s="786" t="s">
        <v>5142</v>
      </c>
      <c r="E7714" s="57">
        <v>15200</v>
      </c>
      <c r="F7714" s="57"/>
      <c r="G7714" s="57">
        <f t="shared" si="125"/>
        <v>-15200</v>
      </c>
      <c r="H7714" s="120" t="s">
        <v>5066</v>
      </c>
    </row>
    <row r="7715" spans="1:8" ht="15" x14ac:dyDescent="0.2">
      <c r="A7715" s="596">
        <v>43654</v>
      </c>
      <c r="B7715" s="40" t="s">
        <v>5051</v>
      </c>
      <c r="C7715" s="40" t="s">
        <v>3144</v>
      </c>
      <c r="D7715" s="786" t="s">
        <v>5143</v>
      </c>
      <c r="E7715" s="57">
        <v>10036</v>
      </c>
      <c r="F7715" s="57"/>
      <c r="G7715" s="57">
        <f t="shared" si="125"/>
        <v>-10036</v>
      </c>
      <c r="H7715" s="120" t="s">
        <v>5066</v>
      </c>
    </row>
    <row r="7716" spans="1:8" ht="15" x14ac:dyDescent="0.2">
      <c r="A7716" s="596">
        <v>43654</v>
      </c>
      <c r="B7716" s="40" t="s">
        <v>5051</v>
      </c>
      <c r="C7716" s="40" t="s">
        <v>3144</v>
      </c>
      <c r="D7716" s="786" t="s">
        <v>5144</v>
      </c>
      <c r="E7716" s="57">
        <f>1275+750+1000+800+300+500+150+200</f>
        <v>4975</v>
      </c>
      <c r="F7716" s="57"/>
      <c r="G7716" s="57">
        <f t="shared" si="125"/>
        <v>-4975</v>
      </c>
      <c r="H7716" s="120" t="s">
        <v>5066</v>
      </c>
    </row>
    <row r="7717" spans="1:8" ht="15" x14ac:dyDescent="0.2">
      <c r="A7717" s="596">
        <v>43656</v>
      </c>
      <c r="B7717" s="40" t="s">
        <v>1399</v>
      </c>
      <c r="C7717" s="40" t="s">
        <v>3144</v>
      </c>
      <c r="D7717" s="786" t="s">
        <v>4227</v>
      </c>
      <c r="E7717" s="57">
        <v>1875</v>
      </c>
      <c r="F7717" s="57"/>
      <c r="G7717" s="57">
        <f t="shared" si="125"/>
        <v>-1875</v>
      </c>
      <c r="H7717" s="120" t="s">
        <v>5066</v>
      </c>
    </row>
    <row r="7718" spans="1:8" ht="15" x14ac:dyDescent="0.2">
      <c r="A7718" s="596">
        <v>43656</v>
      </c>
      <c r="B7718" s="40" t="s">
        <v>2932</v>
      </c>
      <c r="C7718" s="40" t="s">
        <v>3144</v>
      </c>
      <c r="D7718" s="786" t="s">
        <v>4227</v>
      </c>
      <c r="E7718" s="57">
        <v>1010</v>
      </c>
      <c r="F7718" s="57"/>
      <c r="G7718" s="57">
        <f t="shared" si="125"/>
        <v>-1010</v>
      </c>
      <c r="H7718" s="120" t="s">
        <v>5066</v>
      </c>
    </row>
    <row r="7719" spans="1:8" ht="15" x14ac:dyDescent="0.2">
      <c r="A7719" s="596">
        <v>43656</v>
      </c>
      <c r="B7719" s="40" t="s">
        <v>2651</v>
      </c>
      <c r="C7719" s="40" t="s">
        <v>3144</v>
      </c>
      <c r="D7719" s="786" t="s">
        <v>4227</v>
      </c>
      <c r="E7719" s="57">
        <v>4200</v>
      </c>
      <c r="F7719" s="57"/>
      <c r="G7719" s="57">
        <f t="shared" si="125"/>
        <v>-4200</v>
      </c>
      <c r="H7719" s="120" t="s">
        <v>5066</v>
      </c>
    </row>
    <row r="7720" spans="1:8" ht="15" x14ac:dyDescent="0.2">
      <c r="A7720" s="596">
        <v>43656</v>
      </c>
      <c r="B7720" s="40" t="s">
        <v>5051</v>
      </c>
      <c r="C7720" s="40" t="s">
        <v>3144</v>
      </c>
      <c r="D7720" s="786" t="s">
        <v>5145</v>
      </c>
      <c r="E7720" s="57">
        <v>16000</v>
      </c>
      <c r="F7720" s="57"/>
      <c r="G7720" s="57">
        <f t="shared" si="125"/>
        <v>-16000</v>
      </c>
      <c r="H7720" s="120" t="s">
        <v>5066</v>
      </c>
    </row>
    <row r="7721" spans="1:8" ht="15" x14ac:dyDescent="0.2">
      <c r="A7721" s="596">
        <v>43656</v>
      </c>
      <c r="B7721" s="40" t="s">
        <v>5051</v>
      </c>
      <c r="C7721" s="40" t="s">
        <v>3144</v>
      </c>
      <c r="D7721" s="786" t="s">
        <v>4227</v>
      </c>
      <c r="E7721" s="57">
        <v>6420</v>
      </c>
      <c r="F7721" s="57"/>
      <c r="G7721" s="57">
        <f t="shared" si="125"/>
        <v>-6420</v>
      </c>
      <c r="H7721" s="120" t="s">
        <v>5066</v>
      </c>
    </row>
    <row r="7722" spans="1:8" ht="15" x14ac:dyDescent="0.2">
      <c r="A7722" s="596">
        <v>43656</v>
      </c>
      <c r="B7722" s="40" t="s">
        <v>37</v>
      </c>
      <c r="C7722" s="40" t="s">
        <v>3002</v>
      </c>
      <c r="D7722" s="786" t="s">
        <v>5146</v>
      </c>
      <c r="E7722" s="57">
        <v>12960</v>
      </c>
      <c r="F7722" s="57"/>
      <c r="G7722" s="57">
        <f t="shared" si="125"/>
        <v>-12960</v>
      </c>
      <c r="H7722" s="120" t="s">
        <v>5066</v>
      </c>
    </row>
    <row r="7723" spans="1:8" ht="15" x14ac:dyDescent="0.2">
      <c r="A7723" s="596">
        <v>43657</v>
      </c>
      <c r="B7723" s="40" t="s">
        <v>1399</v>
      </c>
      <c r="C7723" s="40" t="s">
        <v>5147</v>
      </c>
      <c r="D7723" s="786" t="s">
        <v>5148</v>
      </c>
      <c r="E7723" s="57">
        <v>15000</v>
      </c>
      <c r="F7723" s="57"/>
      <c r="G7723" s="57">
        <f t="shared" ref="G7723:G7786" si="126">F7723-E7723</f>
        <v>-15000</v>
      </c>
      <c r="H7723" s="120" t="s">
        <v>5066</v>
      </c>
    </row>
    <row r="7724" spans="1:8" ht="15" x14ac:dyDescent="0.2">
      <c r="A7724" s="596">
        <v>43657</v>
      </c>
      <c r="B7724" s="40" t="s">
        <v>5051</v>
      </c>
      <c r="C7724" s="40" t="s">
        <v>2189</v>
      </c>
      <c r="D7724" s="786"/>
      <c r="E7724" s="57">
        <v>720</v>
      </c>
      <c r="F7724" s="57"/>
      <c r="G7724" s="57">
        <f t="shared" si="126"/>
        <v>-720</v>
      </c>
      <c r="H7724" s="120" t="s">
        <v>5066</v>
      </c>
    </row>
    <row r="7725" spans="1:8" ht="15" x14ac:dyDescent="0.2">
      <c r="A7725" s="596">
        <v>43657</v>
      </c>
      <c r="B7725" s="40" t="s">
        <v>5051</v>
      </c>
      <c r="C7725" s="40" t="s">
        <v>2189</v>
      </c>
      <c r="D7725" s="786"/>
      <c r="E7725" s="57">
        <v>120</v>
      </c>
      <c r="F7725" s="57"/>
      <c r="G7725" s="57">
        <f t="shared" si="126"/>
        <v>-120</v>
      </c>
      <c r="H7725" s="120" t="s">
        <v>5066</v>
      </c>
    </row>
    <row r="7726" spans="1:8" ht="15" x14ac:dyDescent="0.2">
      <c r="A7726" s="596">
        <v>43658</v>
      </c>
      <c r="B7726" s="40" t="s">
        <v>5051</v>
      </c>
      <c r="C7726" s="40" t="s">
        <v>3144</v>
      </c>
      <c r="D7726" s="819" t="s">
        <v>4227</v>
      </c>
      <c r="E7726" s="57">
        <v>20070</v>
      </c>
      <c r="F7726" s="57"/>
      <c r="G7726" s="57">
        <f t="shared" si="126"/>
        <v>-20070</v>
      </c>
      <c r="H7726" s="120" t="s">
        <v>5066</v>
      </c>
    </row>
    <row r="7727" spans="1:8" ht="15" x14ac:dyDescent="0.2">
      <c r="A7727" s="596">
        <v>43658</v>
      </c>
      <c r="B7727" s="40" t="s">
        <v>5051</v>
      </c>
      <c r="C7727" s="40" t="s">
        <v>3144</v>
      </c>
      <c r="D7727" s="786" t="s">
        <v>4227</v>
      </c>
      <c r="E7727" s="57">
        <v>5100</v>
      </c>
      <c r="F7727" s="57"/>
      <c r="G7727" s="57">
        <f t="shared" si="126"/>
        <v>-5100</v>
      </c>
      <c r="H7727" s="120" t="s">
        <v>5066</v>
      </c>
    </row>
    <row r="7728" spans="1:8" ht="15" x14ac:dyDescent="0.2">
      <c r="A7728" s="596">
        <v>43662</v>
      </c>
      <c r="B7728" s="40" t="s">
        <v>391</v>
      </c>
      <c r="C7728" s="40" t="s">
        <v>4907</v>
      </c>
      <c r="D7728" s="786" t="s">
        <v>5149</v>
      </c>
      <c r="E7728" s="57">
        <v>10000</v>
      </c>
      <c r="F7728" s="57"/>
      <c r="G7728" s="57">
        <f t="shared" si="126"/>
        <v>-10000</v>
      </c>
      <c r="H7728" s="120" t="s">
        <v>5066</v>
      </c>
    </row>
    <row r="7729" spans="1:8" ht="15" x14ac:dyDescent="0.2">
      <c r="A7729" s="596">
        <v>43662</v>
      </c>
      <c r="B7729" s="40" t="s">
        <v>5051</v>
      </c>
      <c r="C7729" s="40" t="s">
        <v>3144</v>
      </c>
      <c r="D7729" s="786" t="s">
        <v>5144</v>
      </c>
      <c r="E7729" s="57">
        <v>5130</v>
      </c>
      <c r="F7729" s="57"/>
      <c r="G7729" s="57">
        <f t="shared" si="126"/>
        <v>-5130</v>
      </c>
      <c r="H7729" s="120" t="s">
        <v>5066</v>
      </c>
    </row>
    <row r="7730" spans="1:8" ht="15" x14ac:dyDescent="0.2">
      <c r="A7730" s="596">
        <v>43662</v>
      </c>
      <c r="B7730" s="40" t="s">
        <v>5051</v>
      </c>
      <c r="C7730" s="40" t="s">
        <v>2189</v>
      </c>
      <c r="D7730" s="786"/>
      <c r="E7730" s="57">
        <f>540+200</f>
        <v>740</v>
      </c>
      <c r="F7730" s="57"/>
      <c r="G7730" s="57">
        <f t="shared" si="126"/>
        <v>-740</v>
      </c>
      <c r="H7730" s="120" t="s">
        <v>5066</v>
      </c>
    </row>
    <row r="7731" spans="1:8" ht="15" x14ac:dyDescent="0.2">
      <c r="A7731" s="596">
        <v>43662</v>
      </c>
      <c r="B7731" s="40" t="s">
        <v>1399</v>
      </c>
      <c r="C7731" s="40" t="s">
        <v>3144</v>
      </c>
      <c r="D7731" s="786" t="s">
        <v>5150</v>
      </c>
      <c r="E7731" s="57">
        <v>4000</v>
      </c>
      <c r="F7731" s="57"/>
      <c r="G7731" s="57">
        <f t="shared" si="126"/>
        <v>-4000</v>
      </c>
      <c r="H7731" s="120" t="s">
        <v>5066</v>
      </c>
    </row>
    <row r="7732" spans="1:8" ht="15" x14ac:dyDescent="0.2">
      <c r="A7732" s="596">
        <v>43662</v>
      </c>
      <c r="B7732" s="40" t="s">
        <v>3732</v>
      </c>
      <c r="C7732" s="40" t="s">
        <v>3144</v>
      </c>
      <c r="D7732" s="786" t="s">
        <v>5152</v>
      </c>
      <c r="E7732" s="57">
        <v>16000</v>
      </c>
      <c r="F7732" s="57"/>
      <c r="G7732" s="57">
        <f t="shared" si="126"/>
        <v>-16000</v>
      </c>
      <c r="H7732" s="120" t="s">
        <v>5066</v>
      </c>
    </row>
    <row r="7733" spans="1:8" ht="15" x14ac:dyDescent="0.2">
      <c r="A7733" s="596">
        <v>43662</v>
      </c>
      <c r="B7733" s="40" t="s">
        <v>5051</v>
      </c>
      <c r="C7733" s="40" t="s">
        <v>3144</v>
      </c>
      <c r="D7733" s="786" t="s">
        <v>5151</v>
      </c>
      <c r="E7733" s="57">
        <v>15500</v>
      </c>
      <c r="F7733" s="57"/>
      <c r="G7733" s="57">
        <f t="shared" si="126"/>
        <v>-15500</v>
      </c>
      <c r="H7733" s="120" t="s">
        <v>5066</v>
      </c>
    </row>
    <row r="7734" spans="1:8" ht="15" x14ac:dyDescent="0.2">
      <c r="A7734" s="596">
        <v>43662</v>
      </c>
      <c r="B7734" s="40" t="s">
        <v>25</v>
      </c>
      <c r="C7734" s="40" t="s">
        <v>2427</v>
      </c>
      <c r="D7734" s="786" t="s">
        <v>391</v>
      </c>
      <c r="E7734" s="57">
        <v>16997</v>
      </c>
      <c r="F7734" s="57"/>
      <c r="G7734" s="57">
        <f t="shared" si="126"/>
        <v>-16997</v>
      </c>
      <c r="H7734" s="120" t="s">
        <v>5066</v>
      </c>
    </row>
    <row r="7735" spans="1:8" ht="15" x14ac:dyDescent="0.2">
      <c r="A7735" s="596">
        <v>43662</v>
      </c>
      <c r="B7735" s="40" t="s">
        <v>2651</v>
      </c>
      <c r="C7735" s="40" t="s">
        <v>2189</v>
      </c>
      <c r="D7735" s="786"/>
      <c r="E7735" s="57">
        <v>120</v>
      </c>
      <c r="F7735" s="57"/>
      <c r="G7735" s="57">
        <f t="shared" si="126"/>
        <v>-120</v>
      </c>
      <c r="H7735" s="120" t="s">
        <v>5066</v>
      </c>
    </row>
    <row r="7736" spans="1:8" ht="15" x14ac:dyDescent="0.2">
      <c r="A7736" s="596">
        <v>43663</v>
      </c>
      <c r="B7736" s="40" t="s">
        <v>5051</v>
      </c>
      <c r="C7736" s="40" t="s">
        <v>3144</v>
      </c>
      <c r="D7736" s="786" t="s">
        <v>391</v>
      </c>
      <c r="E7736" s="57">
        <v>1288</v>
      </c>
      <c r="F7736" s="57"/>
      <c r="G7736" s="57">
        <f t="shared" si="126"/>
        <v>-1288</v>
      </c>
      <c r="H7736" s="120" t="s">
        <v>5066</v>
      </c>
    </row>
    <row r="7737" spans="1:8" ht="15" x14ac:dyDescent="0.2">
      <c r="A7737" s="596">
        <v>43665</v>
      </c>
      <c r="B7737" s="40" t="s">
        <v>5051</v>
      </c>
      <c r="C7737" s="40" t="s">
        <v>3144</v>
      </c>
      <c r="D7737" s="786" t="s">
        <v>5205</v>
      </c>
      <c r="E7737" s="57">
        <v>16100</v>
      </c>
      <c r="F7737" s="57"/>
      <c r="G7737" s="57">
        <f t="shared" si="126"/>
        <v>-16100</v>
      </c>
      <c r="H7737" s="120" t="s">
        <v>5066</v>
      </c>
    </row>
    <row r="7738" spans="1:8" ht="15" x14ac:dyDescent="0.2">
      <c r="A7738" s="596">
        <v>43665</v>
      </c>
      <c r="B7738" s="40" t="s">
        <v>5051</v>
      </c>
      <c r="C7738" s="40" t="s">
        <v>3144</v>
      </c>
      <c r="D7738" s="786" t="s">
        <v>5206</v>
      </c>
      <c r="E7738" s="57">
        <v>7225</v>
      </c>
      <c r="F7738" s="57"/>
      <c r="G7738" s="57">
        <f t="shared" si="126"/>
        <v>-7225</v>
      </c>
      <c r="H7738" s="120" t="s">
        <v>5066</v>
      </c>
    </row>
    <row r="7739" spans="1:8" ht="15" x14ac:dyDescent="0.2">
      <c r="A7739" s="596">
        <v>43665</v>
      </c>
      <c r="B7739" s="40" t="s">
        <v>2651</v>
      </c>
      <c r="C7739" s="40" t="s">
        <v>3144</v>
      </c>
      <c r="D7739" s="786" t="s">
        <v>5208</v>
      </c>
      <c r="E7739" s="57">
        <f>1875+2800+50</f>
        <v>4725</v>
      </c>
      <c r="F7739" s="57"/>
      <c r="G7739" s="57">
        <f t="shared" si="126"/>
        <v>-4725</v>
      </c>
      <c r="H7739" s="120" t="s">
        <v>5066</v>
      </c>
    </row>
    <row r="7740" spans="1:8" ht="15" x14ac:dyDescent="0.2">
      <c r="A7740" s="596">
        <v>43665</v>
      </c>
      <c r="B7740" s="40" t="s">
        <v>2932</v>
      </c>
      <c r="C7740" s="40" t="s">
        <v>3144</v>
      </c>
      <c r="D7740" s="786" t="s">
        <v>5208</v>
      </c>
      <c r="E7740" s="57">
        <v>2360</v>
      </c>
      <c r="F7740" s="57"/>
      <c r="G7740" s="57">
        <f t="shared" si="126"/>
        <v>-2360</v>
      </c>
      <c r="H7740" s="120" t="s">
        <v>5066</v>
      </c>
    </row>
    <row r="7741" spans="1:8" ht="15" x14ac:dyDescent="0.2">
      <c r="A7741" s="596">
        <v>43665</v>
      </c>
      <c r="B7741" s="40" t="s">
        <v>5051</v>
      </c>
      <c r="C7741" s="40" t="s">
        <v>3144</v>
      </c>
      <c r="D7741" s="786" t="s">
        <v>5208</v>
      </c>
      <c r="E7741" s="57">
        <v>6000</v>
      </c>
      <c r="F7741" s="57"/>
      <c r="G7741" s="57">
        <f t="shared" si="126"/>
        <v>-6000</v>
      </c>
      <c r="H7741" s="120" t="s">
        <v>5066</v>
      </c>
    </row>
    <row r="7742" spans="1:8" ht="15" x14ac:dyDescent="0.2">
      <c r="A7742" s="596">
        <v>43665</v>
      </c>
      <c r="B7742" s="40" t="s">
        <v>2651</v>
      </c>
      <c r="C7742" s="40" t="s">
        <v>3144</v>
      </c>
      <c r="D7742" s="786" t="s">
        <v>5208</v>
      </c>
      <c r="E7742" s="57">
        <v>4850</v>
      </c>
      <c r="F7742" s="57"/>
      <c r="G7742" s="57">
        <f t="shared" si="126"/>
        <v>-4850</v>
      </c>
      <c r="H7742" s="120" t="s">
        <v>5066</v>
      </c>
    </row>
    <row r="7743" spans="1:8" ht="15" x14ac:dyDescent="0.2">
      <c r="A7743" s="596">
        <v>43668</v>
      </c>
      <c r="B7743" s="40" t="s">
        <v>2651</v>
      </c>
      <c r="C7743" s="40" t="s">
        <v>3144</v>
      </c>
      <c r="D7743" s="786" t="s">
        <v>5209</v>
      </c>
      <c r="E7743" s="57">
        <v>9000</v>
      </c>
      <c r="F7743" s="57"/>
      <c r="G7743" s="57">
        <f t="shared" si="126"/>
        <v>-9000</v>
      </c>
      <c r="H7743" s="120" t="s">
        <v>5066</v>
      </c>
    </row>
    <row r="7744" spans="1:8" ht="15" x14ac:dyDescent="0.2">
      <c r="A7744" s="596">
        <v>43668</v>
      </c>
      <c r="B7744" s="40" t="s">
        <v>16</v>
      </c>
      <c r="C7744" s="40" t="s">
        <v>938</v>
      </c>
      <c r="D7744" s="786" t="s">
        <v>5210</v>
      </c>
      <c r="E7744" s="57">
        <v>4000</v>
      </c>
      <c r="F7744" s="57"/>
      <c r="G7744" s="57">
        <f t="shared" si="126"/>
        <v>-4000</v>
      </c>
      <c r="H7744" s="120" t="s">
        <v>5066</v>
      </c>
    </row>
    <row r="7745" spans="1:8" ht="15" x14ac:dyDescent="0.2">
      <c r="A7745" s="596">
        <v>43668</v>
      </c>
      <c r="B7745" s="40" t="s">
        <v>16</v>
      </c>
      <c r="C7745" s="40" t="s">
        <v>5211</v>
      </c>
      <c r="D7745" s="786" t="s">
        <v>5212</v>
      </c>
      <c r="E7745" s="57">
        <v>21000</v>
      </c>
      <c r="F7745" s="57"/>
      <c r="G7745" s="57">
        <f t="shared" si="126"/>
        <v>-21000</v>
      </c>
      <c r="H7745" s="120" t="s">
        <v>5066</v>
      </c>
    </row>
    <row r="7746" spans="1:8" ht="15" x14ac:dyDescent="0.2">
      <c r="A7746" s="596">
        <v>43668</v>
      </c>
      <c r="B7746" s="40" t="s">
        <v>1399</v>
      </c>
      <c r="C7746" s="40" t="s">
        <v>2189</v>
      </c>
      <c r="D7746" s="786"/>
      <c r="E7746" s="57">
        <v>640</v>
      </c>
      <c r="F7746" s="57"/>
      <c r="G7746" s="57">
        <f t="shared" si="126"/>
        <v>-640</v>
      </c>
      <c r="H7746" s="120" t="s">
        <v>5066</v>
      </c>
    </row>
    <row r="7747" spans="1:8" ht="15" x14ac:dyDescent="0.2">
      <c r="A7747" s="596">
        <v>43668</v>
      </c>
      <c r="B7747" s="40" t="s">
        <v>5051</v>
      </c>
      <c r="C7747" s="40" t="s">
        <v>3144</v>
      </c>
      <c r="D7747" s="786" t="s">
        <v>391</v>
      </c>
      <c r="E7747" s="57">
        <v>370</v>
      </c>
      <c r="F7747" s="57"/>
      <c r="G7747" s="57">
        <f t="shared" si="126"/>
        <v>-370</v>
      </c>
      <c r="H7747" s="120" t="s">
        <v>5066</v>
      </c>
    </row>
    <row r="7748" spans="1:8" ht="15" x14ac:dyDescent="0.2">
      <c r="A7748" s="596">
        <v>43668</v>
      </c>
      <c r="B7748" s="40" t="s">
        <v>5051</v>
      </c>
      <c r="C7748" s="40" t="s">
        <v>3144</v>
      </c>
      <c r="D7748" s="786" t="s">
        <v>391</v>
      </c>
      <c r="E7748" s="57">
        <v>1560</v>
      </c>
      <c r="F7748" s="57"/>
      <c r="G7748" s="57">
        <f t="shared" si="126"/>
        <v>-1560</v>
      </c>
      <c r="H7748" s="120" t="s">
        <v>5066</v>
      </c>
    </row>
    <row r="7749" spans="1:8" ht="15" x14ac:dyDescent="0.2">
      <c r="A7749" s="596">
        <v>43668</v>
      </c>
      <c r="B7749" s="40" t="s">
        <v>2651</v>
      </c>
      <c r="C7749" s="40" t="s">
        <v>2189</v>
      </c>
      <c r="D7749" s="786"/>
      <c r="E7749" s="57">
        <v>360</v>
      </c>
      <c r="F7749" s="57"/>
      <c r="G7749" s="57">
        <f t="shared" si="126"/>
        <v>-360</v>
      </c>
      <c r="H7749" s="120" t="s">
        <v>5066</v>
      </c>
    </row>
    <row r="7750" spans="1:8" ht="15" x14ac:dyDescent="0.2">
      <c r="A7750" s="596">
        <v>43668</v>
      </c>
      <c r="B7750" s="40" t="s">
        <v>16</v>
      </c>
      <c r="C7750" s="40" t="s">
        <v>3363</v>
      </c>
      <c r="D7750" s="786" t="s">
        <v>369</v>
      </c>
      <c r="E7750" s="57">
        <v>4180</v>
      </c>
      <c r="F7750" s="57"/>
      <c r="G7750" s="57">
        <f t="shared" si="126"/>
        <v>-4180</v>
      </c>
      <c r="H7750" s="120" t="s">
        <v>5066</v>
      </c>
    </row>
    <row r="7751" spans="1:8" ht="15" x14ac:dyDescent="0.2">
      <c r="A7751" s="596">
        <v>43668</v>
      </c>
      <c r="B7751" s="40" t="s">
        <v>2932</v>
      </c>
      <c r="C7751" s="40" t="s">
        <v>3144</v>
      </c>
      <c r="D7751" s="786" t="s">
        <v>5213</v>
      </c>
      <c r="E7751" s="57">
        <v>86974</v>
      </c>
      <c r="F7751" s="57"/>
      <c r="G7751" s="57">
        <f t="shared" si="126"/>
        <v>-86974</v>
      </c>
      <c r="H7751" s="120" t="s">
        <v>5066</v>
      </c>
    </row>
    <row r="7752" spans="1:8" ht="15" x14ac:dyDescent="0.2">
      <c r="A7752" s="596">
        <v>43668</v>
      </c>
      <c r="B7752" s="40" t="s">
        <v>5051</v>
      </c>
      <c r="C7752" s="40" t="s">
        <v>3144</v>
      </c>
      <c r="D7752" s="786" t="s">
        <v>391</v>
      </c>
      <c r="E7752" s="57">
        <v>880</v>
      </c>
      <c r="F7752" s="57"/>
      <c r="G7752" s="57">
        <f t="shared" si="126"/>
        <v>-880</v>
      </c>
      <c r="H7752" s="120" t="s">
        <v>5066</v>
      </c>
    </row>
    <row r="7753" spans="1:8" ht="15" x14ac:dyDescent="0.2">
      <c r="A7753" s="596">
        <v>43668</v>
      </c>
      <c r="B7753" s="40" t="s">
        <v>5051</v>
      </c>
      <c r="C7753" s="40" t="s">
        <v>3144</v>
      </c>
      <c r="D7753" s="786" t="s">
        <v>391</v>
      </c>
      <c r="E7753" s="57">
        <v>740</v>
      </c>
      <c r="F7753" s="57"/>
      <c r="G7753" s="57">
        <f t="shared" si="126"/>
        <v>-740</v>
      </c>
      <c r="H7753" s="120" t="s">
        <v>5066</v>
      </c>
    </row>
    <row r="7754" spans="1:8" ht="15" x14ac:dyDescent="0.2">
      <c r="A7754" s="596">
        <v>43668</v>
      </c>
      <c r="B7754" s="40" t="s">
        <v>1399</v>
      </c>
      <c r="C7754" s="40" t="s">
        <v>3144</v>
      </c>
      <c r="D7754" s="786" t="s">
        <v>5135</v>
      </c>
      <c r="E7754" s="57">
        <v>39171</v>
      </c>
      <c r="F7754" s="57"/>
      <c r="G7754" s="57">
        <f t="shared" si="126"/>
        <v>-39171</v>
      </c>
      <c r="H7754" s="120" t="s">
        <v>5066</v>
      </c>
    </row>
    <row r="7755" spans="1:8" ht="15" x14ac:dyDescent="0.2">
      <c r="A7755" s="596">
        <v>43669</v>
      </c>
      <c r="B7755" s="40" t="s">
        <v>1399</v>
      </c>
      <c r="C7755" s="40" t="s">
        <v>2189</v>
      </c>
      <c r="D7755" s="786"/>
      <c r="E7755" s="57">
        <v>1080</v>
      </c>
      <c r="F7755" s="57"/>
      <c r="G7755" s="57">
        <f t="shared" si="126"/>
        <v>-1080</v>
      </c>
      <c r="H7755" s="120" t="s">
        <v>5066</v>
      </c>
    </row>
    <row r="7756" spans="1:8" ht="15" x14ac:dyDescent="0.2">
      <c r="A7756" s="596">
        <v>43669</v>
      </c>
      <c r="B7756" s="40" t="s">
        <v>5051</v>
      </c>
      <c r="C7756" s="40" t="s">
        <v>3144</v>
      </c>
      <c r="D7756" s="786" t="s">
        <v>391</v>
      </c>
      <c r="E7756" s="57">
        <v>280</v>
      </c>
      <c r="F7756" s="57"/>
      <c r="G7756" s="57">
        <f t="shared" si="126"/>
        <v>-280</v>
      </c>
      <c r="H7756" s="120" t="s">
        <v>5066</v>
      </c>
    </row>
    <row r="7757" spans="1:8" ht="15" x14ac:dyDescent="0.2">
      <c r="A7757" s="596">
        <v>43670</v>
      </c>
      <c r="B7757" s="40" t="s">
        <v>2651</v>
      </c>
      <c r="C7757" s="40" t="s">
        <v>3144</v>
      </c>
      <c r="D7757" s="786" t="s">
        <v>391</v>
      </c>
      <c r="E7757" s="57">
        <v>1220</v>
      </c>
      <c r="F7757" s="57"/>
      <c r="G7757" s="57">
        <f t="shared" si="126"/>
        <v>-1220</v>
      </c>
      <c r="H7757" s="120" t="s">
        <v>5066</v>
      </c>
    </row>
    <row r="7758" spans="1:8" ht="15" x14ac:dyDescent="0.2">
      <c r="A7758" s="596">
        <v>43671</v>
      </c>
      <c r="B7758" s="40" t="s">
        <v>5051</v>
      </c>
      <c r="C7758" s="40" t="s">
        <v>3144</v>
      </c>
      <c r="D7758" s="786" t="s">
        <v>5208</v>
      </c>
      <c r="E7758" s="57">
        <v>5075</v>
      </c>
      <c r="F7758" s="57"/>
      <c r="G7758" s="57">
        <f t="shared" si="126"/>
        <v>-5075</v>
      </c>
      <c r="H7758" s="120" t="s">
        <v>5066</v>
      </c>
    </row>
    <row r="7759" spans="1:8" ht="15" x14ac:dyDescent="0.2">
      <c r="A7759" s="596">
        <v>43672</v>
      </c>
      <c r="B7759" s="40" t="s">
        <v>16</v>
      </c>
      <c r="C7759" s="40" t="s">
        <v>2427</v>
      </c>
      <c r="D7759" s="786" t="s">
        <v>5214</v>
      </c>
      <c r="E7759" s="57">
        <v>15000</v>
      </c>
      <c r="F7759" s="57"/>
      <c r="G7759" s="57">
        <f t="shared" si="126"/>
        <v>-15000</v>
      </c>
      <c r="H7759" s="120" t="s">
        <v>5066</v>
      </c>
    </row>
    <row r="7760" spans="1:8" ht="15" x14ac:dyDescent="0.2">
      <c r="A7760" s="596">
        <v>43672</v>
      </c>
      <c r="B7760" s="40" t="s">
        <v>5051</v>
      </c>
      <c r="C7760" s="40" t="s">
        <v>3144</v>
      </c>
      <c r="D7760" s="786" t="s">
        <v>391</v>
      </c>
      <c r="E7760" s="57">
        <v>1930</v>
      </c>
      <c r="F7760" s="57"/>
      <c r="G7760" s="57">
        <f t="shared" si="126"/>
        <v>-1930</v>
      </c>
      <c r="H7760" s="120" t="s">
        <v>5066</v>
      </c>
    </row>
    <row r="7761" spans="1:9" ht="15" x14ac:dyDescent="0.2">
      <c r="A7761" s="596">
        <v>43672</v>
      </c>
      <c r="B7761" s="40" t="s">
        <v>1399</v>
      </c>
      <c r="C7761" s="40" t="s">
        <v>3144</v>
      </c>
      <c r="D7761" s="786" t="s">
        <v>3976</v>
      </c>
      <c r="E7761" s="57">
        <v>35441</v>
      </c>
      <c r="F7761" s="57"/>
      <c r="G7761" s="57">
        <f t="shared" si="126"/>
        <v>-35441</v>
      </c>
      <c r="H7761" s="120" t="s">
        <v>5066</v>
      </c>
    </row>
    <row r="7762" spans="1:9" ht="15" x14ac:dyDescent="0.2">
      <c r="A7762" s="596">
        <v>43672</v>
      </c>
      <c r="B7762" s="40" t="s">
        <v>5051</v>
      </c>
      <c r="C7762" s="40" t="s">
        <v>3144</v>
      </c>
      <c r="D7762" s="786" t="s">
        <v>391</v>
      </c>
      <c r="E7762" s="57">
        <v>8820</v>
      </c>
      <c r="F7762" s="57"/>
      <c r="G7762" s="57">
        <f t="shared" si="126"/>
        <v>-8820</v>
      </c>
      <c r="H7762" s="120" t="s">
        <v>5066</v>
      </c>
    </row>
    <row r="7763" spans="1:9" ht="15" x14ac:dyDescent="0.2">
      <c r="A7763" s="596">
        <v>43672</v>
      </c>
      <c r="B7763" s="40" t="s">
        <v>5051</v>
      </c>
      <c r="C7763" s="40" t="s">
        <v>3144</v>
      </c>
      <c r="D7763" s="786" t="s">
        <v>391</v>
      </c>
      <c r="E7763" s="57">
        <v>1400</v>
      </c>
      <c r="F7763" s="57"/>
      <c r="G7763" s="57">
        <f t="shared" si="126"/>
        <v>-1400</v>
      </c>
      <c r="H7763" s="120" t="s">
        <v>5066</v>
      </c>
    </row>
    <row r="7764" spans="1:9" ht="15" x14ac:dyDescent="0.2">
      <c r="A7764" s="596">
        <v>43672</v>
      </c>
      <c r="B7764" s="40" t="s">
        <v>2932</v>
      </c>
      <c r="C7764" s="40" t="s">
        <v>3144</v>
      </c>
      <c r="D7764" s="786" t="s">
        <v>3793</v>
      </c>
      <c r="E7764" s="57">
        <v>1000</v>
      </c>
      <c r="F7764" s="57"/>
      <c r="G7764" s="57">
        <f t="shared" si="126"/>
        <v>-1000</v>
      </c>
      <c r="H7764" s="120" t="s">
        <v>5066</v>
      </c>
    </row>
    <row r="7765" spans="1:9" ht="15" x14ac:dyDescent="0.2">
      <c r="A7765" s="596">
        <v>43672</v>
      </c>
      <c r="B7765" s="40" t="s">
        <v>2651</v>
      </c>
      <c r="C7765" s="40" t="s">
        <v>3144</v>
      </c>
      <c r="D7765" s="786" t="s">
        <v>3793</v>
      </c>
      <c r="E7765" s="57">
        <v>2000</v>
      </c>
      <c r="F7765" s="57"/>
      <c r="G7765" s="57">
        <f t="shared" si="126"/>
        <v>-2000</v>
      </c>
      <c r="H7765" s="120" t="s">
        <v>5066</v>
      </c>
    </row>
    <row r="7766" spans="1:9" ht="15" x14ac:dyDescent="0.2">
      <c r="A7766" s="596">
        <v>43672</v>
      </c>
      <c r="B7766" s="40" t="s">
        <v>1399</v>
      </c>
      <c r="C7766" s="40" t="s">
        <v>3144</v>
      </c>
      <c r="D7766" s="786" t="s">
        <v>3793</v>
      </c>
      <c r="E7766" s="57">
        <f>1000+1480+1000+4500+4200</f>
        <v>12180</v>
      </c>
      <c r="F7766" s="57"/>
      <c r="G7766" s="57">
        <f t="shared" si="126"/>
        <v>-12180</v>
      </c>
      <c r="H7766" s="120" t="s">
        <v>5066</v>
      </c>
    </row>
    <row r="7767" spans="1:9" ht="15" x14ac:dyDescent="0.2">
      <c r="A7767" s="596">
        <v>43672</v>
      </c>
      <c r="B7767" s="40" t="s">
        <v>5051</v>
      </c>
      <c r="C7767" s="40" t="s">
        <v>3144</v>
      </c>
      <c r="D7767" s="786" t="s">
        <v>3793</v>
      </c>
      <c r="E7767" s="57">
        <f>5500+3100</f>
        <v>8600</v>
      </c>
      <c r="F7767" s="57"/>
      <c r="G7767" s="57">
        <f t="shared" si="126"/>
        <v>-8600</v>
      </c>
      <c r="H7767" s="120" t="s">
        <v>5066</v>
      </c>
    </row>
    <row r="7768" spans="1:9" ht="15" x14ac:dyDescent="0.2">
      <c r="A7768" s="596">
        <v>43673</v>
      </c>
      <c r="B7768" s="40" t="s">
        <v>5051</v>
      </c>
      <c r="C7768" s="40" t="s">
        <v>3144</v>
      </c>
      <c r="D7768" s="786" t="s">
        <v>5208</v>
      </c>
      <c r="E7768" s="57">
        <v>9300</v>
      </c>
      <c r="F7768" s="57"/>
      <c r="G7768" s="57">
        <f t="shared" si="126"/>
        <v>-9300</v>
      </c>
      <c r="H7768" s="120" t="s">
        <v>5066</v>
      </c>
    </row>
    <row r="7769" spans="1:9" ht="15" x14ac:dyDescent="0.2">
      <c r="A7769" s="596">
        <v>43673</v>
      </c>
      <c r="B7769" s="40" t="s">
        <v>5051</v>
      </c>
      <c r="C7769" s="40" t="s">
        <v>3144</v>
      </c>
      <c r="D7769" s="786" t="s">
        <v>5208</v>
      </c>
      <c r="E7769" s="57">
        <v>8465</v>
      </c>
      <c r="F7769" s="57"/>
      <c r="G7769" s="57">
        <f t="shared" si="126"/>
        <v>-8465</v>
      </c>
      <c r="H7769" s="120" t="s">
        <v>5066</v>
      </c>
    </row>
    <row r="7770" spans="1:9" ht="15" x14ac:dyDescent="0.2">
      <c r="A7770" s="596">
        <v>43676</v>
      </c>
      <c r="B7770" s="40" t="s">
        <v>3732</v>
      </c>
      <c r="C7770" s="40" t="s">
        <v>5215</v>
      </c>
      <c r="D7770" s="786" t="s">
        <v>5216</v>
      </c>
      <c r="E7770" s="57">
        <v>10000</v>
      </c>
      <c r="F7770" s="57"/>
      <c r="G7770" s="57">
        <f t="shared" si="126"/>
        <v>-10000</v>
      </c>
      <c r="H7770" s="120" t="s">
        <v>5066</v>
      </c>
    </row>
    <row r="7771" spans="1:9" ht="15" x14ac:dyDescent="0.2">
      <c r="A7771" s="596">
        <v>43677</v>
      </c>
      <c r="B7771" s="40" t="s">
        <v>2932</v>
      </c>
      <c r="C7771" s="40" t="s">
        <v>3144</v>
      </c>
      <c r="D7771" s="786" t="s">
        <v>5208</v>
      </c>
      <c r="E7771" s="57">
        <f>8550</f>
        <v>8550</v>
      </c>
      <c r="F7771" s="57"/>
      <c r="G7771" s="57">
        <f t="shared" si="126"/>
        <v>-8550</v>
      </c>
      <c r="H7771" s="120" t="s">
        <v>5066</v>
      </c>
    </row>
    <row r="7772" spans="1:9" ht="15" x14ac:dyDescent="0.2">
      <c r="A7772" s="596">
        <v>43677</v>
      </c>
      <c r="B7772" s="40" t="s">
        <v>2651</v>
      </c>
      <c r="C7772" s="40" t="s">
        <v>3144</v>
      </c>
      <c r="D7772" s="786" t="s">
        <v>5208</v>
      </c>
      <c r="E7772" s="57">
        <v>3700</v>
      </c>
      <c r="F7772" s="57"/>
      <c r="G7772" s="57">
        <f t="shared" si="126"/>
        <v>-3700</v>
      </c>
      <c r="H7772" s="120" t="s">
        <v>5066</v>
      </c>
    </row>
    <row r="7773" spans="1:9" ht="15" x14ac:dyDescent="0.2">
      <c r="A7773" s="596">
        <v>43677</v>
      </c>
      <c r="B7773" s="40" t="s">
        <v>16</v>
      </c>
      <c r="C7773" s="40" t="s">
        <v>462</v>
      </c>
      <c r="D7773" s="786" t="s">
        <v>5217</v>
      </c>
      <c r="E7773" s="57">
        <v>13763</v>
      </c>
      <c r="F7773" s="57"/>
      <c r="G7773" s="57">
        <f t="shared" si="126"/>
        <v>-13763</v>
      </c>
      <c r="H7773" s="120" t="s">
        <v>5066</v>
      </c>
    </row>
    <row r="7774" spans="1:9" ht="15" x14ac:dyDescent="0.2">
      <c r="A7774" s="601">
        <v>43649</v>
      </c>
      <c r="B7774" s="173" t="s">
        <v>5051</v>
      </c>
      <c r="C7774" s="173" t="s">
        <v>4724</v>
      </c>
      <c r="D7774" s="817" t="s">
        <v>5072</v>
      </c>
      <c r="E7774" s="235">
        <v>78000</v>
      </c>
      <c r="F7774" s="235"/>
      <c r="G7774" s="235">
        <f t="shared" si="126"/>
        <v>-78000</v>
      </c>
      <c r="H7774" s="243" t="s">
        <v>5066</v>
      </c>
      <c r="I7774" s="39"/>
    </row>
    <row r="7775" spans="1:9" ht="15" x14ac:dyDescent="0.2">
      <c r="A7775" s="601">
        <v>43649</v>
      </c>
      <c r="B7775" s="173" t="s">
        <v>5051</v>
      </c>
      <c r="C7775" s="173" t="s">
        <v>2337</v>
      </c>
      <c r="D7775" s="817" t="s">
        <v>5109</v>
      </c>
      <c r="E7775" s="235">
        <v>100000</v>
      </c>
      <c r="F7775" s="235"/>
      <c r="G7775" s="235">
        <f t="shared" si="126"/>
        <v>-100000</v>
      </c>
      <c r="H7775" s="243" t="s">
        <v>5066</v>
      </c>
      <c r="I7775" s="39"/>
    </row>
    <row r="7776" spans="1:9" ht="15" x14ac:dyDescent="0.2">
      <c r="A7776" s="601">
        <v>43649</v>
      </c>
      <c r="B7776" s="173" t="s">
        <v>1399</v>
      </c>
      <c r="C7776" s="173" t="s">
        <v>1523</v>
      </c>
      <c r="D7776" s="817" t="s">
        <v>5073</v>
      </c>
      <c r="E7776" s="235">
        <v>1499515</v>
      </c>
      <c r="F7776" s="235"/>
      <c r="G7776" s="235">
        <f t="shared" si="126"/>
        <v>-1499515</v>
      </c>
      <c r="H7776" s="243" t="s">
        <v>5066</v>
      </c>
      <c r="I7776" s="39"/>
    </row>
    <row r="7777" spans="1:9" ht="24" x14ac:dyDescent="0.2">
      <c r="A7777" s="601">
        <v>43649</v>
      </c>
      <c r="B7777" s="173" t="s">
        <v>1399</v>
      </c>
      <c r="C7777" s="173" t="s">
        <v>6169</v>
      </c>
      <c r="D7777" s="817" t="s">
        <v>5075</v>
      </c>
      <c r="E7777" s="235">
        <v>100000</v>
      </c>
      <c r="F7777" s="235"/>
      <c r="G7777" s="235">
        <f t="shared" si="126"/>
        <v>-100000</v>
      </c>
      <c r="H7777" s="243" t="s">
        <v>5066</v>
      </c>
      <c r="I7777" s="39"/>
    </row>
    <row r="7778" spans="1:9" ht="15" x14ac:dyDescent="0.2">
      <c r="A7778" s="601">
        <v>43651</v>
      </c>
      <c r="B7778" s="173" t="s">
        <v>1399</v>
      </c>
      <c r="C7778" s="173" t="s">
        <v>4869</v>
      </c>
      <c r="D7778" s="817" t="s">
        <v>5074</v>
      </c>
      <c r="E7778" s="235">
        <v>101305</v>
      </c>
      <c r="F7778" s="235"/>
      <c r="G7778" s="235">
        <f t="shared" si="126"/>
        <v>-101305</v>
      </c>
      <c r="H7778" s="243" t="s">
        <v>5066</v>
      </c>
      <c r="I7778" s="39"/>
    </row>
    <row r="7779" spans="1:9" ht="15" x14ac:dyDescent="0.2">
      <c r="A7779" s="601">
        <v>43651</v>
      </c>
      <c r="B7779" s="173" t="s">
        <v>2651</v>
      </c>
      <c r="C7779" s="173" t="s">
        <v>4384</v>
      </c>
      <c r="D7779" s="817" t="s">
        <v>369</v>
      </c>
      <c r="E7779" s="235">
        <v>15000</v>
      </c>
      <c r="F7779" s="235"/>
      <c r="G7779" s="235">
        <f t="shared" si="126"/>
        <v>-15000</v>
      </c>
      <c r="H7779" s="243" t="s">
        <v>5066</v>
      </c>
      <c r="I7779" s="39"/>
    </row>
    <row r="7780" spans="1:9" ht="24" x14ac:dyDescent="0.2">
      <c r="A7780" s="601">
        <v>43655</v>
      </c>
      <c r="B7780" s="173" t="s">
        <v>5051</v>
      </c>
      <c r="C7780" s="173" t="s">
        <v>5228</v>
      </c>
      <c r="D7780" s="817" t="s">
        <v>5076</v>
      </c>
      <c r="E7780" s="235">
        <v>742560</v>
      </c>
      <c r="F7780" s="235"/>
      <c r="G7780" s="235">
        <f t="shared" si="126"/>
        <v>-742560</v>
      </c>
      <c r="H7780" s="243" t="s">
        <v>5066</v>
      </c>
      <c r="I7780" s="39"/>
    </row>
    <row r="7781" spans="1:9" ht="15" x14ac:dyDescent="0.2">
      <c r="A7781" s="601">
        <v>43655</v>
      </c>
      <c r="B7781" s="173" t="s">
        <v>5051</v>
      </c>
      <c r="C7781" s="173" t="s">
        <v>5077</v>
      </c>
      <c r="D7781" s="817" t="s">
        <v>5078</v>
      </c>
      <c r="E7781" s="235">
        <v>147491</v>
      </c>
      <c r="F7781" s="235"/>
      <c r="G7781" s="235">
        <f t="shared" si="126"/>
        <v>-147491</v>
      </c>
      <c r="H7781" s="243" t="s">
        <v>5066</v>
      </c>
      <c r="I7781" s="39"/>
    </row>
    <row r="7782" spans="1:9" ht="15" x14ac:dyDescent="0.2">
      <c r="A7782" s="601">
        <v>43655</v>
      </c>
      <c r="B7782" s="173" t="s">
        <v>5051</v>
      </c>
      <c r="C7782" s="173" t="s">
        <v>5079</v>
      </c>
      <c r="D7782" s="817" t="s">
        <v>5080</v>
      </c>
      <c r="E7782" s="235">
        <v>104500</v>
      </c>
      <c r="F7782" s="235"/>
      <c r="G7782" s="235">
        <f t="shared" si="126"/>
        <v>-104500</v>
      </c>
      <c r="H7782" s="243" t="s">
        <v>5066</v>
      </c>
      <c r="I7782" s="39"/>
    </row>
    <row r="7783" spans="1:9" ht="15" x14ac:dyDescent="0.2">
      <c r="A7783" s="601">
        <v>43655</v>
      </c>
      <c r="B7783" s="173" t="s">
        <v>5051</v>
      </c>
      <c r="C7783" s="173" t="s">
        <v>5081</v>
      </c>
      <c r="D7783" s="817" t="s">
        <v>5082</v>
      </c>
      <c r="E7783" s="235">
        <v>30000</v>
      </c>
      <c r="F7783" s="235"/>
      <c r="G7783" s="235">
        <f t="shared" si="126"/>
        <v>-30000</v>
      </c>
      <c r="H7783" s="243" t="s">
        <v>5066</v>
      </c>
      <c r="I7783" s="39"/>
    </row>
    <row r="7784" spans="1:9" ht="15" x14ac:dyDescent="0.2">
      <c r="A7784" s="601">
        <v>43655</v>
      </c>
      <c r="B7784" s="173" t="s">
        <v>2651</v>
      </c>
      <c r="C7784" s="173" t="s">
        <v>4384</v>
      </c>
      <c r="D7784" s="817" t="s">
        <v>5083</v>
      </c>
      <c r="E7784" s="235">
        <v>34000</v>
      </c>
      <c r="F7784" s="235"/>
      <c r="G7784" s="235">
        <f t="shared" si="126"/>
        <v>-34000</v>
      </c>
      <c r="H7784" s="243" t="s">
        <v>5066</v>
      </c>
      <c r="I7784" s="39"/>
    </row>
    <row r="7785" spans="1:9" ht="15" x14ac:dyDescent="0.2">
      <c r="A7785" s="601">
        <v>43663</v>
      </c>
      <c r="B7785" s="173" t="s">
        <v>5051</v>
      </c>
      <c r="C7785" s="173" t="s">
        <v>5089</v>
      </c>
      <c r="D7785" s="817" t="s">
        <v>5090</v>
      </c>
      <c r="E7785" s="235">
        <v>78500</v>
      </c>
      <c r="F7785" s="235"/>
      <c r="G7785" s="235">
        <f t="shared" si="126"/>
        <v>-78500</v>
      </c>
      <c r="H7785" s="243" t="s">
        <v>5066</v>
      </c>
      <c r="I7785" s="39"/>
    </row>
    <row r="7786" spans="1:9" ht="15" x14ac:dyDescent="0.2">
      <c r="A7786" s="601">
        <v>43663</v>
      </c>
      <c r="B7786" s="173" t="s">
        <v>5051</v>
      </c>
      <c r="C7786" s="173" t="s">
        <v>2385</v>
      </c>
      <c r="D7786" s="817" t="s">
        <v>5091</v>
      </c>
      <c r="E7786" s="235">
        <v>39460</v>
      </c>
      <c r="F7786" s="235"/>
      <c r="G7786" s="235">
        <f t="shared" si="126"/>
        <v>-39460</v>
      </c>
      <c r="H7786" s="243" t="s">
        <v>5066</v>
      </c>
      <c r="I7786" s="39"/>
    </row>
    <row r="7787" spans="1:9" ht="15" x14ac:dyDescent="0.2">
      <c r="A7787" s="601">
        <v>43663</v>
      </c>
      <c r="B7787" s="173" t="s">
        <v>1399</v>
      </c>
      <c r="C7787" s="173" t="s">
        <v>2385</v>
      </c>
      <c r="D7787" s="817" t="s">
        <v>5091</v>
      </c>
      <c r="E7787" s="235">
        <v>10540</v>
      </c>
      <c r="F7787" s="235"/>
      <c r="G7787" s="235">
        <f t="shared" ref="G7787:G7850" si="127">F7787-E7787</f>
        <v>-10540</v>
      </c>
      <c r="H7787" s="243" t="s">
        <v>5066</v>
      </c>
      <c r="I7787" s="39"/>
    </row>
    <row r="7788" spans="1:9" ht="36" x14ac:dyDescent="0.2">
      <c r="A7788" s="601">
        <v>43663</v>
      </c>
      <c r="B7788" s="173" t="s">
        <v>1399</v>
      </c>
      <c r="C7788" s="173" t="s">
        <v>378</v>
      </c>
      <c r="D7788" s="817" t="s">
        <v>5096</v>
      </c>
      <c r="E7788" s="235">
        <v>50000</v>
      </c>
      <c r="F7788" s="235"/>
      <c r="G7788" s="235">
        <f t="shared" si="127"/>
        <v>-50000</v>
      </c>
      <c r="H7788" s="243" t="s">
        <v>5066</v>
      </c>
      <c r="I7788" s="39"/>
    </row>
    <row r="7789" spans="1:9" ht="15" x14ac:dyDescent="0.2">
      <c r="A7789" s="601">
        <v>43663</v>
      </c>
      <c r="B7789" s="173" t="s">
        <v>2651</v>
      </c>
      <c r="C7789" s="173" t="s">
        <v>5060</v>
      </c>
      <c r="D7789" s="817" t="s">
        <v>5098</v>
      </c>
      <c r="E7789" s="235">
        <v>15000</v>
      </c>
      <c r="F7789" s="235"/>
      <c r="G7789" s="235">
        <f t="shared" si="127"/>
        <v>-15000</v>
      </c>
      <c r="H7789" s="243" t="s">
        <v>5066</v>
      </c>
      <c r="I7789" s="39"/>
    </row>
    <row r="7790" spans="1:9" ht="15" x14ac:dyDescent="0.2">
      <c r="A7790" s="601">
        <v>43663</v>
      </c>
      <c r="B7790" s="173" t="s">
        <v>2651</v>
      </c>
      <c r="C7790" s="173" t="s">
        <v>3334</v>
      </c>
      <c r="D7790" s="817" t="s">
        <v>5099</v>
      </c>
      <c r="E7790" s="235">
        <v>70000</v>
      </c>
      <c r="F7790" s="235"/>
      <c r="G7790" s="235">
        <f t="shared" si="127"/>
        <v>-70000</v>
      </c>
      <c r="H7790" s="243" t="s">
        <v>5066</v>
      </c>
      <c r="I7790" s="39"/>
    </row>
    <row r="7791" spans="1:9" ht="15" x14ac:dyDescent="0.2">
      <c r="A7791" s="601">
        <v>43663</v>
      </c>
      <c r="B7791" s="173" t="s">
        <v>1399</v>
      </c>
      <c r="C7791" s="173" t="s">
        <v>4833</v>
      </c>
      <c r="D7791" s="817" t="s">
        <v>5100</v>
      </c>
      <c r="E7791" s="235">
        <v>36550</v>
      </c>
      <c r="F7791" s="235"/>
      <c r="G7791" s="235">
        <f t="shared" si="127"/>
        <v>-36550</v>
      </c>
      <c r="H7791" s="243" t="s">
        <v>5066</v>
      </c>
      <c r="I7791" s="39"/>
    </row>
    <row r="7792" spans="1:9" ht="15" x14ac:dyDescent="0.2">
      <c r="A7792" s="601">
        <v>43665</v>
      </c>
      <c r="B7792" s="173" t="s">
        <v>2932</v>
      </c>
      <c r="C7792" s="173" t="s">
        <v>3111</v>
      </c>
      <c r="D7792" s="817" t="s">
        <v>5101</v>
      </c>
      <c r="E7792" s="235">
        <v>200000</v>
      </c>
      <c r="F7792" s="235"/>
      <c r="G7792" s="235">
        <f t="shared" si="127"/>
        <v>-200000</v>
      </c>
      <c r="H7792" s="243" t="s">
        <v>5066</v>
      </c>
      <c r="I7792" s="39"/>
    </row>
    <row r="7793" spans="1:9" ht="15" x14ac:dyDescent="0.2">
      <c r="A7793" s="601">
        <v>43665</v>
      </c>
      <c r="B7793" s="173" t="s">
        <v>2932</v>
      </c>
      <c r="C7793" s="173" t="s">
        <v>3111</v>
      </c>
      <c r="D7793" s="817" t="s">
        <v>5102</v>
      </c>
      <c r="E7793" s="235">
        <v>150000</v>
      </c>
      <c r="F7793" s="235"/>
      <c r="G7793" s="235">
        <f t="shared" si="127"/>
        <v>-150000</v>
      </c>
      <c r="H7793" s="243" t="s">
        <v>5066</v>
      </c>
      <c r="I7793" s="39"/>
    </row>
    <row r="7794" spans="1:9" ht="15" x14ac:dyDescent="0.2">
      <c r="A7794" s="601">
        <v>43665</v>
      </c>
      <c r="B7794" s="173" t="s">
        <v>1399</v>
      </c>
      <c r="C7794" s="173" t="s">
        <v>2514</v>
      </c>
      <c r="D7794" s="817" t="s">
        <v>5103</v>
      </c>
      <c r="E7794" s="235">
        <v>66000</v>
      </c>
      <c r="F7794" s="235"/>
      <c r="G7794" s="235">
        <f t="shared" si="127"/>
        <v>-66000</v>
      </c>
      <c r="H7794" s="243" t="s">
        <v>5066</v>
      </c>
      <c r="I7794" s="39"/>
    </row>
    <row r="7795" spans="1:9" ht="24" x14ac:dyDescent="0.2">
      <c r="A7795" s="601">
        <v>43665</v>
      </c>
      <c r="B7795" s="173" t="s">
        <v>2932</v>
      </c>
      <c r="C7795" s="173" t="s">
        <v>3144</v>
      </c>
      <c r="D7795" s="817" t="s">
        <v>5104</v>
      </c>
      <c r="E7795" s="235">
        <f>125500/2</f>
        <v>62750</v>
      </c>
      <c r="F7795" s="235"/>
      <c r="G7795" s="235">
        <f t="shared" si="127"/>
        <v>-62750</v>
      </c>
      <c r="H7795" s="243" t="s">
        <v>5066</v>
      </c>
      <c r="I7795" s="39"/>
    </row>
    <row r="7796" spans="1:9" ht="24" x14ac:dyDescent="0.2">
      <c r="A7796" s="601">
        <v>43665</v>
      </c>
      <c r="B7796" s="173" t="s">
        <v>1399</v>
      </c>
      <c r="C7796" s="173" t="s">
        <v>3144</v>
      </c>
      <c r="D7796" s="817" t="s">
        <v>5104</v>
      </c>
      <c r="E7796" s="235">
        <f>125500/2</f>
        <v>62750</v>
      </c>
      <c r="F7796" s="235"/>
      <c r="G7796" s="235">
        <f t="shared" si="127"/>
        <v>-62750</v>
      </c>
      <c r="H7796" s="243" t="s">
        <v>5066</v>
      </c>
      <c r="I7796" s="39"/>
    </row>
    <row r="7797" spans="1:9" ht="24" x14ac:dyDescent="0.2">
      <c r="A7797" s="601">
        <v>43665</v>
      </c>
      <c r="B7797" s="173" t="s">
        <v>5051</v>
      </c>
      <c r="C7797" s="173" t="s">
        <v>704</v>
      </c>
      <c r="D7797" s="817" t="s">
        <v>5107</v>
      </c>
      <c r="E7797" s="235">
        <v>170644</v>
      </c>
      <c r="F7797" s="235"/>
      <c r="G7797" s="235">
        <f t="shared" si="127"/>
        <v>-170644</v>
      </c>
      <c r="H7797" s="243" t="s">
        <v>5066</v>
      </c>
      <c r="I7797" s="39"/>
    </row>
    <row r="7798" spans="1:9" ht="24" x14ac:dyDescent="0.2">
      <c r="A7798" s="601">
        <v>43665</v>
      </c>
      <c r="B7798" s="173" t="s">
        <v>1399</v>
      </c>
      <c r="C7798" s="173" t="s">
        <v>704</v>
      </c>
      <c r="D7798" s="817" t="s">
        <v>5107</v>
      </c>
      <c r="E7798" s="235">
        <v>18333</v>
      </c>
      <c r="F7798" s="235"/>
      <c r="G7798" s="235">
        <f t="shared" si="127"/>
        <v>-18333</v>
      </c>
      <c r="H7798" s="243" t="s">
        <v>5066</v>
      </c>
      <c r="I7798" s="39"/>
    </row>
    <row r="7799" spans="1:9" ht="24" x14ac:dyDescent="0.2">
      <c r="A7799" s="601">
        <v>43665</v>
      </c>
      <c r="B7799" s="173" t="s">
        <v>2651</v>
      </c>
      <c r="C7799" s="173" t="s">
        <v>704</v>
      </c>
      <c r="D7799" s="817" t="s">
        <v>5107</v>
      </c>
      <c r="E7799" s="235">
        <v>111023</v>
      </c>
      <c r="F7799" s="235"/>
      <c r="G7799" s="235">
        <f t="shared" si="127"/>
        <v>-111023</v>
      </c>
      <c r="H7799" s="243" t="s">
        <v>5066</v>
      </c>
      <c r="I7799" s="39"/>
    </row>
    <row r="7800" spans="1:9" ht="24" x14ac:dyDescent="0.2">
      <c r="A7800" s="601">
        <v>43665</v>
      </c>
      <c r="B7800" s="173" t="s">
        <v>5051</v>
      </c>
      <c r="C7800" s="173" t="s">
        <v>255</v>
      </c>
      <c r="D7800" s="817" t="s">
        <v>5108</v>
      </c>
      <c r="E7800" s="235">
        <v>194454</v>
      </c>
      <c r="F7800" s="235"/>
      <c r="G7800" s="235">
        <f t="shared" si="127"/>
        <v>-194454</v>
      </c>
      <c r="H7800" s="243" t="s">
        <v>5066</v>
      </c>
      <c r="I7800" s="39"/>
    </row>
    <row r="7801" spans="1:9" ht="15" x14ac:dyDescent="0.2">
      <c r="A7801" s="601">
        <v>43665</v>
      </c>
      <c r="B7801" s="173" t="s">
        <v>2932</v>
      </c>
      <c r="C7801" s="173" t="s">
        <v>358</v>
      </c>
      <c r="D7801" s="817" t="s">
        <v>5110</v>
      </c>
      <c r="E7801" s="235">
        <v>487221</v>
      </c>
      <c r="F7801" s="235"/>
      <c r="G7801" s="235">
        <f t="shared" si="127"/>
        <v>-487221</v>
      </c>
      <c r="H7801" s="243" t="s">
        <v>5066</v>
      </c>
      <c r="I7801" s="39"/>
    </row>
    <row r="7802" spans="1:9" ht="36" x14ac:dyDescent="0.2">
      <c r="A7802" s="601">
        <v>43665</v>
      </c>
      <c r="B7802" s="173" t="s">
        <v>2932</v>
      </c>
      <c r="C7802" s="173" t="s">
        <v>5111</v>
      </c>
      <c r="D7802" s="817" t="s">
        <v>5112</v>
      </c>
      <c r="E7802" s="235">
        <v>2281500</v>
      </c>
      <c r="F7802" s="235"/>
      <c r="G7802" s="235">
        <f t="shared" si="127"/>
        <v>-2281500</v>
      </c>
      <c r="H7802" s="243" t="s">
        <v>5066</v>
      </c>
      <c r="I7802" s="39"/>
    </row>
    <row r="7803" spans="1:9" ht="36" x14ac:dyDescent="0.2">
      <c r="A7803" s="601">
        <v>43665</v>
      </c>
      <c r="B7803" s="173" t="s">
        <v>4720</v>
      </c>
      <c r="C7803" s="173" t="s">
        <v>2309</v>
      </c>
      <c r="D7803" s="817" t="s">
        <v>5113</v>
      </c>
      <c r="E7803" s="235">
        <v>587910</v>
      </c>
      <c r="F7803" s="235"/>
      <c r="G7803" s="235">
        <f t="shared" si="127"/>
        <v>-587910</v>
      </c>
      <c r="H7803" s="243" t="s">
        <v>5066</v>
      </c>
      <c r="I7803" s="39"/>
    </row>
    <row r="7804" spans="1:9" ht="24" x14ac:dyDescent="0.2">
      <c r="A7804" s="601">
        <v>43668</v>
      </c>
      <c r="B7804" s="173" t="s">
        <v>82</v>
      </c>
      <c r="C7804" s="173" t="s">
        <v>4830</v>
      </c>
      <c r="D7804" s="817" t="s">
        <v>5118</v>
      </c>
      <c r="E7804" s="235">
        <v>150000</v>
      </c>
      <c r="F7804" s="235"/>
      <c r="G7804" s="235">
        <f t="shared" si="127"/>
        <v>-150000</v>
      </c>
      <c r="H7804" s="243" t="s">
        <v>5066</v>
      </c>
      <c r="I7804" s="39"/>
    </row>
    <row r="7805" spans="1:9" ht="24" x14ac:dyDescent="0.2">
      <c r="A7805" s="601">
        <v>43668</v>
      </c>
      <c r="B7805" s="173" t="s">
        <v>2932</v>
      </c>
      <c r="C7805" s="173" t="s">
        <v>3111</v>
      </c>
      <c r="D7805" s="817" t="s">
        <v>5117</v>
      </c>
      <c r="E7805" s="235">
        <v>50000</v>
      </c>
      <c r="F7805" s="235"/>
      <c r="G7805" s="235">
        <f t="shared" si="127"/>
        <v>-50000</v>
      </c>
      <c r="H7805" s="243" t="s">
        <v>5066</v>
      </c>
      <c r="I7805" s="39"/>
    </row>
    <row r="7806" spans="1:9" ht="15" x14ac:dyDescent="0.2">
      <c r="A7806" s="601">
        <v>43668</v>
      </c>
      <c r="B7806" s="173" t="s">
        <v>2651</v>
      </c>
      <c r="C7806" s="173" t="s">
        <v>250</v>
      </c>
      <c r="D7806" s="817" t="s">
        <v>2710</v>
      </c>
      <c r="E7806" s="235">
        <v>10000</v>
      </c>
      <c r="F7806" s="235"/>
      <c r="G7806" s="235">
        <f t="shared" si="127"/>
        <v>-10000</v>
      </c>
      <c r="H7806" s="243" t="s">
        <v>5066</v>
      </c>
      <c r="I7806" s="39"/>
    </row>
    <row r="7807" spans="1:9" ht="15" x14ac:dyDescent="0.2">
      <c r="A7807" s="601">
        <v>43669</v>
      </c>
      <c r="B7807" s="173" t="s">
        <v>5051</v>
      </c>
      <c r="C7807" s="173" t="s">
        <v>4724</v>
      </c>
      <c r="D7807" s="817" t="s">
        <v>5119</v>
      </c>
      <c r="E7807" s="235">
        <v>78000</v>
      </c>
      <c r="F7807" s="235"/>
      <c r="G7807" s="235">
        <f t="shared" si="127"/>
        <v>-78000</v>
      </c>
      <c r="H7807" s="243" t="s">
        <v>5066</v>
      </c>
      <c r="I7807" s="39"/>
    </row>
    <row r="7808" spans="1:9" ht="24.75" thickBot="1" x14ac:dyDescent="0.25">
      <c r="A7808" s="601">
        <v>43669</v>
      </c>
      <c r="B7808" s="173" t="s">
        <v>2651</v>
      </c>
      <c r="C7808" s="236" t="s">
        <v>2195</v>
      </c>
      <c r="D7808" s="820" t="s">
        <v>5117</v>
      </c>
      <c r="E7808" s="228">
        <v>206090</v>
      </c>
      <c r="F7808" s="235"/>
      <c r="G7808" s="235">
        <f t="shared" si="127"/>
        <v>-206090</v>
      </c>
      <c r="H7808" s="243" t="s">
        <v>5066</v>
      </c>
      <c r="I7808" s="39"/>
    </row>
    <row r="7809" spans="1:9" ht="24" x14ac:dyDescent="0.2">
      <c r="A7809" s="601">
        <v>43669</v>
      </c>
      <c r="B7809" s="435" t="s">
        <v>5226</v>
      </c>
      <c r="C7809" s="451" t="s">
        <v>317</v>
      </c>
      <c r="D7809" s="821" t="s">
        <v>5117</v>
      </c>
      <c r="E7809" s="452">
        <v>20870</v>
      </c>
      <c r="F7809" s="322"/>
      <c r="G7809" s="235">
        <f t="shared" si="127"/>
        <v>-20870</v>
      </c>
      <c r="H7809" s="243" t="s">
        <v>5066</v>
      </c>
      <c r="I7809" s="39"/>
    </row>
    <row r="7810" spans="1:9" ht="24" x14ac:dyDescent="0.2">
      <c r="A7810" s="601">
        <v>43669</v>
      </c>
      <c r="B7810" s="435" t="s">
        <v>3732</v>
      </c>
      <c r="C7810" s="453" t="s">
        <v>317</v>
      </c>
      <c r="D7810" s="817" t="s">
        <v>5117</v>
      </c>
      <c r="E7810" s="454">
        <v>9420</v>
      </c>
      <c r="F7810" s="322"/>
      <c r="G7810" s="235">
        <f t="shared" si="127"/>
        <v>-9420</v>
      </c>
      <c r="H7810" s="243" t="s">
        <v>5066</v>
      </c>
      <c r="I7810" s="39"/>
    </row>
    <row r="7811" spans="1:9" ht="24" x14ac:dyDescent="0.2">
      <c r="A7811" s="601">
        <v>43669</v>
      </c>
      <c r="B7811" s="435" t="s">
        <v>5543</v>
      </c>
      <c r="C7811" s="453" t="s">
        <v>317</v>
      </c>
      <c r="D7811" s="817" t="s">
        <v>5117</v>
      </c>
      <c r="E7811" s="454">
        <v>31560</v>
      </c>
      <c r="F7811" s="322"/>
      <c r="G7811" s="235">
        <f t="shared" si="127"/>
        <v>-31560</v>
      </c>
      <c r="H7811" s="243" t="s">
        <v>5066</v>
      </c>
      <c r="I7811" s="39"/>
    </row>
    <row r="7812" spans="1:9" ht="24" x14ac:dyDescent="0.2">
      <c r="A7812" s="601">
        <v>43669</v>
      </c>
      <c r="B7812" s="435" t="s">
        <v>2932</v>
      </c>
      <c r="C7812" s="453" t="s">
        <v>317</v>
      </c>
      <c r="D7812" s="817" t="s">
        <v>5117</v>
      </c>
      <c r="E7812" s="454">
        <v>116260</v>
      </c>
      <c r="F7812" s="322"/>
      <c r="G7812" s="235">
        <f t="shared" si="127"/>
        <v>-116260</v>
      </c>
      <c r="H7812" s="243" t="s">
        <v>5066</v>
      </c>
      <c r="I7812" s="39"/>
    </row>
    <row r="7813" spans="1:9" ht="24" x14ac:dyDescent="0.2">
      <c r="A7813" s="601">
        <v>43669</v>
      </c>
      <c r="B7813" s="435" t="s">
        <v>2651</v>
      </c>
      <c r="C7813" s="453" t="s">
        <v>317</v>
      </c>
      <c r="D7813" s="817" t="s">
        <v>5117</v>
      </c>
      <c r="E7813" s="454">
        <v>35800</v>
      </c>
      <c r="F7813" s="322"/>
      <c r="G7813" s="235">
        <f t="shared" si="127"/>
        <v>-35800</v>
      </c>
      <c r="H7813" s="243" t="s">
        <v>5066</v>
      </c>
      <c r="I7813" s="39"/>
    </row>
    <row r="7814" spans="1:9" ht="24.75" thickBot="1" x14ac:dyDescent="0.25">
      <c r="A7814" s="601">
        <v>43669</v>
      </c>
      <c r="B7814" s="435" t="s">
        <v>2651</v>
      </c>
      <c r="C7814" s="455" t="s">
        <v>317</v>
      </c>
      <c r="D7814" s="822" t="s">
        <v>5117</v>
      </c>
      <c r="E7814" s="456">
        <v>36000</v>
      </c>
      <c r="F7814" s="322"/>
      <c r="G7814" s="235">
        <f t="shared" si="127"/>
        <v>-36000</v>
      </c>
      <c r="H7814" s="243" t="s">
        <v>5066</v>
      </c>
      <c r="I7814" s="39"/>
    </row>
    <row r="7815" spans="1:9" ht="24" x14ac:dyDescent="0.2">
      <c r="A7815" s="601">
        <v>43669</v>
      </c>
      <c r="B7815" s="173" t="s">
        <v>2786</v>
      </c>
      <c r="C7815" s="239" t="s">
        <v>358</v>
      </c>
      <c r="D7815" s="823" t="s">
        <v>5120</v>
      </c>
      <c r="E7815" s="240">
        <v>148899</v>
      </c>
      <c r="F7815" s="235"/>
      <c r="G7815" s="235">
        <f t="shared" si="127"/>
        <v>-148899</v>
      </c>
      <c r="H7815" s="243" t="s">
        <v>5066</v>
      </c>
      <c r="I7815" s="39"/>
    </row>
    <row r="7816" spans="1:9" ht="24" x14ac:dyDescent="0.2">
      <c r="A7816" s="601">
        <v>43669</v>
      </c>
      <c r="B7816" s="173" t="s">
        <v>3732</v>
      </c>
      <c r="C7816" s="173" t="s">
        <v>358</v>
      </c>
      <c r="D7816" s="817" t="s">
        <v>5120</v>
      </c>
      <c r="E7816" s="235">
        <v>35376</v>
      </c>
      <c r="F7816" s="235"/>
      <c r="G7816" s="235">
        <f t="shared" si="127"/>
        <v>-35376</v>
      </c>
      <c r="H7816" s="243" t="s">
        <v>5066</v>
      </c>
      <c r="I7816" s="39"/>
    </row>
    <row r="7817" spans="1:9" ht="24" x14ac:dyDescent="0.2">
      <c r="A7817" s="601">
        <v>43669</v>
      </c>
      <c r="B7817" s="173" t="s">
        <v>3732</v>
      </c>
      <c r="C7817" s="173" t="s">
        <v>358</v>
      </c>
      <c r="D7817" s="817" t="s">
        <v>5120</v>
      </c>
      <c r="E7817" s="235">
        <v>35376</v>
      </c>
      <c r="F7817" s="235"/>
      <c r="G7817" s="235">
        <f t="shared" si="127"/>
        <v>-35376</v>
      </c>
      <c r="H7817" s="243" t="s">
        <v>5066</v>
      </c>
      <c r="I7817" s="39"/>
    </row>
    <row r="7818" spans="1:9" ht="24" x14ac:dyDescent="0.2">
      <c r="A7818" s="601">
        <v>43669</v>
      </c>
      <c r="B7818" s="173" t="s">
        <v>2932</v>
      </c>
      <c r="C7818" s="173" t="s">
        <v>255</v>
      </c>
      <c r="D7818" s="817" t="s">
        <v>5117</v>
      </c>
      <c r="E7818" s="235">
        <v>130000</v>
      </c>
      <c r="F7818" s="235"/>
      <c r="G7818" s="235">
        <f t="shared" si="127"/>
        <v>-130000</v>
      </c>
      <c r="H7818" s="243" t="s">
        <v>5066</v>
      </c>
      <c r="I7818" s="39"/>
    </row>
    <row r="7819" spans="1:9" ht="24" x14ac:dyDescent="0.2">
      <c r="A7819" s="601">
        <v>43669</v>
      </c>
      <c r="B7819" s="173" t="s">
        <v>2656</v>
      </c>
      <c r="C7819" s="173" t="s">
        <v>5122</v>
      </c>
      <c r="D7819" s="817" t="s">
        <v>5117</v>
      </c>
      <c r="E7819" s="235">
        <v>100000</v>
      </c>
      <c r="F7819" s="235"/>
      <c r="G7819" s="235">
        <f t="shared" si="127"/>
        <v>-100000</v>
      </c>
      <c r="H7819" s="243" t="s">
        <v>5066</v>
      </c>
      <c r="I7819" s="39"/>
    </row>
    <row r="7820" spans="1:9" ht="24" x14ac:dyDescent="0.2">
      <c r="A7820" s="601">
        <v>43669</v>
      </c>
      <c r="B7820" s="173" t="s">
        <v>2932</v>
      </c>
      <c r="C7820" s="173" t="s">
        <v>255</v>
      </c>
      <c r="D7820" s="817" t="s">
        <v>5123</v>
      </c>
      <c r="E7820" s="235">
        <v>50614</v>
      </c>
      <c r="F7820" s="235"/>
      <c r="G7820" s="235">
        <f t="shared" si="127"/>
        <v>-50614</v>
      </c>
      <c r="H7820" s="243" t="s">
        <v>5066</v>
      </c>
      <c r="I7820" s="39"/>
    </row>
    <row r="7821" spans="1:9" ht="15" x14ac:dyDescent="0.2">
      <c r="A7821" s="601">
        <v>43669</v>
      </c>
      <c r="B7821" s="173" t="s">
        <v>5051</v>
      </c>
      <c r="C7821" s="173" t="s">
        <v>5124</v>
      </c>
      <c r="D7821" s="817" t="s">
        <v>5125</v>
      </c>
      <c r="E7821" s="235">
        <v>25634</v>
      </c>
      <c r="F7821" s="235"/>
      <c r="G7821" s="235">
        <f t="shared" si="127"/>
        <v>-25634</v>
      </c>
      <c r="H7821" s="243" t="s">
        <v>5066</v>
      </c>
      <c r="I7821" s="39"/>
    </row>
    <row r="7822" spans="1:9" ht="36" x14ac:dyDescent="0.2">
      <c r="A7822" s="601">
        <v>43672</v>
      </c>
      <c r="B7822" s="173" t="s">
        <v>2651</v>
      </c>
      <c r="C7822" s="173" t="s">
        <v>1802</v>
      </c>
      <c r="D7822" s="817" t="s">
        <v>5127</v>
      </c>
      <c r="E7822" s="235">
        <v>500000</v>
      </c>
      <c r="F7822" s="235"/>
      <c r="G7822" s="235">
        <f t="shared" si="127"/>
        <v>-500000</v>
      </c>
      <c r="H7822" s="243" t="s">
        <v>5066</v>
      </c>
      <c r="I7822" s="39"/>
    </row>
    <row r="7823" spans="1:9" ht="15" x14ac:dyDescent="0.2">
      <c r="A7823" s="601">
        <v>43672</v>
      </c>
      <c r="B7823" s="173" t="s">
        <v>2651</v>
      </c>
      <c r="C7823" s="173" t="s">
        <v>3144</v>
      </c>
      <c r="D7823" s="817" t="s">
        <v>5128</v>
      </c>
      <c r="E7823" s="235">
        <v>21896</v>
      </c>
      <c r="F7823" s="235"/>
      <c r="G7823" s="235">
        <f t="shared" si="127"/>
        <v>-21896</v>
      </c>
      <c r="H7823" s="243" t="s">
        <v>5066</v>
      </c>
      <c r="I7823" s="39"/>
    </row>
    <row r="7824" spans="1:9" ht="15" x14ac:dyDescent="0.2">
      <c r="A7824" s="601">
        <v>43672</v>
      </c>
      <c r="B7824" s="173" t="s">
        <v>5051</v>
      </c>
      <c r="C7824" s="173" t="s">
        <v>3144</v>
      </c>
      <c r="D7824" s="817" t="s">
        <v>5129</v>
      </c>
      <c r="E7824" s="235">
        <v>49000</v>
      </c>
      <c r="F7824" s="235"/>
      <c r="G7824" s="235">
        <f t="shared" si="127"/>
        <v>-49000</v>
      </c>
      <c r="H7824" s="243" t="s">
        <v>5066</v>
      </c>
      <c r="I7824" s="39"/>
    </row>
    <row r="7825" spans="1:9" ht="15" x14ac:dyDescent="0.2">
      <c r="A7825" s="601">
        <v>43677</v>
      </c>
      <c r="B7825" s="173" t="s">
        <v>5051</v>
      </c>
      <c r="C7825" s="173" t="s">
        <v>5228</v>
      </c>
      <c r="D7825" s="817" t="s">
        <v>5154</v>
      </c>
      <c r="E7825" s="235">
        <v>125500</v>
      </c>
      <c r="F7825" s="235"/>
      <c r="G7825" s="235">
        <f t="shared" si="127"/>
        <v>-125500</v>
      </c>
      <c r="H7825" s="243" t="s">
        <v>5066</v>
      </c>
      <c r="I7825" s="39"/>
    </row>
    <row r="7826" spans="1:9" ht="15" x14ac:dyDescent="0.2">
      <c r="A7826" s="601">
        <v>43677</v>
      </c>
      <c r="B7826" s="173" t="s">
        <v>5051</v>
      </c>
      <c r="C7826" s="173" t="s">
        <v>5228</v>
      </c>
      <c r="D7826" s="817" t="s">
        <v>5155</v>
      </c>
      <c r="E7826" s="235">
        <v>163000</v>
      </c>
      <c r="F7826" s="235"/>
      <c r="G7826" s="235">
        <f t="shared" si="127"/>
        <v>-163000</v>
      </c>
      <c r="H7826" s="243" t="s">
        <v>5066</v>
      </c>
      <c r="I7826" s="39"/>
    </row>
    <row r="7827" spans="1:9" ht="15" x14ac:dyDescent="0.2">
      <c r="A7827" s="598">
        <v>43648</v>
      </c>
      <c r="B7827" s="90" t="s">
        <v>3945</v>
      </c>
      <c r="C7827" s="90" t="s">
        <v>558</v>
      </c>
      <c r="D7827" s="800" t="s">
        <v>5030</v>
      </c>
      <c r="E7827" s="91"/>
      <c r="F7827" s="91">
        <v>198875</v>
      </c>
      <c r="G7827" s="91">
        <f t="shared" si="127"/>
        <v>198875</v>
      </c>
      <c r="H7827" s="260" t="s">
        <v>5066</v>
      </c>
    </row>
    <row r="7828" spans="1:9" ht="15" x14ac:dyDescent="0.2">
      <c r="A7828" s="598">
        <v>43649</v>
      </c>
      <c r="B7828" s="90" t="s">
        <v>1399</v>
      </c>
      <c r="C7828" s="90" t="s">
        <v>558</v>
      </c>
      <c r="D7828" s="800" t="s">
        <v>5067</v>
      </c>
      <c r="E7828" s="91"/>
      <c r="F7828" s="91">
        <v>1499515</v>
      </c>
      <c r="G7828" s="91">
        <f t="shared" si="127"/>
        <v>1499515</v>
      </c>
      <c r="H7828" s="260" t="s">
        <v>5066</v>
      </c>
    </row>
    <row r="7829" spans="1:9" ht="24" x14ac:dyDescent="0.2">
      <c r="A7829" s="598">
        <v>43655</v>
      </c>
      <c r="B7829" s="90" t="s">
        <v>4720</v>
      </c>
      <c r="C7829" s="90" t="s">
        <v>558</v>
      </c>
      <c r="D7829" s="797" t="s">
        <v>5070</v>
      </c>
      <c r="E7829" s="91"/>
      <c r="F7829" s="91">
        <v>742560</v>
      </c>
      <c r="G7829" s="91">
        <f t="shared" si="127"/>
        <v>742560</v>
      </c>
      <c r="H7829" s="260" t="s">
        <v>5066</v>
      </c>
    </row>
    <row r="7830" spans="1:9" ht="15" x14ac:dyDescent="0.2">
      <c r="A7830" s="598">
        <v>43657</v>
      </c>
      <c r="B7830" s="90" t="s">
        <v>3944</v>
      </c>
      <c r="C7830" s="90" t="s">
        <v>558</v>
      </c>
      <c r="D7830" s="800" t="s">
        <v>5084</v>
      </c>
      <c r="E7830" s="91"/>
      <c r="F7830" s="91">
        <v>305250</v>
      </c>
      <c r="G7830" s="91">
        <f t="shared" si="127"/>
        <v>305250</v>
      </c>
      <c r="H7830" s="260" t="s">
        <v>5066</v>
      </c>
    </row>
    <row r="7831" spans="1:9" ht="24" x14ac:dyDescent="0.2">
      <c r="A7831" s="598">
        <v>43658</v>
      </c>
      <c r="B7831" s="90" t="s">
        <v>4720</v>
      </c>
      <c r="C7831" s="90" t="s">
        <v>558</v>
      </c>
      <c r="D7831" s="797" t="s">
        <v>5085</v>
      </c>
      <c r="E7831" s="91"/>
      <c r="F7831" s="91">
        <v>194454</v>
      </c>
      <c r="G7831" s="91">
        <f t="shared" si="127"/>
        <v>194454</v>
      </c>
      <c r="H7831" s="260" t="s">
        <v>5066</v>
      </c>
    </row>
    <row r="7832" spans="1:9" ht="24" x14ac:dyDescent="0.2">
      <c r="A7832" s="598">
        <v>43658</v>
      </c>
      <c r="B7832" s="90" t="s">
        <v>4720</v>
      </c>
      <c r="C7832" s="90" t="s">
        <v>558</v>
      </c>
      <c r="D7832" s="797" t="s">
        <v>5086</v>
      </c>
      <c r="E7832" s="91"/>
      <c r="F7832" s="91">
        <v>500000</v>
      </c>
      <c r="G7832" s="91">
        <f t="shared" si="127"/>
        <v>500000</v>
      </c>
      <c r="H7832" s="260" t="s">
        <v>5066</v>
      </c>
    </row>
    <row r="7833" spans="1:9" ht="24" x14ac:dyDescent="0.2">
      <c r="A7833" s="598">
        <v>43658</v>
      </c>
      <c r="B7833" s="90" t="s">
        <v>4720</v>
      </c>
      <c r="C7833" s="90" t="s">
        <v>558</v>
      </c>
      <c r="D7833" s="797" t="s">
        <v>5086</v>
      </c>
      <c r="E7833" s="91"/>
      <c r="F7833" s="91">
        <v>500000</v>
      </c>
      <c r="G7833" s="91">
        <f t="shared" si="127"/>
        <v>500000</v>
      </c>
      <c r="H7833" s="260" t="s">
        <v>5066</v>
      </c>
    </row>
    <row r="7834" spans="1:9" ht="24" x14ac:dyDescent="0.2">
      <c r="A7834" s="598">
        <v>43658</v>
      </c>
      <c r="B7834" s="90" t="s">
        <v>4720</v>
      </c>
      <c r="C7834" s="90" t="s">
        <v>558</v>
      </c>
      <c r="D7834" s="797" t="s">
        <v>5086</v>
      </c>
      <c r="E7834" s="91"/>
      <c r="F7834" s="91">
        <v>500000</v>
      </c>
      <c r="G7834" s="91">
        <f t="shared" si="127"/>
        <v>500000</v>
      </c>
      <c r="H7834" s="260" t="s">
        <v>5066</v>
      </c>
    </row>
    <row r="7835" spans="1:9" ht="24" x14ac:dyDescent="0.2">
      <c r="A7835" s="598">
        <v>43658</v>
      </c>
      <c r="B7835" s="90" t="s">
        <v>4720</v>
      </c>
      <c r="C7835" s="90" t="s">
        <v>558</v>
      </c>
      <c r="D7835" s="797" t="s">
        <v>5086</v>
      </c>
      <c r="E7835" s="91"/>
      <c r="F7835" s="91">
        <v>781500</v>
      </c>
      <c r="G7835" s="91">
        <f t="shared" si="127"/>
        <v>781500</v>
      </c>
      <c r="H7835" s="260" t="s">
        <v>5066</v>
      </c>
    </row>
    <row r="7836" spans="1:9" ht="24" x14ac:dyDescent="0.2">
      <c r="A7836" s="598">
        <v>43661</v>
      </c>
      <c r="B7836" s="90" t="s">
        <v>16</v>
      </c>
      <c r="C7836" s="90" t="s">
        <v>558</v>
      </c>
      <c r="D7836" s="797" t="s">
        <v>5092</v>
      </c>
      <c r="E7836" s="91"/>
      <c r="F7836" s="91">
        <v>50000</v>
      </c>
      <c r="G7836" s="91">
        <f t="shared" si="127"/>
        <v>50000</v>
      </c>
      <c r="H7836" s="260" t="s">
        <v>5066</v>
      </c>
    </row>
    <row r="7837" spans="1:9" ht="24" x14ac:dyDescent="0.2">
      <c r="A7837" s="598">
        <v>43662</v>
      </c>
      <c r="B7837" s="90" t="s">
        <v>5051</v>
      </c>
      <c r="C7837" s="90" t="s">
        <v>558</v>
      </c>
      <c r="D7837" s="797" t="s">
        <v>5088</v>
      </c>
      <c r="E7837" s="91"/>
      <c r="F7837" s="91">
        <v>300000</v>
      </c>
      <c r="G7837" s="91">
        <f t="shared" si="127"/>
        <v>300000</v>
      </c>
      <c r="H7837" s="260" t="s">
        <v>5066</v>
      </c>
    </row>
    <row r="7838" spans="1:9" ht="15" x14ac:dyDescent="0.2">
      <c r="A7838" s="598">
        <v>43665</v>
      </c>
      <c r="B7838" s="90" t="s">
        <v>1399</v>
      </c>
      <c r="C7838" s="90" t="s">
        <v>558</v>
      </c>
      <c r="D7838" s="800" t="s">
        <v>5156</v>
      </c>
      <c r="E7838" s="91"/>
      <c r="F7838" s="91">
        <v>23125</v>
      </c>
      <c r="G7838" s="91">
        <f t="shared" si="127"/>
        <v>23125</v>
      </c>
      <c r="H7838" s="260" t="s">
        <v>5066</v>
      </c>
    </row>
    <row r="7839" spans="1:9" ht="15" x14ac:dyDescent="0.2">
      <c r="A7839" s="598">
        <v>43665</v>
      </c>
      <c r="B7839" s="90" t="s">
        <v>5051</v>
      </c>
      <c r="C7839" s="90" t="s">
        <v>558</v>
      </c>
      <c r="D7839" s="800" t="s">
        <v>5093</v>
      </c>
      <c r="E7839" s="91"/>
      <c r="F7839" s="91">
        <v>300000</v>
      </c>
      <c r="G7839" s="91">
        <f t="shared" si="127"/>
        <v>300000</v>
      </c>
      <c r="H7839" s="260" t="s">
        <v>5066</v>
      </c>
    </row>
    <row r="7840" spans="1:9" ht="15" x14ac:dyDescent="0.2">
      <c r="A7840" s="598">
        <v>43665</v>
      </c>
      <c r="B7840" s="90" t="s">
        <v>5051</v>
      </c>
      <c r="C7840" s="90" t="s">
        <v>558</v>
      </c>
      <c r="D7840" s="800" t="s">
        <v>5094</v>
      </c>
      <c r="E7840" s="91"/>
      <c r="F7840" s="91">
        <v>90864</v>
      </c>
      <c r="G7840" s="91">
        <f t="shared" si="127"/>
        <v>90864</v>
      </c>
      <c r="H7840" s="260" t="s">
        <v>5066</v>
      </c>
    </row>
    <row r="7841" spans="1:8" ht="15" x14ac:dyDescent="0.2">
      <c r="A7841" s="598">
        <v>43665</v>
      </c>
      <c r="B7841" s="90" t="s">
        <v>5051</v>
      </c>
      <c r="C7841" s="90" t="s">
        <v>558</v>
      </c>
      <c r="D7841" s="800" t="s">
        <v>5095</v>
      </c>
      <c r="E7841" s="91"/>
      <c r="F7841" s="91">
        <v>487221</v>
      </c>
      <c r="G7841" s="91">
        <f t="shared" si="127"/>
        <v>487221</v>
      </c>
      <c r="H7841" s="260" t="s">
        <v>5066</v>
      </c>
    </row>
    <row r="7842" spans="1:8" ht="24" x14ac:dyDescent="0.2">
      <c r="A7842" s="598">
        <v>43668</v>
      </c>
      <c r="B7842" s="90" t="s">
        <v>2932</v>
      </c>
      <c r="C7842" s="90" t="s">
        <v>558</v>
      </c>
      <c r="D7842" s="797" t="s">
        <v>5114</v>
      </c>
      <c r="E7842" s="91"/>
      <c r="F7842" s="91">
        <v>5321096</v>
      </c>
      <c r="G7842" s="91">
        <f t="shared" si="127"/>
        <v>5321096</v>
      </c>
      <c r="H7842" s="260" t="s">
        <v>5066</v>
      </c>
    </row>
    <row r="7843" spans="1:8" ht="24" x14ac:dyDescent="0.2">
      <c r="A7843" s="598">
        <v>43669</v>
      </c>
      <c r="B7843" s="90" t="s">
        <v>4720</v>
      </c>
      <c r="C7843" s="90" t="s">
        <v>558</v>
      </c>
      <c r="D7843" s="797" t="s">
        <v>9103</v>
      </c>
      <c r="E7843" s="91"/>
      <c r="F7843" s="91">
        <v>1350000</v>
      </c>
      <c r="G7843" s="91">
        <f t="shared" si="127"/>
        <v>1350000</v>
      </c>
      <c r="H7843" s="260" t="s">
        <v>5066</v>
      </c>
    </row>
    <row r="7844" spans="1:8" ht="24" x14ac:dyDescent="0.2">
      <c r="A7844" s="598">
        <v>43669</v>
      </c>
      <c r="B7844" s="90" t="s">
        <v>4720</v>
      </c>
      <c r="C7844" s="90" t="s">
        <v>558</v>
      </c>
      <c r="D7844" s="797" t="s">
        <v>9104</v>
      </c>
      <c r="E7844" s="91"/>
      <c r="F7844" s="91">
        <v>150000</v>
      </c>
      <c r="G7844" s="91">
        <f t="shared" si="127"/>
        <v>150000</v>
      </c>
      <c r="H7844" s="260" t="s">
        <v>5066</v>
      </c>
    </row>
    <row r="7845" spans="1:8" ht="24" x14ac:dyDescent="0.2">
      <c r="A7845" s="598">
        <v>43669</v>
      </c>
      <c r="B7845" s="90" t="s">
        <v>4720</v>
      </c>
      <c r="C7845" s="90" t="s">
        <v>558</v>
      </c>
      <c r="D7845" s="797" t="s">
        <v>5115</v>
      </c>
      <c r="E7845" s="91"/>
      <c r="F7845" s="91">
        <v>50614</v>
      </c>
      <c r="G7845" s="91">
        <f t="shared" si="127"/>
        <v>50614</v>
      </c>
      <c r="H7845" s="260" t="s">
        <v>5066</v>
      </c>
    </row>
    <row r="7846" spans="1:8" ht="15" x14ac:dyDescent="0.2">
      <c r="A7846" s="598">
        <v>43669</v>
      </c>
      <c r="B7846" s="90" t="s">
        <v>4720</v>
      </c>
      <c r="C7846" s="90" t="s">
        <v>558</v>
      </c>
      <c r="D7846" s="797"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7" t="s">
        <v>5179</v>
      </c>
      <c r="E7937" s="235">
        <v>150000</v>
      </c>
      <c r="F7937" s="235"/>
      <c r="G7937" s="235">
        <f t="shared" si="129"/>
        <v>-150000</v>
      </c>
      <c r="H7937" s="243" t="s">
        <v>5166</v>
      </c>
      <c r="I7937" s="39"/>
    </row>
    <row r="7938" spans="1:9" ht="15" x14ac:dyDescent="0.2">
      <c r="A7938" s="601">
        <v>43682</v>
      </c>
      <c r="B7938" s="173" t="s">
        <v>2651</v>
      </c>
      <c r="C7938" s="173" t="s">
        <v>3010</v>
      </c>
      <c r="D7938" s="817" t="s">
        <v>5180</v>
      </c>
      <c r="E7938" s="235">
        <v>85000</v>
      </c>
      <c r="F7938" s="235"/>
      <c r="G7938" s="235">
        <f t="shared" si="129"/>
        <v>-85000</v>
      </c>
      <c r="H7938" s="243" t="s">
        <v>5166</v>
      </c>
      <c r="I7938" s="39"/>
    </row>
    <row r="7939" spans="1:9" ht="15" x14ac:dyDescent="0.2">
      <c r="A7939" s="601">
        <v>43682</v>
      </c>
      <c r="B7939" s="173" t="s">
        <v>2932</v>
      </c>
      <c r="C7939" s="173" t="s">
        <v>3010</v>
      </c>
      <c r="D7939" s="817" t="s">
        <v>5180</v>
      </c>
      <c r="E7939" s="235">
        <v>230000</v>
      </c>
      <c r="F7939" s="235"/>
      <c r="G7939" s="235">
        <f t="shared" si="129"/>
        <v>-230000</v>
      </c>
      <c r="H7939" s="243" t="s">
        <v>5166</v>
      </c>
      <c r="I7939" s="39"/>
    </row>
    <row r="7940" spans="1:9" ht="15" x14ac:dyDescent="0.2">
      <c r="A7940" s="601">
        <v>43682</v>
      </c>
      <c r="B7940" s="173" t="s">
        <v>2932</v>
      </c>
      <c r="C7940" s="173" t="s">
        <v>430</v>
      </c>
      <c r="D7940" s="817" t="s">
        <v>5181</v>
      </c>
      <c r="E7940" s="235">
        <v>100000</v>
      </c>
      <c r="F7940" s="235"/>
      <c r="G7940" s="235">
        <f t="shared" si="129"/>
        <v>-100000</v>
      </c>
      <c r="H7940" s="243" t="s">
        <v>5166</v>
      </c>
      <c r="I7940" s="39"/>
    </row>
    <row r="7941" spans="1:9" ht="15" x14ac:dyDescent="0.2">
      <c r="A7941" s="601">
        <v>43682</v>
      </c>
      <c r="B7941" s="173" t="s">
        <v>2932</v>
      </c>
      <c r="C7941" s="173" t="s">
        <v>430</v>
      </c>
      <c r="D7941" s="817" t="s">
        <v>5182</v>
      </c>
      <c r="E7941" s="235">
        <v>100000</v>
      </c>
      <c r="F7941" s="235"/>
      <c r="G7941" s="235">
        <f t="shared" si="129"/>
        <v>-100000</v>
      </c>
      <c r="H7941" s="243" t="s">
        <v>5166</v>
      </c>
      <c r="I7941" s="39"/>
    </row>
    <row r="7942" spans="1:9" ht="15" x14ac:dyDescent="0.2">
      <c r="A7942" s="601">
        <v>43682</v>
      </c>
      <c r="B7942" s="173" t="s">
        <v>2932</v>
      </c>
      <c r="C7942" s="173" t="s">
        <v>430</v>
      </c>
      <c r="D7942" s="817" t="s">
        <v>5183</v>
      </c>
      <c r="E7942" s="235">
        <v>100000</v>
      </c>
      <c r="F7942" s="235"/>
      <c r="G7942" s="235">
        <f t="shared" si="129"/>
        <v>-100000</v>
      </c>
      <c r="H7942" s="243" t="s">
        <v>5166</v>
      </c>
      <c r="I7942" s="39"/>
    </row>
    <row r="7943" spans="1:9" ht="24" x14ac:dyDescent="0.2">
      <c r="A7943" s="601">
        <v>43683</v>
      </c>
      <c r="B7943" s="173" t="s">
        <v>1399</v>
      </c>
      <c r="C7943" s="173" t="s">
        <v>2195</v>
      </c>
      <c r="D7943" s="817" t="s">
        <v>5172</v>
      </c>
      <c r="E7943" s="235">
        <v>66700</v>
      </c>
      <c r="F7943" s="235"/>
      <c r="G7943" s="235">
        <f t="shared" si="129"/>
        <v>-66700</v>
      </c>
      <c r="H7943" s="243" t="s">
        <v>5166</v>
      </c>
      <c r="I7943" s="39"/>
    </row>
    <row r="7944" spans="1:9" ht="24" x14ac:dyDescent="0.2">
      <c r="A7944" s="601">
        <v>43683</v>
      </c>
      <c r="B7944" s="173" t="s">
        <v>5051</v>
      </c>
      <c r="C7944" s="173" t="s">
        <v>2195</v>
      </c>
      <c r="D7944" s="817" t="s">
        <v>5172</v>
      </c>
      <c r="E7944" s="235">
        <v>48850</v>
      </c>
      <c r="F7944" s="235"/>
      <c r="G7944" s="235">
        <f t="shared" si="129"/>
        <v>-48850</v>
      </c>
      <c r="H7944" s="243" t="s">
        <v>5166</v>
      </c>
      <c r="I7944" s="39"/>
    </row>
    <row r="7945" spans="1:9" ht="24" x14ac:dyDescent="0.2">
      <c r="A7945" s="601">
        <v>43683</v>
      </c>
      <c r="B7945" s="173" t="s">
        <v>2651</v>
      </c>
      <c r="C7945" s="173" t="s">
        <v>2195</v>
      </c>
      <c r="D7945" s="817" t="s">
        <v>5172</v>
      </c>
      <c r="E7945" s="235">
        <v>34450</v>
      </c>
      <c r="F7945" s="235"/>
      <c r="G7945" s="235">
        <f t="shared" si="129"/>
        <v>-34450</v>
      </c>
      <c r="H7945" s="243" t="s">
        <v>5166</v>
      </c>
      <c r="I7945" s="39"/>
    </row>
    <row r="7946" spans="1:9" ht="15" x14ac:dyDescent="0.2">
      <c r="A7946" s="601">
        <v>43684</v>
      </c>
      <c r="B7946" s="173" t="s">
        <v>2932</v>
      </c>
      <c r="C7946" s="173" t="s">
        <v>5186</v>
      </c>
      <c r="D7946" s="817" t="s">
        <v>1156</v>
      </c>
      <c r="E7946" s="235">
        <v>100000</v>
      </c>
      <c r="F7946" s="235"/>
      <c r="G7946" s="235">
        <f t="shared" si="129"/>
        <v>-100000</v>
      </c>
      <c r="H7946" s="243" t="s">
        <v>5166</v>
      </c>
      <c r="I7946" s="39"/>
    </row>
    <row r="7947" spans="1:9" ht="15" x14ac:dyDescent="0.2">
      <c r="A7947" s="601">
        <v>43684</v>
      </c>
      <c r="B7947" s="173" t="s">
        <v>2651</v>
      </c>
      <c r="C7947" s="173" t="s">
        <v>250</v>
      </c>
      <c r="D7947" s="817" t="s">
        <v>5187</v>
      </c>
      <c r="E7947" s="235">
        <v>50000</v>
      </c>
      <c r="F7947" s="235"/>
      <c r="G7947" s="235">
        <f t="shared" si="129"/>
        <v>-50000</v>
      </c>
      <c r="H7947" s="243" t="s">
        <v>5166</v>
      </c>
      <c r="I7947" s="39"/>
    </row>
    <row r="7948" spans="1:9" ht="15" x14ac:dyDescent="0.2">
      <c r="A7948" s="601">
        <v>43684</v>
      </c>
      <c r="B7948" s="173" t="s">
        <v>2651</v>
      </c>
      <c r="C7948" s="173" t="s">
        <v>250</v>
      </c>
      <c r="D7948" s="817" t="s">
        <v>5188</v>
      </c>
      <c r="E7948" s="235">
        <v>36000</v>
      </c>
      <c r="F7948" s="235"/>
      <c r="G7948" s="235">
        <f t="shared" si="129"/>
        <v>-36000</v>
      </c>
      <c r="H7948" s="243" t="s">
        <v>5166</v>
      </c>
      <c r="I7948" s="39"/>
    </row>
    <row r="7949" spans="1:9" ht="15" x14ac:dyDescent="0.2">
      <c r="A7949" s="601">
        <v>43684</v>
      </c>
      <c r="B7949" s="173" t="s">
        <v>2932</v>
      </c>
      <c r="C7949" s="173" t="s">
        <v>4333</v>
      </c>
      <c r="D7949" s="817" t="s">
        <v>5189</v>
      </c>
      <c r="E7949" s="235">
        <v>4800</v>
      </c>
      <c r="F7949" s="235"/>
      <c r="G7949" s="235">
        <f t="shared" si="129"/>
        <v>-4800</v>
      </c>
      <c r="H7949" s="243" t="s">
        <v>5166</v>
      </c>
      <c r="I7949" s="39"/>
    </row>
    <row r="7950" spans="1:9" ht="15" x14ac:dyDescent="0.2">
      <c r="A7950" s="601">
        <v>43684</v>
      </c>
      <c r="B7950" s="173" t="s">
        <v>1399</v>
      </c>
      <c r="C7950" s="173" t="s">
        <v>4333</v>
      </c>
      <c r="D7950" s="817" t="s">
        <v>5189</v>
      </c>
      <c r="E7950" s="235">
        <v>40000</v>
      </c>
      <c r="F7950" s="235"/>
      <c r="G7950" s="235">
        <f t="shared" si="129"/>
        <v>-40000</v>
      </c>
      <c r="H7950" s="243" t="s">
        <v>5166</v>
      </c>
      <c r="I7950" s="39"/>
    </row>
    <row r="7951" spans="1:9" ht="15" x14ac:dyDescent="0.2">
      <c r="A7951" s="601">
        <v>43684</v>
      </c>
      <c r="B7951" s="173" t="s">
        <v>4720</v>
      </c>
      <c r="C7951" s="173" t="s">
        <v>4333</v>
      </c>
      <c r="D7951" s="817"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7" t="s">
        <v>5185</v>
      </c>
      <c r="E7952" s="235">
        <v>300000</v>
      </c>
      <c r="F7952" s="235"/>
      <c r="G7952" s="235">
        <f t="shared" si="129"/>
        <v>-300000</v>
      </c>
      <c r="H7952" s="243" t="s">
        <v>5166</v>
      </c>
      <c r="I7952" s="39"/>
    </row>
    <row r="7953" spans="1:9" ht="15" x14ac:dyDescent="0.2">
      <c r="A7953" s="601">
        <v>43686</v>
      </c>
      <c r="B7953" s="173" t="s">
        <v>5051</v>
      </c>
      <c r="C7953" s="173" t="s">
        <v>2337</v>
      </c>
      <c r="D7953" s="817" t="s">
        <v>5190</v>
      </c>
      <c r="E7953" s="235">
        <v>67200</v>
      </c>
      <c r="F7953" s="235"/>
      <c r="G7953" s="235">
        <f t="shared" si="129"/>
        <v>-67200</v>
      </c>
      <c r="H7953" s="243" t="s">
        <v>5166</v>
      </c>
      <c r="I7953" s="39"/>
    </row>
    <row r="7954" spans="1:9" ht="15" x14ac:dyDescent="0.2">
      <c r="A7954" s="601">
        <v>43686</v>
      </c>
      <c r="B7954" s="173" t="s">
        <v>2786</v>
      </c>
      <c r="C7954" s="173" t="s">
        <v>2337</v>
      </c>
      <c r="D7954" s="817" t="s">
        <v>5190</v>
      </c>
      <c r="E7954" s="235">
        <v>20300</v>
      </c>
      <c r="F7954" s="235"/>
      <c r="G7954" s="235">
        <f t="shared" si="129"/>
        <v>-20300</v>
      </c>
      <c r="H7954" s="243" t="s">
        <v>5166</v>
      </c>
      <c r="I7954" s="39"/>
    </row>
    <row r="7955" spans="1:9" ht="15" x14ac:dyDescent="0.2">
      <c r="A7955" s="601">
        <v>43686</v>
      </c>
      <c r="B7955" s="173" t="s">
        <v>5051</v>
      </c>
      <c r="C7955" s="173" t="s">
        <v>3427</v>
      </c>
      <c r="D7955" s="817" t="s">
        <v>5191</v>
      </c>
      <c r="E7955" s="235">
        <v>200000</v>
      </c>
      <c r="F7955" s="235"/>
      <c r="G7955" s="235">
        <f t="shared" si="129"/>
        <v>-200000</v>
      </c>
      <c r="H7955" s="243" t="s">
        <v>5166</v>
      </c>
      <c r="I7955" s="39"/>
    </row>
    <row r="7956" spans="1:9" ht="15" x14ac:dyDescent="0.2">
      <c r="A7956" s="601">
        <v>43686</v>
      </c>
      <c r="B7956" s="173" t="s">
        <v>2651</v>
      </c>
      <c r="C7956" s="173" t="s">
        <v>4384</v>
      </c>
      <c r="D7956" s="817" t="s">
        <v>5192</v>
      </c>
      <c r="E7956" s="235">
        <v>26765</v>
      </c>
      <c r="F7956" s="235"/>
      <c r="G7956" s="235">
        <f t="shared" si="129"/>
        <v>-26765</v>
      </c>
      <c r="H7956" s="243" t="s">
        <v>5166</v>
      </c>
      <c r="I7956" s="39"/>
    </row>
    <row r="7957" spans="1:9" ht="15" x14ac:dyDescent="0.2">
      <c r="A7957" s="601">
        <v>43696</v>
      </c>
      <c r="B7957" s="173" t="s">
        <v>1399</v>
      </c>
      <c r="C7957" s="173" t="s">
        <v>4726</v>
      </c>
      <c r="D7957" s="817" t="s">
        <v>5198</v>
      </c>
      <c r="E7957" s="235">
        <v>168000</v>
      </c>
      <c r="F7957" s="235"/>
      <c r="G7957" s="235">
        <f t="shared" si="129"/>
        <v>-168000</v>
      </c>
      <c r="H7957" s="243" t="s">
        <v>5166</v>
      </c>
      <c r="I7957" s="39"/>
    </row>
    <row r="7958" spans="1:9" ht="15" x14ac:dyDescent="0.2">
      <c r="A7958" s="601">
        <v>43696</v>
      </c>
      <c r="B7958" s="173" t="s">
        <v>1399</v>
      </c>
      <c r="C7958" s="173" t="s">
        <v>2337</v>
      </c>
      <c r="D7958" s="817" t="s">
        <v>5199</v>
      </c>
      <c r="E7958" s="235">
        <v>112000</v>
      </c>
      <c r="F7958" s="235"/>
      <c r="G7958" s="235">
        <f t="shared" si="129"/>
        <v>-112000</v>
      </c>
      <c r="H7958" s="243" t="s">
        <v>5166</v>
      </c>
      <c r="I7958" s="39"/>
    </row>
    <row r="7959" spans="1:9" ht="15" x14ac:dyDescent="0.2">
      <c r="A7959" s="601">
        <v>43696</v>
      </c>
      <c r="B7959" s="173" t="s">
        <v>2651</v>
      </c>
      <c r="C7959" s="173" t="s">
        <v>4869</v>
      </c>
      <c r="D7959" s="817" t="s">
        <v>5200</v>
      </c>
      <c r="E7959" s="235">
        <v>66000</v>
      </c>
      <c r="F7959" s="235"/>
      <c r="G7959" s="235">
        <f t="shared" si="129"/>
        <v>-66000</v>
      </c>
      <c r="H7959" s="243" t="s">
        <v>5166</v>
      </c>
      <c r="I7959" s="39"/>
    </row>
    <row r="7960" spans="1:9" ht="15" x14ac:dyDescent="0.2">
      <c r="A7960" s="601">
        <v>43699</v>
      </c>
      <c r="B7960" s="173" t="s">
        <v>1399</v>
      </c>
      <c r="C7960" s="173" t="s">
        <v>3144</v>
      </c>
      <c r="D7960" s="817" t="s">
        <v>5227</v>
      </c>
      <c r="E7960" s="235">
        <v>20000</v>
      </c>
      <c r="F7960" s="235"/>
      <c r="G7960" s="235">
        <f t="shared" si="129"/>
        <v>-20000</v>
      </c>
      <c r="H7960" s="243" t="s">
        <v>5166</v>
      </c>
      <c r="I7960" s="39"/>
    </row>
    <row r="7961" spans="1:9" ht="15" x14ac:dyDescent="0.2">
      <c r="A7961" s="601">
        <v>43703</v>
      </c>
      <c r="B7961" s="173" t="s">
        <v>16</v>
      </c>
      <c r="C7961" s="173" t="s">
        <v>1688</v>
      </c>
      <c r="D7961" s="817" t="s">
        <v>369</v>
      </c>
      <c r="E7961" s="235">
        <v>4450</v>
      </c>
      <c r="F7961" s="235"/>
      <c r="G7961" s="235">
        <f t="shared" si="129"/>
        <v>-4450</v>
      </c>
      <c r="H7961" s="243" t="s">
        <v>5166</v>
      </c>
      <c r="I7961" s="39"/>
    </row>
    <row r="7962" spans="1:9" ht="15" x14ac:dyDescent="0.2">
      <c r="A7962" s="601">
        <v>43703</v>
      </c>
      <c r="B7962" s="173" t="s">
        <v>25</v>
      </c>
      <c r="C7962" s="173" t="s">
        <v>1688</v>
      </c>
      <c r="D7962" s="817" t="s">
        <v>369</v>
      </c>
      <c r="E7962" s="235">
        <v>35752</v>
      </c>
      <c r="F7962" s="235"/>
      <c r="G7962" s="235">
        <f t="shared" si="129"/>
        <v>-35752</v>
      </c>
      <c r="H7962" s="243" t="s">
        <v>5166</v>
      </c>
      <c r="I7962" s="39"/>
    </row>
    <row r="7963" spans="1:9" ht="15" x14ac:dyDescent="0.2">
      <c r="A7963" s="601">
        <v>43703</v>
      </c>
      <c r="B7963" s="173" t="s">
        <v>5051</v>
      </c>
      <c r="C7963" s="173" t="s">
        <v>5228</v>
      </c>
      <c r="D7963" s="817" t="s">
        <v>5229</v>
      </c>
      <c r="E7963" s="235">
        <v>150000</v>
      </c>
      <c r="F7963" s="235"/>
      <c r="G7963" s="235">
        <f t="shared" si="129"/>
        <v>-150000</v>
      </c>
      <c r="H7963" s="243" t="s">
        <v>5166</v>
      </c>
      <c r="I7963" s="39"/>
    </row>
    <row r="7964" spans="1:9" ht="15" x14ac:dyDescent="0.2">
      <c r="A7964" s="601">
        <v>43704</v>
      </c>
      <c r="B7964" s="173" t="s">
        <v>2932</v>
      </c>
      <c r="C7964" s="173" t="s">
        <v>4683</v>
      </c>
      <c r="D7964" s="817" t="s">
        <v>5230</v>
      </c>
      <c r="E7964" s="235">
        <v>200000</v>
      </c>
      <c r="F7964" s="235"/>
      <c r="G7964" s="235">
        <f t="shared" si="129"/>
        <v>-200000</v>
      </c>
      <c r="H7964" s="243" t="s">
        <v>5166</v>
      </c>
      <c r="I7964" s="39"/>
    </row>
    <row r="7965" spans="1:9" ht="15" x14ac:dyDescent="0.2">
      <c r="A7965" s="601">
        <v>43704</v>
      </c>
      <c r="B7965" s="173" t="s">
        <v>5051</v>
      </c>
      <c r="C7965" s="173" t="s">
        <v>4724</v>
      </c>
      <c r="D7965" s="817" t="s">
        <v>5231</v>
      </c>
      <c r="E7965" s="235">
        <v>42000</v>
      </c>
      <c r="F7965" s="235"/>
      <c r="G7965" s="235">
        <f t="shared" si="129"/>
        <v>-42000</v>
      </c>
      <c r="H7965" s="243" t="s">
        <v>5166</v>
      </c>
      <c r="I7965" s="39"/>
    </row>
    <row r="7966" spans="1:9" ht="15" x14ac:dyDescent="0.2">
      <c r="A7966" s="601">
        <v>43704</v>
      </c>
      <c r="B7966" s="173" t="s">
        <v>2651</v>
      </c>
      <c r="C7966" s="173" t="s">
        <v>4869</v>
      </c>
      <c r="D7966" s="817" t="s">
        <v>5232</v>
      </c>
      <c r="E7966" s="235">
        <v>44400</v>
      </c>
      <c r="F7966" s="235"/>
      <c r="G7966" s="235">
        <f t="shared" si="129"/>
        <v>-44400</v>
      </c>
      <c r="H7966" s="243" t="s">
        <v>5166</v>
      </c>
      <c r="I7966" s="39"/>
    </row>
    <row r="7967" spans="1:9" ht="24" x14ac:dyDescent="0.2">
      <c r="A7967" s="601">
        <v>43704</v>
      </c>
      <c r="B7967" s="173" t="s">
        <v>3732</v>
      </c>
      <c r="C7967" s="173" t="s">
        <v>166</v>
      </c>
      <c r="D7967" s="817" t="s">
        <v>5240</v>
      </c>
      <c r="E7967" s="235">
        <v>4300</v>
      </c>
      <c r="F7967" s="235"/>
      <c r="G7967" s="235">
        <f t="shared" si="129"/>
        <v>-4300</v>
      </c>
      <c r="H7967" s="243" t="s">
        <v>5166</v>
      </c>
      <c r="I7967" s="39"/>
    </row>
    <row r="7968" spans="1:9" ht="24" x14ac:dyDescent="0.2">
      <c r="A7968" s="601">
        <v>43704</v>
      </c>
      <c r="B7968" s="173" t="s">
        <v>1399</v>
      </c>
      <c r="C7968" s="173" t="s">
        <v>166</v>
      </c>
      <c r="D7968" s="817" t="s">
        <v>5240</v>
      </c>
      <c r="E7968" s="235">
        <v>52889</v>
      </c>
      <c r="F7968" s="235"/>
      <c r="G7968" s="235">
        <f t="shared" si="129"/>
        <v>-52889</v>
      </c>
      <c r="H7968" s="243" t="s">
        <v>5166</v>
      </c>
      <c r="I7968" s="39"/>
    </row>
    <row r="7969" spans="1:9" ht="24" x14ac:dyDescent="0.2">
      <c r="A7969" s="601">
        <v>43704</v>
      </c>
      <c r="B7969" s="173" t="s">
        <v>5051</v>
      </c>
      <c r="C7969" s="173" t="s">
        <v>166</v>
      </c>
      <c r="D7969" s="817" t="s">
        <v>5240</v>
      </c>
      <c r="E7969" s="235">
        <v>36300</v>
      </c>
      <c r="F7969" s="235"/>
      <c r="G7969" s="235">
        <f t="shared" si="129"/>
        <v>-36300</v>
      </c>
      <c r="H7969" s="243" t="s">
        <v>5166</v>
      </c>
      <c r="I7969" s="39"/>
    </row>
    <row r="7970" spans="1:9" ht="24" x14ac:dyDescent="0.2">
      <c r="A7970" s="601">
        <v>43704</v>
      </c>
      <c r="B7970" s="173" t="s">
        <v>2932</v>
      </c>
      <c r="C7970" s="173" t="s">
        <v>166</v>
      </c>
      <c r="D7970" s="817" t="s">
        <v>5240</v>
      </c>
      <c r="E7970" s="235">
        <v>6511</v>
      </c>
      <c r="F7970" s="235"/>
      <c r="G7970" s="235">
        <f t="shared" si="129"/>
        <v>-6511</v>
      </c>
      <c r="H7970" s="243" t="s">
        <v>5166</v>
      </c>
      <c r="I7970" s="39"/>
    </row>
    <row r="7971" spans="1:9" ht="24" x14ac:dyDescent="0.2">
      <c r="A7971" s="601">
        <v>43704</v>
      </c>
      <c r="B7971" s="173" t="s">
        <v>1399</v>
      </c>
      <c r="C7971" s="173" t="s">
        <v>1814</v>
      </c>
      <c r="D7971" s="817" t="s">
        <v>5238</v>
      </c>
      <c r="E7971" s="235">
        <v>403500</v>
      </c>
      <c r="F7971" s="235"/>
      <c r="G7971" s="235">
        <f t="shared" si="129"/>
        <v>-403500</v>
      </c>
      <c r="H7971" s="243" t="s">
        <v>5166</v>
      </c>
      <c r="I7971" s="39"/>
    </row>
    <row r="7972" spans="1:9" ht="24" x14ac:dyDescent="0.2">
      <c r="A7972" s="601">
        <v>43704</v>
      </c>
      <c r="B7972" s="173" t="s">
        <v>2651</v>
      </c>
      <c r="C7972" s="173" t="s">
        <v>704</v>
      </c>
      <c r="D7972" s="817" t="s">
        <v>5239</v>
      </c>
      <c r="E7972" s="235">
        <v>59345</v>
      </c>
      <c r="F7972" s="235"/>
      <c r="G7972" s="235">
        <f t="shared" si="129"/>
        <v>-59345</v>
      </c>
      <c r="H7972" s="243" t="s">
        <v>5166</v>
      </c>
      <c r="I7972" s="39"/>
    </row>
    <row r="7973" spans="1:9" ht="15" x14ac:dyDescent="0.2">
      <c r="A7973" s="601">
        <v>43705</v>
      </c>
      <c r="B7973" s="173" t="s">
        <v>2932</v>
      </c>
      <c r="C7973" s="173" t="s">
        <v>3445</v>
      </c>
      <c r="D7973" s="817" t="s">
        <v>5267</v>
      </c>
      <c r="E7973" s="235">
        <v>40000</v>
      </c>
      <c r="F7973" s="235"/>
      <c r="G7973" s="235">
        <f t="shared" si="129"/>
        <v>-40000</v>
      </c>
      <c r="H7973" s="243" t="s">
        <v>5166</v>
      </c>
      <c r="I7973" s="39"/>
    </row>
    <row r="7974" spans="1:9" ht="15" x14ac:dyDescent="0.2">
      <c r="A7974" s="598">
        <v>43679</v>
      </c>
      <c r="B7974" s="90" t="s">
        <v>5164</v>
      </c>
      <c r="C7974" s="90" t="s">
        <v>558</v>
      </c>
      <c r="D7974" s="800" t="s">
        <v>5165</v>
      </c>
      <c r="E7974" s="91"/>
      <c r="F7974" s="91">
        <v>100000</v>
      </c>
      <c r="G7974" s="91">
        <f t="shared" si="129"/>
        <v>100000</v>
      </c>
      <c r="H7974" s="260" t="s">
        <v>5166</v>
      </c>
    </row>
    <row r="7975" spans="1:9" ht="36" x14ac:dyDescent="0.2">
      <c r="A7975" s="598">
        <v>43680</v>
      </c>
      <c r="B7975" s="90" t="s">
        <v>6514</v>
      </c>
      <c r="C7975" s="90" t="s">
        <v>558</v>
      </c>
      <c r="D7975" s="801" t="s">
        <v>5168</v>
      </c>
      <c r="E7975" s="91"/>
      <c r="F7975" s="91">
        <v>578815</v>
      </c>
      <c r="G7975" s="91">
        <f t="shared" si="129"/>
        <v>578815</v>
      </c>
      <c r="H7975" s="260" t="s">
        <v>5166</v>
      </c>
    </row>
    <row r="7976" spans="1:9" ht="15" x14ac:dyDescent="0.2">
      <c r="A7976" s="598">
        <v>43682</v>
      </c>
      <c r="B7976" s="90" t="s">
        <v>1399</v>
      </c>
      <c r="C7976" s="90" t="s">
        <v>558</v>
      </c>
      <c r="D7976" s="800" t="s">
        <v>5170</v>
      </c>
      <c r="E7976" s="91"/>
      <c r="F7976" s="91">
        <v>150000</v>
      </c>
      <c r="G7976" s="91">
        <f t="shared" si="129"/>
        <v>150000</v>
      </c>
      <c r="H7976" s="260" t="s">
        <v>5166</v>
      </c>
    </row>
    <row r="7977" spans="1:9" ht="15" x14ac:dyDescent="0.2">
      <c r="A7977" s="598">
        <v>43682</v>
      </c>
      <c r="B7977" s="90" t="s">
        <v>1399</v>
      </c>
      <c r="C7977" s="90" t="s">
        <v>558</v>
      </c>
      <c r="D7977" s="800" t="s">
        <v>5171</v>
      </c>
      <c r="E7977" s="91"/>
      <c r="F7977" s="91">
        <v>104881</v>
      </c>
      <c r="G7977" s="91">
        <f t="shared" si="129"/>
        <v>104881</v>
      </c>
      <c r="H7977" s="260" t="s">
        <v>5166</v>
      </c>
    </row>
    <row r="7978" spans="1:9" ht="15" x14ac:dyDescent="0.2">
      <c r="A7978" s="598">
        <v>43685</v>
      </c>
      <c r="B7978" s="90" t="s">
        <v>37</v>
      </c>
      <c r="C7978" s="90" t="s">
        <v>558</v>
      </c>
      <c r="D7978" s="800" t="s">
        <v>5174</v>
      </c>
      <c r="E7978" s="91"/>
      <c r="F7978" s="91">
        <v>157140</v>
      </c>
      <c r="G7978" s="91">
        <f t="shared" si="129"/>
        <v>157140</v>
      </c>
      <c r="H7978" s="260" t="s">
        <v>5166</v>
      </c>
    </row>
    <row r="7979" spans="1:9" ht="15" x14ac:dyDescent="0.2">
      <c r="A7979" s="598">
        <v>43685</v>
      </c>
      <c r="B7979" s="90" t="s">
        <v>37</v>
      </c>
      <c r="C7979" s="90" t="s">
        <v>558</v>
      </c>
      <c r="D7979" s="800" t="s">
        <v>5266</v>
      </c>
      <c r="E7979" s="91"/>
      <c r="F7979" s="91">
        <v>254375</v>
      </c>
      <c r="G7979" s="91">
        <f t="shared" ref="G7979:G8042" si="130">F7979-E7979</f>
        <v>254375</v>
      </c>
      <c r="H7979" s="260" t="s">
        <v>5166</v>
      </c>
    </row>
    <row r="7980" spans="1:9" ht="36" x14ac:dyDescent="0.2">
      <c r="A7980" s="598">
        <v>43685</v>
      </c>
      <c r="B7980" s="93" t="s">
        <v>3945</v>
      </c>
      <c r="C7980" s="93" t="s">
        <v>558</v>
      </c>
      <c r="D7980" s="801" t="s">
        <v>5175</v>
      </c>
      <c r="E7980" s="175"/>
      <c r="F7980" s="175">
        <v>291000</v>
      </c>
      <c r="G7980" s="175">
        <f t="shared" si="130"/>
        <v>291000</v>
      </c>
      <c r="H7980" s="260" t="s">
        <v>5166</v>
      </c>
    </row>
    <row r="7981" spans="1:9" ht="24" x14ac:dyDescent="0.2">
      <c r="A7981" s="598">
        <v>43692</v>
      </c>
      <c r="B7981" s="90" t="s">
        <v>3944</v>
      </c>
      <c r="C7981" s="93" t="s">
        <v>558</v>
      </c>
      <c r="D7981" s="801" t="s">
        <v>5203</v>
      </c>
      <c r="E7981" s="91"/>
      <c r="F7981" s="91">
        <v>321064</v>
      </c>
      <c r="G7981" s="91">
        <f t="shared" si="130"/>
        <v>321064</v>
      </c>
      <c r="H7981" s="260" t="s">
        <v>5166</v>
      </c>
    </row>
    <row r="7982" spans="1:9" ht="24" x14ac:dyDescent="0.2">
      <c r="A7982" s="598">
        <v>43699</v>
      </c>
      <c r="B7982" s="93" t="s">
        <v>3945</v>
      </c>
      <c r="C7982" s="93" t="s">
        <v>558</v>
      </c>
      <c r="D7982" s="801" t="s">
        <v>5203</v>
      </c>
      <c r="E7982" s="175"/>
      <c r="F7982" s="175">
        <v>295582</v>
      </c>
      <c r="G7982" s="175">
        <f t="shared" si="130"/>
        <v>295582</v>
      </c>
      <c r="H7982" s="260" t="s">
        <v>5166</v>
      </c>
    </row>
    <row r="7983" spans="1:9" ht="24" x14ac:dyDescent="0.2">
      <c r="A7983" s="598">
        <v>43704</v>
      </c>
      <c r="B7983" s="90" t="s">
        <v>3621</v>
      </c>
      <c r="C7983" s="90" t="s">
        <v>558</v>
      </c>
      <c r="D7983" s="797" t="s">
        <v>5233</v>
      </c>
      <c r="E7983" s="91"/>
      <c r="F7983" s="91">
        <v>100000</v>
      </c>
      <c r="G7983" s="91">
        <f t="shared" si="130"/>
        <v>100000</v>
      </c>
      <c r="H7983" s="260" t="s">
        <v>5166</v>
      </c>
    </row>
    <row r="7984" spans="1:9" ht="24" x14ac:dyDescent="0.2">
      <c r="A7984" s="598">
        <v>43704</v>
      </c>
      <c r="B7984" s="90" t="s">
        <v>3621</v>
      </c>
      <c r="C7984" s="90" t="s">
        <v>558</v>
      </c>
      <c r="D7984" s="797" t="s">
        <v>5234</v>
      </c>
      <c r="E7984" s="91"/>
      <c r="F7984" s="91">
        <v>403500</v>
      </c>
      <c r="G7984" s="91">
        <f t="shared" si="130"/>
        <v>403500</v>
      </c>
      <c r="H7984" s="260" t="s">
        <v>5166</v>
      </c>
    </row>
    <row r="7985" spans="1:8" ht="24" x14ac:dyDescent="0.2">
      <c r="A7985" s="598">
        <v>43704</v>
      </c>
      <c r="B7985" s="90" t="s">
        <v>3621</v>
      </c>
      <c r="C7985" s="90" t="s">
        <v>558</v>
      </c>
      <c r="D7985" s="797" t="s">
        <v>5235</v>
      </c>
      <c r="E7985" s="91"/>
      <c r="F7985" s="91">
        <v>59345</v>
      </c>
      <c r="G7985" s="91">
        <f t="shared" si="130"/>
        <v>59345</v>
      </c>
      <c r="H7985" s="260" t="s">
        <v>5166</v>
      </c>
    </row>
    <row r="7986" spans="1:8" ht="15" x14ac:dyDescent="0.2">
      <c r="A7986" s="598">
        <v>43704</v>
      </c>
      <c r="B7986" s="90" t="s">
        <v>3621</v>
      </c>
      <c r="C7986" s="90" t="s">
        <v>558</v>
      </c>
      <c r="D7986" s="797"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7" t="s">
        <v>5268</v>
      </c>
      <c r="E8072" s="235">
        <v>40000</v>
      </c>
      <c r="F8072" s="235"/>
      <c r="G8072" s="235">
        <f t="shared" si="131"/>
        <v>-40000</v>
      </c>
      <c r="H8072" s="243" t="s">
        <v>5265</v>
      </c>
      <c r="I8072" s="39"/>
    </row>
    <row r="8073" spans="1:9" ht="24" x14ac:dyDescent="0.2">
      <c r="A8073" s="601">
        <v>43711</v>
      </c>
      <c r="B8073" s="173" t="s">
        <v>1399</v>
      </c>
      <c r="C8073" s="173" t="s">
        <v>1523</v>
      </c>
      <c r="D8073" s="817" t="s">
        <v>5236</v>
      </c>
      <c r="E8073" s="235">
        <v>852222</v>
      </c>
      <c r="F8073" s="235"/>
      <c r="G8073" s="235">
        <f t="shared" si="131"/>
        <v>-852222</v>
      </c>
      <c r="H8073" s="243" t="s">
        <v>5265</v>
      </c>
      <c r="I8073" s="39"/>
    </row>
    <row r="8074" spans="1:9" ht="24" x14ac:dyDescent="0.2">
      <c r="A8074" s="601">
        <v>43711</v>
      </c>
      <c r="B8074" s="173" t="s">
        <v>1399</v>
      </c>
      <c r="C8074" s="173" t="s">
        <v>1523</v>
      </c>
      <c r="D8074" s="817" t="s">
        <v>5236</v>
      </c>
      <c r="E8074" s="235">
        <v>850000</v>
      </c>
      <c r="F8074" s="235"/>
      <c r="G8074" s="235">
        <f t="shared" si="131"/>
        <v>-850000</v>
      </c>
      <c r="H8074" s="243" t="s">
        <v>5265</v>
      </c>
      <c r="I8074" s="39"/>
    </row>
    <row r="8075" spans="1:9" ht="15" x14ac:dyDescent="0.2">
      <c r="A8075" s="601">
        <v>43712</v>
      </c>
      <c r="B8075" s="173" t="s">
        <v>1399</v>
      </c>
      <c r="C8075" s="173" t="s">
        <v>3225</v>
      </c>
      <c r="D8075" s="817" t="s">
        <v>5277</v>
      </c>
      <c r="E8075" s="235">
        <v>300000</v>
      </c>
      <c r="F8075" s="235"/>
      <c r="G8075" s="235">
        <f t="shared" si="131"/>
        <v>-300000</v>
      </c>
      <c r="H8075" s="243" t="s">
        <v>5265</v>
      </c>
      <c r="I8075" s="39"/>
    </row>
    <row r="8076" spans="1:9" ht="15" x14ac:dyDescent="0.2">
      <c r="A8076" s="601">
        <v>43712</v>
      </c>
      <c r="B8076" s="173" t="s">
        <v>1399</v>
      </c>
      <c r="C8076" s="173" t="s">
        <v>3225</v>
      </c>
      <c r="D8076" s="817" t="s">
        <v>5277</v>
      </c>
      <c r="E8076" s="235">
        <v>300000</v>
      </c>
      <c r="F8076" s="235"/>
      <c r="G8076" s="235">
        <f t="shared" si="131"/>
        <v>-300000</v>
      </c>
      <c r="H8076" s="243" t="s">
        <v>5265</v>
      </c>
      <c r="I8076" s="39"/>
    </row>
    <row r="8077" spans="1:9" ht="15" x14ac:dyDescent="0.2">
      <c r="A8077" s="601">
        <v>43712</v>
      </c>
      <c r="B8077" s="173" t="s">
        <v>1399</v>
      </c>
      <c r="C8077" s="173" t="s">
        <v>3225</v>
      </c>
      <c r="D8077" s="817" t="s">
        <v>5277</v>
      </c>
      <c r="E8077" s="235">
        <v>300000</v>
      </c>
      <c r="F8077" s="235"/>
      <c r="G8077" s="235">
        <f t="shared" si="131"/>
        <v>-300000</v>
      </c>
      <c r="H8077" s="243" t="s">
        <v>5265</v>
      </c>
      <c r="I8077" s="39"/>
    </row>
    <row r="8078" spans="1:9" ht="15" x14ac:dyDescent="0.2">
      <c r="A8078" s="601">
        <v>43712</v>
      </c>
      <c r="B8078" s="173" t="s">
        <v>1399</v>
      </c>
      <c r="C8078" s="173" t="s">
        <v>3225</v>
      </c>
      <c r="D8078" s="817" t="s">
        <v>5277</v>
      </c>
      <c r="E8078" s="235">
        <v>300000</v>
      </c>
      <c r="F8078" s="235"/>
      <c r="G8078" s="235">
        <f t="shared" si="131"/>
        <v>-300000</v>
      </c>
      <c r="H8078" s="243" t="s">
        <v>5265</v>
      </c>
      <c r="I8078" s="39"/>
    </row>
    <row r="8079" spans="1:9" ht="15" x14ac:dyDescent="0.2">
      <c r="A8079" s="601">
        <v>43712</v>
      </c>
      <c r="B8079" s="173" t="s">
        <v>2932</v>
      </c>
      <c r="C8079" s="173" t="s">
        <v>3111</v>
      </c>
      <c r="D8079" s="817" t="s">
        <v>5278</v>
      </c>
      <c r="E8079" s="235">
        <v>100000</v>
      </c>
      <c r="F8079" s="235"/>
      <c r="G8079" s="235">
        <f t="shared" si="131"/>
        <v>-100000</v>
      </c>
      <c r="H8079" s="243" t="s">
        <v>5265</v>
      </c>
      <c r="I8079" s="39"/>
    </row>
    <row r="8080" spans="1:9" ht="15" x14ac:dyDescent="0.2">
      <c r="A8080" s="601">
        <v>43712</v>
      </c>
      <c r="B8080" s="173" t="s">
        <v>2651</v>
      </c>
      <c r="C8080" s="355" t="s">
        <v>3010</v>
      </c>
      <c r="D8080" s="824" t="s">
        <v>5279</v>
      </c>
      <c r="E8080" s="235">
        <v>80000</v>
      </c>
      <c r="F8080" s="235"/>
      <c r="G8080" s="235">
        <f t="shared" si="131"/>
        <v>-80000</v>
      </c>
      <c r="H8080" s="243" t="s">
        <v>5265</v>
      </c>
      <c r="I8080" s="39"/>
    </row>
    <row r="8081" spans="1:9" ht="15" x14ac:dyDescent="0.2">
      <c r="A8081" s="601">
        <v>43713</v>
      </c>
      <c r="B8081" s="173" t="s">
        <v>5051</v>
      </c>
      <c r="C8081" s="173" t="s">
        <v>5228</v>
      </c>
      <c r="D8081" s="817" t="s">
        <v>5280</v>
      </c>
      <c r="E8081" s="235">
        <v>64975</v>
      </c>
      <c r="F8081" s="235"/>
      <c r="G8081" s="235">
        <f t="shared" si="131"/>
        <v>-64975</v>
      </c>
      <c r="H8081" s="243" t="s">
        <v>5265</v>
      </c>
      <c r="I8081" s="39"/>
    </row>
    <row r="8082" spans="1:9" ht="15" x14ac:dyDescent="0.2">
      <c r="A8082" s="601">
        <v>43714</v>
      </c>
      <c r="B8082" s="173" t="s">
        <v>1399</v>
      </c>
      <c r="C8082" s="173" t="s">
        <v>1354</v>
      </c>
      <c r="D8082" s="817" t="s">
        <v>5282</v>
      </c>
      <c r="E8082" s="235">
        <v>10000</v>
      </c>
      <c r="F8082" s="235"/>
      <c r="G8082" s="235">
        <f t="shared" si="131"/>
        <v>-10000</v>
      </c>
      <c r="H8082" s="243" t="s">
        <v>5265</v>
      </c>
      <c r="I8082" s="39"/>
    </row>
    <row r="8083" spans="1:9" ht="15" x14ac:dyDescent="0.2">
      <c r="A8083" s="601">
        <v>43714</v>
      </c>
      <c r="B8083" s="173" t="s">
        <v>1399</v>
      </c>
      <c r="C8083" s="173" t="s">
        <v>4333</v>
      </c>
      <c r="D8083" s="817" t="s">
        <v>5281</v>
      </c>
      <c r="E8083" s="235">
        <v>40000</v>
      </c>
      <c r="F8083" s="235"/>
      <c r="G8083" s="235">
        <f t="shared" si="131"/>
        <v>-40000</v>
      </c>
      <c r="H8083" s="243" t="s">
        <v>5265</v>
      </c>
      <c r="I8083" s="39"/>
    </row>
    <row r="8084" spans="1:9" ht="15" x14ac:dyDescent="0.2">
      <c r="A8084" s="601">
        <v>43714</v>
      </c>
      <c r="B8084" s="173" t="s">
        <v>2651</v>
      </c>
      <c r="C8084" s="173" t="s">
        <v>4869</v>
      </c>
      <c r="D8084" s="817" t="s">
        <v>5283</v>
      </c>
      <c r="E8084" s="235">
        <v>86000</v>
      </c>
      <c r="F8084" s="235"/>
      <c r="G8084" s="235">
        <f t="shared" si="131"/>
        <v>-86000</v>
      </c>
      <c r="H8084" s="243" t="s">
        <v>5265</v>
      </c>
      <c r="I8084" s="39"/>
    </row>
    <row r="8085" spans="1:9" ht="15" x14ac:dyDescent="0.2">
      <c r="A8085" s="601">
        <v>43720</v>
      </c>
      <c r="B8085" s="173" t="s">
        <v>6514</v>
      </c>
      <c r="C8085" s="173" t="s">
        <v>3002</v>
      </c>
      <c r="D8085" s="817" t="s">
        <v>5284</v>
      </c>
      <c r="E8085" s="235">
        <v>60743</v>
      </c>
      <c r="F8085" s="235"/>
      <c r="G8085" s="235">
        <f t="shared" si="131"/>
        <v>-60743</v>
      </c>
      <c r="H8085" s="243" t="s">
        <v>5265</v>
      </c>
      <c r="I8085" s="39"/>
    </row>
    <row r="8086" spans="1:9" ht="15" x14ac:dyDescent="0.2">
      <c r="A8086" s="601">
        <v>43720</v>
      </c>
      <c r="B8086" s="173" t="s">
        <v>37</v>
      </c>
      <c r="C8086" s="173" t="s">
        <v>3002</v>
      </c>
      <c r="D8086" s="817" t="s">
        <v>5284</v>
      </c>
      <c r="E8086" s="235">
        <v>12960</v>
      </c>
      <c r="F8086" s="235"/>
      <c r="G8086" s="235">
        <f t="shared" si="131"/>
        <v>-12960</v>
      </c>
      <c r="H8086" s="243" t="s">
        <v>5265</v>
      </c>
      <c r="I8086" s="39"/>
    </row>
    <row r="8087" spans="1:9" ht="15" x14ac:dyDescent="0.2">
      <c r="A8087" s="601">
        <v>43720</v>
      </c>
      <c r="B8087" s="173" t="s">
        <v>3944</v>
      </c>
      <c r="C8087" s="173" t="s">
        <v>3002</v>
      </c>
      <c r="D8087" s="817" t="s">
        <v>5284</v>
      </c>
      <c r="E8087" s="235">
        <v>32760</v>
      </c>
      <c r="F8087" s="235"/>
      <c r="G8087" s="235">
        <f t="shared" si="131"/>
        <v>-32760</v>
      </c>
      <c r="H8087" s="243" t="s">
        <v>5265</v>
      </c>
      <c r="I8087" s="39"/>
    </row>
    <row r="8088" spans="1:9" ht="15" x14ac:dyDescent="0.2">
      <c r="A8088" s="601">
        <v>43720</v>
      </c>
      <c r="B8088" s="173" t="s">
        <v>3945</v>
      </c>
      <c r="C8088" s="173" t="s">
        <v>3002</v>
      </c>
      <c r="D8088" s="817" t="s">
        <v>5284</v>
      </c>
      <c r="E8088" s="235">
        <v>30160</v>
      </c>
      <c r="F8088" s="235"/>
      <c r="G8088" s="235">
        <f t="shared" si="131"/>
        <v>-30160</v>
      </c>
      <c r="H8088" s="243" t="s">
        <v>5265</v>
      </c>
      <c r="I8088" s="39"/>
    </row>
    <row r="8089" spans="1:9" ht="15" x14ac:dyDescent="0.2">
      <c r="A8089" s="601">
        <v>43720</v>
      </c>
      <c r="B8089" s="173" t="s">
        <v>5226</v>
      </c>
      <c r="C8089" s="173" t="s">
        <v>5288</v>
      </c>
      <c r="D8089" s="817" t="s">
        <v>5289</v>
      </c>
      <c r="E8089" s="235">
        <v>25000</v>
      </c>
      <c r="F8089" s="235"/>
      <c r="G8089" s="235">
        <f t="shared" si="131"/>
        <v>-25000</v>
      </c>
      <c r="H8089" s="243" t="s">
        <v>5265</v>
      </c>
      <c r="I8089" s="39"/>
    </row>
    <row r="8090" spans="1:9" ht="15" x14ac:dyDescent="0.2">
      <c r="A8090" s="601">
        <v>43721</v>
      </c>
      <c r="B8090" s="173" t="s">
        <v>1399</v>
      </c>
      <c r="C8090" s="173" t="s">
        <v>6169</v>
      </c>
      <c r="D8090" s="817" t="s">
        <v>5290</v>
      </c>
      <c r="E8090" s="235">
        <v>72600</v>
      </c>
      <c r="F8090" s="235"/>
      <c r="G8090" s="235">
        <f t="shared" si="131"/>
        <v>-72600</v>
      </c>
      <c r="H8090" s="243" t="s">
        <v>5265</v>
      </c>
      <c r="I8090" s="39"/>
    </row>
    <row r="8091" spans="1:9" ht="15" x14ac:dyDescent="0.2">
      <c r="A8091" s="601">
        <v>43721</v>
      </c>
      <c r="B8091" s="173" t="s">
        <v>5226</v>
      </c>
      <c r="C8091" s="173" t="s">
        <v>894</v>
      </c>
      <c r="D8091" s="817" t="s">
        <v>5294</v>
      </c>
      <c r="E8091" s="235">
        <v>150000</v>
      </c>
      <c r="F8091" s="235"/>
      <c r="G8091" s="235">
        <f t="shared" si="131"/>
        <v>-150000</v>
      </c>
      <c r="H8091" s="243" t="s">
        <v>5265</v>
      </c>
      <c r="I8091" s="39"/>
    </row>
    <row r="8092" spans="1:9" ht="15" x14ac:dyDescent="0.2">
      <c r="A8092" s="601">
        <v>43721</v>
      </c>
      <c r="B8092" s="173" t="s">
        <v>25</v>
      </c>
      <c r="C8092" s="173" t="s">
        <v>2427</v>
      </c>
      <c r="D8092" s="817" t="s">
        <v>5295</v>
      </c>
      <c r="E8092" s="235">
        <v>72118</v>
      </c>
      <c r="F8092" s="235"/>
      <c r="G8092" s="235">
        <f t="shared" si="131"/>
        <v>-72118</v>
      </c>
      <c r="H8092" s="243" t="s">
        <v>5265</v>
      </c>
      <c r="I8092" s="39"/>
    </row>
    <row r="8093" spans="1:9" ht="15" x14ac:dyDescent="0.2">
      <c r="A8093" s="601">
        <v>43721</v>
      </c>
      <c r="B8093" s="173" t="s">
        <v>25</v>
      </c>
      <c r="C8093" s="173" t="s">
        <v>5296</v>
      </c>
      <c r="D8093" s="817" t="s">
        <v>5223</v>
      </c>
      <c r="E8093" s="235">
        <v>23000</v>
      </c>
      <c r="F8093" s="235"/>
      <c r="G8093" s="235">
        <f t="shared" si="131"/>
        <v>-23000</v>
      </c>
      <c r="H8093" s="243" t="s">
        <v>5265</v>
      </c>
      <c r="I8093" s="39"/>
    </row>
    <row r="8094" spans="1:9" ht="15" x14ac:dyDescent="0.2">
      <c r="A8094" s="601">
        <v>43721</v>
      </c>
      <c r="B8094" s="173" t="s">
        <v>2651</v>
      </c>
      <c r="C8094" s="173" t="s">
        <v>250</v>
      </c>
      <c r="D8094" s="817" t="s">
        <v>5297</v>
      </c>
      <c r="E8094" s="235">
        <v>44275</v>
      </c>
      <c r="F8094" s="235"/>
      <c r="G8094" s="235">
        <f t="shared" si="131"/>
        <v>-44275</v>
      </c>
      <c r="H8094" s="243" t="s">
        <v>5265</v>
      </c>
      <c r="I8094" s="39"/>
    </row>
    <row r="8095" spans="1:9" ht="15" x14ac:dyDescent="0.2">
      <c r="A8095" s="601">
        <v>43721</v>
      </c>
      <c r="B8095" s="173" t="s">
        <v>1399</v>
      </c>
      <c r="C8095" s="173" t="s">
        <v>2514</v>
      </c>
      <c r="D8095" s="817" t="s">
        <v>5298</v>
      </c>
      <c r="E8095" s="235">
        <v>22000</v>
      </c>
      <c r="F8095" s="235"/>
      <c r="G8095" s="235">
        <f t="shared" si="131"/>
        <v>-22000</v>
      </c>
      <c r="H8095" s="243" t="s">
        <v>5265</v>
      </c>
      <c r="I8095" s="39"/>
    </row>
    <row r="8096" spans="1:9" ht="24" x14ac:dyDescent="0.2">
      <c r="A8096" s="601">
        <v>43721</v>
      </c>
      <c r="B8096" s="173" t="s">
        <v>1399</v>
      </c>
      <c r="C8096" s="173" t="s">
        <v>2514</v>
      </c>
      <c r="D8096" s="817" t="s">
        <v>5299</v>
      </c>
      <c r="E8096" s="235">
        <v>167000</v>
      </c>
      <c r="F8096" s="235"/>
      <c r="G8096" s="235">
        <f t="shared" si="131"/>
        <v>-167000</v>
      </c>
      <c r="H8096" s="243" t="s">
        <v>5265</v>
      </c>
      <c r="I8096" s="39"/>
    </row>
    <row r="8097" spans="1:9" ht="15" x14ac:dyDescent="0.2">
      <c r="A8097" s="601">
        <v>43724</v>
      </c>
      <c r="B8097" s="173" t="s">
        <v>5226</v>
      </c>
      <c r="C8097" s="173" t="s">
        <v>5186</v>
      </c>
      <c r="D8097" s="817" t="s">
        <v>5302</v>
      </c>
      <c r="E8097" s="235">
        <v>75000</v>
      </c>
      <c r="F8097" s="235"/>
      <c r="G8097" s="235">
        <f t="shared" si="131"/>
        <v>-75000</v>
      </c>
      <c r="H8097" s="243" t="s">
        <v>5265</v>
      </c>
      <c r="I8097" s="39"/>
    </row>
    <row r="8098" spans="1:9" ht="15" customHeight="1" x14ac:dyDescent="0.2">
      <c r="A8098" s="601">
        <v>43724</v>
      </c>
      <c r="B8098" s="173" t="s">
        <v>2651</v>
      </c>
      <c r="C8098" s="173" t="s">
        <v>5186</v>
      </c>
      <c r="D8098" s="817" t="s">
        <v>5303</v>
      </c>
      <c r="E8098" s="235">
        <v>100000</v>
      </c>
      <c r="F8098" s="235"/>
      <c r="G8098" s="235">
        <f t="shared" si="131"/>
        <v>-100000</v>
      </c>
      <c r="H8098" s="243" t="s">
        <v>5265</v>
      </c>
      <c r="I8098" s="39"/>
    </row>
    <row r="8099" spans="1:9" ht="15" customHeight="1" x14ac:dyDescent="0.2">
      <c r="A8099" s="601">
        <v>43724</v>
      </c>
      <c r="B8099" s="173" t="s">
        <v>2932</v>
      </c>
      <c r="C8099" s="173" t="s">
        <v>3144</v>
      </c>
      <c r="D8099" s="817" t="s">
        <v>5304</v>
      </c>
      <c r="E8099" s="235">
        <v>29550</v>
      </c>
      <c r="F8099" s="235"/>
      <c r="G8099" s="235">
        <f t="shared" si="131"/>
        <v>-29550</v>
      </c>
      <c r="H8099" s="243" t="s">
        <v>5265</v>
      </c>
      <c r="I8099" s="39"/>
    </row>
    <row r="8100" spans="1:9" ht="15" customHeight="1" x14ac:dyDescent="0.2">
      <c r="A8100" s="601">
        <v>43724</v>
      </c>
      <c r="B8100" s="173" t="s">
        <v>2932</v>
      </c>
      <c r="C8100" s="173" t="s">
        <v>3144</v>
      </c>
      <c r="D8100" s="817" t="s">
        <v>5424</v>
      </c>
      <c r="E8100" s="235">
        <v>39800</v>
      </c>
      <c r="F8100" s="235"/>
      <c r="G8100" s="235">
        <f t="shared" si="131"/>
        <v>-39800</v>
      </c>
      <c r="H8100" s="243" t="s">
        <v>5265</v>
      </c>
      <c r="I8100" s="39"/>
    </row>
    <row r="8101" spans="1:9" ht="15" x14ac:dyDescent="0.2">
      <c r="A8101" s="601">
        <v>43726</v>
      </c>
      <c r="B8101" s="173" t="s">
        <v>5051</v>
      </c>
      <c r="C8101" s="173" t="s">
        <v>3427</v>
      </c>
      <c r="D8101" s="817" t="s">
        <v>5305</v>
      </c>
      <c r="E8101" s="235">
        <v>90000</v>
      </c>
      <c r="F8101" s="235"/>
      <c r="G8101" s="235">
        <f t="shared" si="131"/>
        <v>-90000</v>
      </c>
      <c r="H8101" s="243" t="s">
        <v>5265</v>
      </c>
      <c r="I8101" s="39"/>
    </row>
    <row r="8102" spans="1:9" ht="15" x14ac:dyDescent="0.2">
      <c r="A8102" s="601">
        <v>43726</v>
      </c>
      <c r="B8102" s="173" t="s">
        <v>2651</v>
      </c>
      <c r="C8102" s="173" t="s">
        <v>4869</v>
      </c>
      <c r="D8102" s="817" t="s">
        <v>5306</v>
      </c>
      <c r="E8102" s="235">
        <v>43000</v>
      </c>
      <c r="F8102" s="235"/>
      <c r="G8102" s="235">
        <f t="shared" si="131"/>
        <v>-43000</v>
      </c>
      <c r="H8102" s="243" t="s">
        <v>5265</v>
      </c>
      <c r="I8102" s="39"/>
    </row>
    <row r="8103" spans="1:9" ht="15" x14ac:dyDescent="0.2">
      <c r="A8103" s="601">
        <v>43728</v>
      </c>
      <c r="B8103" s="173" t="s">
        <v>2932</v>
      </c>
      <c r="C8103" s="173" t="s">
        <v>3010</v>
      </c>
      <c r="D8103" s="817" t="s">
        <v>5307</v>
      </c>
      <c r="E8103" s="235">
        <v>16500</v>
      </c>
      <c r="F8103" s="235"/>
      <c r="G8103" s="235">
        <f t="shared" si="131"/>
        <v>-16500</v>
      </c>
      <c r="H8103" s="243" t="s">
        <v>5265</v>
      </c>
      <c r="I8103" s="39"/>
    </row>
    <row r="8104" spans="1:9" ht="24" x14ac:dyDescent="0.2">
      <c r="A8104" s="601">
        <v>43728</v>
      </c>
      <c r="B8104" s="173" t="s">
        <v>2651</v>
      </c>
      <c r="C8104" s="173" t="s">
        <v>3010</v>
      </c>
      <c r="D8104" s="817" t="s">
        <v>5309</v>
      </c>
      <c r="E8104" s="235">
        <v>200000</v>
      </c>
      <c r="F8104" s="235"/>
      <c r="G8104" s="235">
        <f t="shared" si="131"/>
        <v>-200000</v>
      </c>
      <c r="H8104" s="243" t="s">
        <v>5265</v>
      </c>
      <c r="I8104" s="39"/>
    </row>
    <row r="8105" spans="1:9" ht="24" x14ac:dyDescent="0.2">
      <c r="A8105" s="601">
        <v>43728</v>
      </c>
      <c r="B8105" s="173" t="s">
        <v>2932</v>
      </c>
      <c r="C8105" s="173" t="s">
        <v>3010</v>
      </c>
      <c r="D8105" s="817" t="s">
        <v>5309</v>
      </c>
      <c r="E8105" s="235">
        <v>50000</v>
      </c>
      <c r="F8105" s="235"/>
      <c r="G8105" s="235">
        <f t="shared" si="131"/>
        <v>-50000</v>
      </c>
      <c r="H8105" s="243" t="s">
        <v>5265</v>
      </c>
      <c r="I8105" s="39"/>
    </row>
    <row r="8106" spans="1:9" ht="24" x14ac:dyDescent="0.2">
      <c r="A8106" s="601">
        <v>43729</v>
      </c>
      <c r="B8106" s="173" t="s">
        <v>1399</v>
      </c>
      <c r="C8106" s="173" t="s">
        <v>3225</v>
      </c>
      <c r="D8106" s="817" t="s">
        <v>5309</v>
      </c>
      <c r="E8106" s="235">
        <v>250000</v>
      </c>
      <c r="F8106" s="235"/>
      <c r="G8106" s="235">
        <f t="shared" si="131"/>
        <v>-250000</v>
      </c>
      <c r="H8106" s="243" t="s">
        <v>5265</v>
      </c>
      <c r="I8106" s="39"/>
    </row>
    <row r="8107" spans="1:9" ht="24" x14ac:dyDescent="0.2">
      <c r="A8107" s="601">
        <v>43729</v>
      </c>
      <c r="B8107" s="173" t="s">
        <v>1399</v>
      </c>
      <c r="C8107" s="173" t="s">
        <v>3225</v>
      </c>
      <c r="D8107" s="817"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7" t="s">
        <v>5309</v>
      </c>
      <c r="E8108" s="235">
        <v>250000</v>
      </c>
      <c r="F8108" s="235"/>
      <c r="G8108" s="235">
        <f t="shared" si="132"/>
        <v>-250000</v>
      </c>
      <c r="H8108" s="243" t="s">
        <v>5265</v>
      </c>
      <c r="I8108" s="39"/>
    </row>
    <row r="8109" spans="1:9" ht="15" customHeight="1" x14ac:dyDescent="0.2">
      <c r="A8109" s="601">
        <v>43729</v>
      </c>
      <c r="B8109" s="173" t="s">
        <v>2651</v>
      </c>
      <c r="C8109" s="173" t="s">
        <v>4869</v>
      </c>
      <c r="D8109" s="817" t="s">
        <v>5313</v>
      </c>
      <c r="E8109" s="235">
        <v>86000</v>
      </c>
      <c r="F8109" s="235"/>
      <c r="G8109" s="235">
        <f t="shared" si="132"/>
        <v>-86000</v>
      </c>
      <c r="H8109" s="243" t="s">
        <v>5265</v>
      </c>
      <c r="I8109" s="39"/>
    </row>
    <row r="8110" spans="1:9" ht="15" customHeight="1" x14ac:dyDescent="0.2">
      <c r="A8110" s="601">
        <v>43731</v>
      </c>
      <c r="B8110" s="173" t="s">
        <v>2651</v>
      </c>
      <c r="C8110" s="173" t="s">
        <v>250</v>
      </c>
      <c r="D8110" s="817" t="s">
        <v>2654</v>
      </c>
      <c r="E8110" s="235">
        <v>25000</v>
      </c>
      <c r="F8110" s="235"/>
      <c r="G8110" s="235">
        <f t="shared" si="132"/>
        <v>-25000</v>
      </c>
      <c r="H8110" s="243" t="s">
        <v>5265</v>
      </c>
      <c r="I8110" s="39"/>
    </row>
    <row r="8111" spans="1:9" ht="24" x14ac:dyDescent="0.2">
      <c r="A8111" s="601">
        <v>43731</v>
      </c>
      <c r="B8111" s="173" t="s">
        <v>1399</v>
      </c>
      <c r="C8111" s="173" t="s">
        <v>5315</v>
      </c>
      <c r="D8111" s="817" t="s">
        <v>5314</v>
      </c>
      <c r="E8111" s="235">
        <v>70000</v>
      </c>
      <c r="F8111" s="235"/>
      <c r="G8111" s="235">
        <f t="shared" si="132"/>
        <v>-70000</v>
      </c>
      <c r="H8111" s="243" t="s">
        <v>5265</v>
      </c>
      <c r="I8111" s="39"/>
    </row>
    <row r="8112" spans="1:9" ht="15" x14ac:dyDescent="0.2">
      <c r="A8112" s="601">
        <v>43731</v>
      </c>
      <c r="B8112" s="173" t="s">
        <v>2786</v>
      </c>
      <c r="C8112" s="173" t="s">
        <v>5271</v>
      </c>
      <c r="D8112" s="817" t="s">
        <v>5316</v>
      </c>
      <c r="E8112" s="235">
        <v>13000</v>
      </c>
      <c r="F8112" s="235"/>
      <c r="G8112" s="235">
        <f t="shared" si="132"/>
        <v>-13000</v>
      </c>
      <c r="H8112" s="243" t="s">
        <v>5265</v>
      </c>
      <c r="I8112" s="39"/>
    </row>
    <row r="8113" spans="1:9" ht="24" x14ac:dyDescent="0.2">
      <c r="A8113" s="601">
        <v>43731</v>
      </c>
      <c r="B8113" s="173" t="s">
        <v>1399</v>
      </c>
      <c r="C8113" s="173" t="s">
        <v>5317</v>
      </c>
      <c r="D8113" s="817" t="s">
        <v>5318</v>
      </c>
      <c r="E8113" s="235">
        <v>180000</v>
      </c>
      <c r="F8113" s="235"/>
      <c r="G8113" s="235">
        <f t="shared" si="132"/>
        <v>-180000</v>
      </c>
      <c r="H8113" s="243" t="s">
        <v>5265</v>
      </c>
      <c r="I8113" s="39"/>
    </row>
    <row r="8114" spans="1:9" ht="15" x14ac:dyDescent="0.2">
      <c r="A8114" s="601">
        <v>43732</v>
      </c>
      <c r="B8114" s="173" t="s">
        <v>5226</v>
      </c>
      <c r="C8114" s="173" t="s">
        <v>572</v>
      </c>
      <c r="D8114" s="817" t="s">
        <v>5320</v>
      </c>
      <c r="E8114" s="235">
        <v>35000</v>
      </c>
      <c r="F8114" s="235"/>
      <c r="G8114" s="235">
        <f t="shared" si="132"/>
        <v>-35000</v>
      </c>
      <c r="H8114" s="243" t="s">
        <v>5265</v>
      </c>
      <c r="I8114" s="39"/>
    </row>
    <row r="8115" spans="1:9" ht="15" x14ac:dyDescent="0.2">
      <c r="A8115" s="601">
        <v>43733</v>
      </c>
      <c r="B8115" s="173" t="s">
        <v>2932</v>
      </c>
      <c r="C8115" s="173" t="s">
        <v>4683</v>
      </c>
      <c r="D8115" s="817" t="s">
        <v>5321</v>
      </c>
      <c r="E8115" s="235">
        <v>150000</v>
      </c>
      <c r="F8115" s="235"/>
      <c r="G8115" s="235">
        <f t="shared" si="132"/>
        <v>-150000</v>
      </c>
      <c r="H8115" s="243" t="s">
        <v>5265</v>
      </c>
      <c r="I8115" s="39"/>
    </row>
    <row r="8116" spans="1:9" ht="24" x14ac:dyDescent="0.2">
      <c r="A8116" s="601">
        <v>43733</v>
      </c>
      <c r="B8116" s="173" t="s">
        <v>2651</v>
      </c>
      <c r="C8116" s="173" t="s">
        <v>5322</v>
      </c>
      <c r="D8116" s="817" t="s">
        <v>5323</v>
      </c>
      <c r="E8116" s="235">
        <v>51800</v>
      </c>
      <c r="F8116" s="235"/>
      <c r="G8116" s="235">
        <f t="shared" si="132"/>
        <v>-51800</v>
      </c>
      <c r="H8116" s="243" t="s">
        <v>5265</v>
      </c>
      <c r="I8116" s="39"/>
    </row>
    <row r="8117" spans="1:9" ht="24" x14ac:dyDescent="0.2">
      <c r="A8117" s="601">
        <v>43733</v>
      </c>
      <c r="B8117" s="173" t="s">
        <v>5226</v>
      </c>
      <c r="C8117" s="173" t="s">
        <v>5322</v>
      </c>
      <c r="D8117" s="817" t="s">
        <v>5324</v>
      </c>
      <c r="E8117" s="235">
        <v>70000</v>
      </c>
      <c r="F8117" s="235"/>
      <c r="G8117" s="235">
        <f t="shared" si="132"/>
        <v>-70000</v>
      </c>
      <c r="H8117" s="243" t="s">
        <v>5265</v>
      </c>
      <c r="I8117" s="39"/>
    </row>
    <row r="8118" spans="1:9" ht="15" x14ac:dyDescent="0.2">
      <c r="A8118" s="601">
        <v>43734</v>
      </c>
      <c r="B8118" s="173" t="s">
        <v>5226</v>
      </c>
      <c r="C8118" s="173" t="s">
        <v>250</v>
      </c>
      <c r="D8118" s="817" t="s">
        <v>5325</v>
      </c>
      <c r="E8118" s="235">
        <v>60000</v>
      </c>
      <c r="F8118" s="235"/>
      <c r="G8118" s="235">
        <f t="shared" si="132"/>
        <v>-60000</v>
      </c>
      <c r="H8118" s="243" t="s">
        <v>5265</v>
      </c>
      <c r="I8118" s="39"/>
    </row>
    <row r="8119" spans="1:9" ht="15" x14ac:dyDescent="0.2">
      <c r="A8119" s="601">
        <v>43734</v>
      </c>
      <c r="B8119" s="173" t="s">
        <v>2932</v>
      </c>
      <c r="C8119" s="173" t="s">
        <v>5326</v>
      </c>
      <c r="D8119" s="817" t="s">
        <v>5327</v>
      </c>
      <c r="E8119" s="235">
        <v>100000</v>
      </c>
      <c r="F8119" s="235"/>
      <c r="G8119" s="235">
        <f t="shared" si="132"/>
        <v>-100000</v>
      </c>
      <c r="H8119" s="243" t="s">
        <v>5265</v>
      </c>
      <c r="I8119" s="39"/>
    </row>
    <row r="8120" spans="1:9" ht="15" x14ac:dyDescent="0.2">
      <c r="A8120" s="601">
        <v>43735</v>
      </c>
      <c r="B8120" s="173" t="s">
        <v>2651</v>
      </c>
      <c r="C8120" s="173" t="s">
        <v>4330</v>
      </c>
      <c r="D8120" s="817" t="s">
        <v>5329</v>
      </c>
      <c r="E8120" s="235">
        <v>21000</v>
      </c>
      <c r="F8120" s="235"/>
      <c r="G8120" s="235">
        <f t="shared" si="132"/>
        <v>-21000</v>
      </c>
      <c r="H8120" s="243" t="s">
        <v>5265</v>
      </c>
      <c r="I8120" s="39"/>
    </row>
    <row r="8121" spans="1:9" ht="15" x14ac:dyDescent="0.2">
      <c r="A8121" s="601">
        <v>43735</v>
      </c>
      <c r="B8121" s="173" t="s">
        <v>5051</v>
      </c>
      <c r="C8121" s="173" t="s">
        <v>4724</v>
      </c>
      <c r="D8121" s="817" t="s">
        <v>5330</v>
      </c>
      <c r="E8121" s="235">
        <v>15800</v>
      </c>
      <c r="F8121" s="235"/>
      <c r="G8121" s="235">
        <f t="shared" si="132"/>
        <v>-15800</v>
      </c>
      <c r="H8121" s="243" t="s">
        <v>5265</v>
      </c>
      <c r="I8121" s="39"/>
    </row>
    <row r="8122" spans="1:9" ht="15" x14ac:dyDescent="0.2">
      <c r="A8122" s="601">
        <v>43735</v>
      </c>
      <c r="B8122" s="173" t="s">
        <v>2932</v>
      </c>
      <c r="C8122" s="173" t="s">
        <v>2309</v>
      </c>
      <c r="D8122" s="817" t="s">
        <v>5331</v>
      </c>
      <c r="E8122" s="235">
        <v>30000</v>
      </c>
      <c r="F8122" s="235"/>
      <c r="G8122" s="235">
        <f t="shared" si="132"/>
        <v>-30000</v>
      </c>
      <c r="H8122" s="243" t="s">
        <v>5265</v>
      </c>
      <c r="I8122" s="39"/>
    </row>
    <row r="8123" spans="1:9" ht="15" x14ac:dyDescent="0.2">
      <c r="A8123" s="601">
        <v>43738</v>
      </c>
      <c r="B8123" s="173" t="s">
        <v>1399</v>
      </c>
      <c r="C8123" s="173" t="s">
        <v>4907</v>
      </c>
      <c r="D8123" s="817" t="s">
        <v>369</v>
      </c>
      <c r="E8123" s="235">
        <v>7000</v>
      </c>
      <c r="F8123" s="235"/>
      <c r="G8123" s="235">
        <f t="shared" si="132"/>
        <v>-7000</v>
      </c>
      <c r="H8123" s="243" t="s">
        <v>5265</v>
      </c>
      <c r="I8123" s="39"/>
    </row>
    <row r="8124" spans="1:9" ht="15" x14ac:dyDescent="0.2">
      <c r="A8124" s="601">
        <v>43738</v>
      </c>
      <c r="B8124" s="173" t="s">
        <v>2932</v>
      </c>
      <c r="C8124" s="173" t="s">
        <v>4907</v>
      </c>
      <c r="D8124" s="817" t="s">
        <v>369</v>
      </c>
      <c r="E8124" s="235">
        <v>17000</v>
      </c>
      <c r="F8124" s="235"/>
      <c r="G8124" s="235">
        <f t="shared" si="132"/>
        <v>-17000</v>
      </c>
      <c r="H8124" s="243" t="s">
        <v>5265</v>
      </c>
      <c r="I8124" s="39"/>
    </row>
    <row r="8125" spans="1:9" ht="15" x14ac:dyDescent="0.2">
      <c r="A8125" s="601">
        <v>43738</v>
      </c>
      <c r="B8125" s="173" t="s">
        <v>2651</v>
      </c>
      <c r="C8125" s="173" t="s">
        <v>5332</v>
      </c>
      <c r="D8125" s="817" t="s">
        <v>5333</v>
      </c>
      <c r="E8125" s="235">
        <v>115000</v>
      </c>
      <c r="F8125" s="235"/>
      <c r="G8125" s="235">
        <f t="shared" si="132"/>
        <v>-115000</v>
      </c>
      <c r="H8125" s="243" t="s">
        <v>5265</v>
      </c>
      <c r="I8125" s="39"/>
    </row>
    <row r="8126" spans="1:9" ht="15" x14ac:dyDescent="0.2">
      <c r="A8126" s="601">
        <v>43738</v>
      </c>
      <c r="B8126" s="173" t="s">
        <v>2651</v>
      </c>
      <c r="C8126" s="173" t="s">
        <v>5334</v>
      </c>
      <c r="D8126" s="817" t="s">
        <v>5335</v>
      </c>
      <c r="E8126" s="235">
        <v>42000</v>
      </c>
      <c r="F8126" s="235"/>
      <c r="G8126" s="235">
        <f t="shared" si="132"/>
        <v>-42000</v>
      </c>
      <c r="H8126" s="243" t="s">
        <v>5265</v>
      </c>
      <c r="I8126" s="39"/>
    </row>
    <row r="8127" spans="1:9" ht="24" x14ac:dyDescent="0.2">
      <c r="A8127" s="601">
        <v>43738</v>
      </c>
      <c r="B8127" s="173" t="s">
        <v>1399</v>
      </c>
      <c r="C8127" s="173" t="s">
        <v>1523</v>
      </c>
      <c r="D8127" s="825" t="s">
        <v>5337</v>
      </c>
      <c r="E8127" s="235">
        <v>1291618</v>
      </c>
      <c r="F8127" s="235"/>
      <c r="G8127" s="235">
        <f t="shared" si="132"/>
        <v>-1291618</v>
      </c>
      <c r="H8127" s="243" t="s">
        <v>5265</v>
      </c>
      <c r="I8127" s="39"/>
    </row>
    <row r="8128" spans="1:9" ht="24" x14ac:dyDescent="0.2">
      <c r="A8128" s="601">
        <v>43738</v>
      </c>
      <c r="B8128" s="173" t="s">
        <v>2932</v>
      </c>
      <c r="C8128" s="173" t="s">
        <v>5111</v>
      </c>
      <c r="D8128" s="825" t="s">
        <v>5336</v>
      </c>
      <c r="E8128" s="235">
        <v>2281500</v>
      </c>
      <c r="F8128" s="235"/>
      <c r="G8128" s="235">
        <f t="shared" si="132"/>
        <v>-2281500</v>
      </c>
      <c r="H8128" s="243" t="s">
        <v>5265</v>
      </c>
      <c r="I8128" s="39"/>
    </row>
    <row r="8129" spans="1:8" ht="24" x14ac:dyDescent="0.2">
      <c r="A8129" s="598">
        <v>43711</v>
      </c>
      <c r="B8129" s="90" t="s">
        <v>1399</v>
      </c>
      <c r="C8129" s="90" t="s">
        <v>558</v>
      </c>
      <c r="D8129" s="797" t="s">
        <v>9105</v>
      </c>
      <c r="E8129" s="91"/>
      <c r="F8129" s="91">
        <v>852222</v>
      </c>
      <c r="G8129" s="91">
        <f t="shared" si="132"/>
        <v>852222</v>
      </c>
      <c r="H8129" s="260" t="s">
        <v>5265</v>
      </c>
    </row>
    <row r="8130" spans="1:8" ht="24" x14ac:dyDescent="0.2">
      <c r="A8130" s="598">
        <v>43711</v>
      </c>
      <c r="B8130" s="90" t="s">
        <v>1399</v>
      </c>
      <c r="C8130" s="90" t="s">
        <v>558</v>
      </c>
      <c r="D8130" s="797" t="s">
        <v>9106</v>
      </c>
      <c r="E8130" s="91"/>
      <c r="F8130" s="91">
        <v>850000</v>
      </c>
      <c r="G8130" s="91">
        <f t="shared" si="132"/>
        <v>850000</v>
      </c>
      <c r="H8130" s="260" t="s">
        <v>5265</v>
      </c>
    </row>
    <row r="8131" spans="1:8" ht="24" x14ac:dyDescent="0.2">
      <c r="A8131" s="598">
        <v>43713</v>
      </c>
      <c r="B8131" s="90" t="s">
        <v>2651</v>
      </c>
      <c r="C8131" s="90" t="s">
        <v>558</v>
      </c>
      <c r="D8131" s="797" t="s">
        <v>9107</v>
      </c>
      <c r="E8131" s="91"/>
      <c r="F8131" s="91">
        <v>2225000</v>
      </c>
      <c r="G8131" s="91">
        <f t="shared" si="132"/>
        <v>2225000</v>
      </c>
      <c r="H8131" s="260" t="s">
        <v>5265</v>
      </c>
    </row>
    <row r="8132" spans="1:8" ht="24" x14ac:dyDescent="0.2">
      <c r="A8132" s="598">
        <v>43713</v>
      </c>
      <c r="B8132" s="90" t="s">
        <v>2651</v>
      </c>
      <c r="C8132" s="90" t="s">
        <v>558</v>
      </c>
      <c r="D8132" s="797" t="s">
        <v>5285</v>
      </c>
      <c r="E8132" s="91"/>
      <c r="F8132" s="91">
        <v>500000</v>
      </c>
      <c r="G8132" s="91">
        <f t="shared" si="132"/>
        <v>500000</v>
      </c>
      <c r="H8132" s="260" t="s">
        <v>5265</v>
      </c>
    </row>
    <row r="8133" spans="1:8" ht="15" x14ac:dyDescent="0.2">
      <c r="A8133" s="598">
        <v>43724</v>
      </c>
      <c r="B8133" s="90" t="s">
        <v>3945</v>
      </c>
      <c r="C8133" s="90" t="s">
        <v>558</v>
      </c>
      <c r="D8133" s="800" t="s">
        <v>5286</v>
      </c>
      <c r="E8133" s="91"/>
      <c r="F8133" s="91">
        <v>295582</v>
      </c>
      <c r="G8133" s="91">
        <f t="shared" si="132"/>
        <v>295582</v>
      </c>
      <c r="H8133" s="260" t="s">
        <v>5265</v>
      </c>
    </row>
    <row r="8134" spans="1:8" ht="15" x14ac:dyDescent="0.2">
      <c r="A8134" s="598">
        <v>43725</v>
      </c>
      <c r="B8134" s="90" t="s">
        <v>3944</v>
      </c>
      <c r="C8134" s="90" t="s">
        <v>558</v>
      </c>
      <c r="D8134" s="800" t="s">
        <v>5286</v>
      </c>
      <c r="E8134" s="91"/>
      <c r="F8134" s="91">
        <v>321064</v>
      </c>
      <c r="G8134" s="91">
        <f t="shared" si="132"/>
        <v>321064</v>
      </c>
      <c r="H8134" s="260" t="s">
        <v>5265</v>
      </c>
    </row>
    <row r="8135" spans="1:8" ht="15" x14ac:dyDescent="0.2">
      <c r="A8135" s="598">
        <v>43728</v>
      </c>
      <c r="B8135" s="90" t="s">
        <v>5226</v>
      </c>
      <c r="C8135" s="90" t="s">
        <v>558</v>
      </c>
      <c r="D8135" s="800" t="s">
        <v>9108</v>
      </c>
      <c r="E8135" s="91"/>
      <c r="F8135" s="91">
        <v>250000</v>
      </c>
      <c r="G8135" s="91">
        <f t="shared" si="132"/>
        <v>250000</v>
      </c>
      <c r="H8135" s="260" t="s">
        <v>5265</v>
      </c>
    </row>
    <row r="8136" spans="1:8" ht="15" x14ac:dyDescent="0.2">
      <c r="A8136" s="598">
        <v>43728</v>
      </c>
      <c r="B8136" s="90" t="s">
        <v>5226</v>
      </c>
      <c r="C8136" s="90" t="s">
        <v>558</v>
      </c>
      <c r="D8136" s="800" t="s">
        <v>9109</v>
      </c>
      <c r="E8136" s="91"/>
      <c r="F8136" s="91">
        <v>250000</v>
      </c>
      <c r="G8136" s="91">
        <f t="shared" si="132"/>
        <v>250000</v>
      </c>
      <c r="H8136" s="260" t="s">
        <v>5265</v>
      </c>
    </row>
    <row r="8137" spans="1:8" ht="15" x14ac:dyDescent="0.2">
      <c r="A8137" s="598">
        <v>43728</v>
      </c>
      <c r="B8137" s="90" t="s">
        <v>5226</v>
      </c>
      <c r="C8137" s="90" t="s">
        <v>558</v>
      </c>
      <c r="D8137" s="800" t="s">
        <v>9109</v>
      </c>
      <c r="E8137" s="91"/>
      <c r="F8137" s="91">
        <v>250000</v>
      </c>
      <c r="G8137" s="91">
        <f t="shared" si="132"/>
        <v>250000</v>
      </c>
      <c r="H8137" s="260" t="s">
        <v>5265</v>
      </c>
    </row>
    <row r="8138" spans="1:8" ht="15" x14ac:dyDescent="0.2">
      <c r="A8138" s="598">
        <v>43728</v>
      </c>
      <c r="B8138" s="90" t="s">
        <v>5226</v>
      </c>
      <c r="C8138" s="90" t="s">
        <v>558</v>
      </c>
      <c r="D8138" s="800" t="s">
        <v>9109</v>
      </c>
      <c r="E8138" s="91"/>
      <c r="F8138" s="91">
        <v>250000</v>
      </c>
      <c r="G8138" s="91">
        <f t="shared" si="132"/>
        <v>250000</v>
      </c>
      <c r="H8138" s="260" t="s">
        <v>5265</v>
      </c>
    </row>
    <row r="8139" spans="1:8" ht="15" x14ac:dyDescent="0.2">
      <c r="A8139" s="598">
        <v>43728</v>
      </c>
      <c r="B8139" s="90" t="s">
        <v>5051</v>
      </c>
      <c r="C8139" s="90" t="s">
        <v>558</v>
      </c>
      <c r="D8139" s="800" t="s">
        <v>9110</v>
      </c>
      <c r="E8139" s="91"/>
      <c r="F8139" s="91">
        <v>219591</v>
      </c>
      <c r="G8139" s="91">
        <f t="shared" si="132"/>
        <v>219591</v>
      </c>
      <c r="H8139" s="260" t="s">
        <v>5265</v>
      </c>
    </row>
    <row r="8140" spans="1:8" ht="24" x14ac:dyDescent="0.2">
      <c r="A8140" s="598">
        <v>43728</v>
      </c>
      <c r="B8140" s="90" t="s">
        <v>5051</v>
      </c>
      <c r="C8140" s="90" t="s">
        <v>558</v>
      </c>
      <c r="D8140" s="797" t="s">
        <v>9111</v>
      </c>
      <c r="E8140" s="91"/>
      <c r="F8140" s="91">
        <v>2281500</v>
      </c>
      <c r="G8140" s="91">
        <f t="shared" si="132"/>
        <v>2281500</v>
      </c>
      <c r="H8140" s="260" t="s">
        <v>5265</v>
      </c>
    </row>
    <row r="8141" spans="1:8" ht="24" x14ac:dyDescent="0.2">
      <c r="A8141" s="598">
        <v>43728</v>
      </c>
      <c r="B8141" s="90" t="s">
        <v>5051</v>
      </c>
      <c r="C8141" s="90" t="s">
        <v>558</v>
      </c>
      <c r="D8141" s="797" t="s">
        <v>9112</v>
      </c>
      <c r="E8141" s="91"/>
      <c r="F8141" s="91">
        <v>180000</v>
      </c>
      <c r="G8141" s="91">
        <f t="shared" si="132"/>
        <v>180000</v>
      </c>
      <c r="H8141" s="260" t="s">
        <v>5265</v>
      </c>
    </row>
    <row r="8142" spans="1:8" ht="24" x14ac:dyDescent="0.2">
      <c r="A8142" s="598">
        <v>43733</v>
      </c>
      <c r="B8142" s="90" t="s">
        <v>4720</v>
      </c>
      <c r="C8142" s="90" t="s">
        <v>558</v>
      </c>
      <c r="D8142" s="797" t="s">
        <v>9113</v>
      </c>
      <c r="E8142" s="91"/>
      <c r="F8142" s="91">
        <v>1291618</v>
      </c>
      <c r="G8142" s="91">
        <f t="shared" si="132"/>
        <v>1291618</v>
      </c>
      <c r="H8142" s="260" t="s">
        <v>5265</v>
      </c>
    </row>
    <row r="8143" spans="1:8" ht="15" x14ac:dyDescent="0.2">
      <c r="A8143" s="598">
        <v>43734</v>
      </c>
      <c r="B8143" s="90" t="s">
        <v>37</v>
      </c>
      <c r="C8143" s="90" t="s">
        <v>558</v>
      </c>
      <c r="D8143" s="800" t="s">
        <v>5311</v>
      </c>
      <c r="E8143" s="91"/>
      <c r="F8143" s="91">
        <v>157140</v>
      </c>
      <c r="G8143" s="91">
        <f t="shared" si="132"/>
        <v>157140</v>
      </c>
      <c r="H8143" s="260" t="s">
        <v>5265</v>
      </c>
    </row>
    <row r="8144" spans="1:8" ht="15" x14ac:dyDescent="0.2">
      <c r="A8144" s="598">
        <v>43734</v>
      </c>
      <c r="B8144" s="90" t="s">
        <v>37</v>
      </c>
      <c r="C8144" s="90" t="s">
        <v>558</v>
      </c>
      <c r="D8144" s="800"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7" t="s">
        <v>5364</v>
      </c>
      <c r="E8252" s="122">
        <v>20000</v>
      </c>
      <c r="F8252" s="122"/>
      <c r="G8252" s="122">
        <f t="shared" si="134"/>
        <v>-20000</v>
      </c>
      <c r="H8252" s="243" t="s">
        <v>5377</v>
      </c>
    </row>
    <row r="8253" spans="1:8" ht="15" x14ac:dyDescent="0.2">
      <c r="A8253" s="601">
        <v>43739</v>
      </c>
      <c r="B8253" s="173" t="s">
        <v>2651</v>
      </c>
      <c r="C8253" s="173" t="s">
        <v>2337</v>
      </c>
      <c r="D8253" s="817"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1" t="s">
        <v>5367</v>
      </c>
      <c r="E8255" s="122">
        <v>25700</v>
      </c>
      <c r="F8255" s="122"/>
      <c r="G8255" s="235">
        <f t="shared" si="134"/>
        <v>-25700</v>
      </c>
      <c r="H8255" s="243" t="s">
        <v>5377</v>
      </c>
    </row>
    <row r="8256" spans="1:8" ht="15" x14ac:dyDescent="0.2">
      <c r="A8256" s="601">
        <v>43739</v>
      </c>
      <c r="B8256" s="121" t="s">
        <v>2932</v>
      </c>
      <c r="C8256" s="121" t="s">
        <v>3144</v>
      </c>
      <c r="D8256" s="817" t="s">
        <v>5372</v>
      </c>
      <c r="E8256" s="122">
        <v>45350</v>
      </c>
      <c r="F8256" s="122"/>
      <c r="G8256" s="122">
        <f t="shared" si="134"/>
        <v>-45350</v>
      </c>
      <c r="H8256" s="243" t="s">
        <v>5377</v>
      </c>
    </row>
    <row r="8257" spans="1:8" ht="15" x14ac:dyDescent="0.2">
      <c r="A8257" s="601">
        <v>43742</v>
      </c>
      <c r="B8257" s="121" t="s">
        <v>25</v>
      </c>
      <c r="C8257" s="121" t="s">
        <v>2427</v>
      </c>
      <c r="D8257" s="817" t="s">
        <v>5373</v>
      </c>
      <c r="E8257" s="122">
        <v>29254</v>
      </c>
      <c r="F8257" s="122"/>
      <c r="G8257" s="122">
        <f t="shared" si="134"/>
        <v>-29254</v>
      </c>
      <c r="H8257" s="243" t="s">
        <v>5377</v>
      </c>
    </row>
    <row r="8258" spans="1:8" ht="15" x14ac:dyDescent="0.2">
      <c r="A8258" s="601">
        <v>43745</v>
      </c>
      <c r="B8258" s="121" t="s">
        <v>5051</v>
      </c>
      <c r="C8258" s="121" t="s">
        <v>3144</v>
      </c>
      <c r="D8258" s="817" t="s">
        <v>5609</v>
      </c>
      <c r="E8258" s="122">
        <v>18000</v>
      </c>
      <c r="F8258" s="122"/>
      <c r="G8258" s="122">
        <f t="shared" si="134"/>
        <v>-18000</v>
      </c>
      <c r="H8258" s="243" t="s">
        <v>5377</v>
      </c>
    </row>
    <row r="8259" spans="1:8" ht="15" x14ac:dyDescent="0.2">
      <c r="A8259" s="601">
        <v>43745</v>
      </c>
      <c r="B8259" s="121" t="s">
        <v>2932</v>
      </c>
      <c r="C8259" s="121" t="s">
        <v>4833</v>
      </c>
      <c r="D8259" s="817" t="s">
        <v>5374</v>
      </c>
      <c r="E8259" s="122">
        <v>24550</v>
      </c>
      <c r="F8259" s="122"/>
      <c r="G8259" s="122">
        <f t="shared" si="134"/>
        <v>-24550</v>
      </c>
      <c r="H8259" s="243" t="s">
        <v>5377</v>
      </c>
    </row>
    <row r="8260" spans="1:8" ht="15" x14ac:dyDescent="0.2">
      <c r="A8260" s="601">
        <v>43745</v>
      </c>
      <c r="B8260" s="121" t="s">
        <v>1399</v>
      </c>
      <c r="C8260" s="121" t="s">
        <v>4443</v>
      </c>
      <c r="D8260" s="811" t="s">
        <v>5376</v>
      </c>
      <c r="E8260" s="122">
        <v>150000</v>
      </c>
      <c r="F8260" s="122"/>
      <c r="G8260" s="122">
        <f t="shared" si="134"/>
        <v>-150000</v>
      </c>
      <c r="H8260" s="243" t="s">
        <v>5377</v>
      </c>
    </row>
    <row r="8261" spans="1:8" ht="15" x14ac:dyDescent="0.2">
      <c r="A8261" s="601">
        <v>43745</v>
      </c>
      <c r="B8261" s="121" t="s">
        <v>1399</v>
      </c>
      <c r="C8261" s="121" t="s">
        <v>928</v>
      </c>
      <c r="D8261" s="817" t="s">
        <v>5375</v>
      </c>
      <c r="E8261" s="122">
        <v>20000</v>
      </c>
      <c r="F8261" s="122"/>
      <c r="G8261" s="122">
        <f t="shared" si="134"/>
        <v>-20000</v>
      </c>
      <c r="H8261" s="243" t="s">
        <v>5377</v>
      </c>
    </row>
    <row r="8262" spans="1:8" ht="15" x14ac:dyDescent="0.2">
      <c r="A8262" s="601">
        <v>43745</v>
      </c>
      <c r="B8262" s="121" t="s">
        <v>2651</v>
      </c>
      <c r="C8262" s="121" t="s">
        <v>4869</v>
      </c>
      <c r="D8262" s="811" t="s">
        <v>5378</v>
      </c>
      <c r="E8262" s="122">
        <v>62900</v>
      </c>
      <c r="F8262" s="122"/>
      <c r="G8262" s="122">
        <f t="shared" si="134"/>
        <v>-62900</v>
      </c>
      <c r="H8262" s="243" t="s">
        <v>5377</v>
      </c>
    </row>
    <row r="8263" spans="1:8" ht="15" x14ac:dyDescent="0.2">
      <c r="A8263" s="601">
        <v>43747</v>
      </c>
      <c r="B8263" s="121" t="s">
        <v>2932</v>
      </c>
      <c r="C8263" s="121" t="s">
        <v>3111</v>
      </c>
      <c r="D8263" s="811" t="s">
        <v>5405</v>
      </c>
      <c r="E8263" s="122">
        <v>166000</v>
      </c>
      <c r="F8263" s="122"/>
      <c r="G8263" s="122">
        <f t="shared" si="134"/>
        <v>-166000</v>
      </c>
      <c r="H8263" s="243" t="s">
        <v>5377</v>
      </c>
    </row>
    <row r="8264" spans="1:8" ht="15" x14ac:dyDescent="0.2">
      <c r="A8264" s="601">
        <v>43747</v>
      </c>
      <c r="B8264" s="121" t="s">
        <v>1399</v>
      </c>
      <c r="C8264" s="121" t="s">
        <v>2853</v>
      </c>
      <c r="D8264" s="811" t="s">
        <v>5404</v>
      </c>
      <c r="E8264" s="122">
        <v>100000</v>
      </c>
      <c r="F8264" s="122"/>
      <c r="G8264" s="122">
        <f t="shared" si="134"/>
        <v>-100000</v>
      </c>
      <c r="H8264" s="243" t="s">
        <v>5377</v>
      </c>
    </row>
    <row r="8265" spans="1:8" ht="15" x14ac:dyDescent="0.2">
      <c r="A8265" s="601">
        <v>43747</v>
      </c>
      <c r="B8265" s="121" t="s">
        <v>3944</v>
      </c>
      <c r="C8265" s="121" t="s">
        <v>3002</v>
      </c>
      <c r="D8265" s="811" t="s">
        <v>5399</v>
      </c>
      <c r="E8265" s="122">
        <v>32760</v>
      </c>
      <c r="F8265" s="122"/>
      <c r="G8265" s="122">
        <f t="shared" si="134"/>
        <v>-32760</v>
      </c>
      <c r="H8265" s="243" t="s">
        <v>5377</v>
      </c>
    </row>
    <row r="8266" spans="1:8" ht="15" x14ac:dyDescent="0.2">
      <c r="A8266" s="601">
        <v>43747</v>
      </c>
      <c r="B8266" s="121" t="s">
        <v>3945</v>
      </c>
      <c r="C8266" s="121" t="s">
        <v>3002</v>
      </c>
      <c r="D8266" s="811" t="s">
        <v>5399</v>
      </c>
      <c r="E8266" s="122">
        <v>30160</v>
      </c>
      <c r="F8266" s="122"/>
      <c r="G8266" s="122">
        <f t="shared" si="134"/>
        <v>-30160</v>
      </c>
      <c r="H8266" s="243" t="s">
        <v>5377</v>
      </c>
    </row>
    <row r="8267" spans="1:8" ht="15" x14ac:dyDescent="0.2">
      <c r="A8267" s="601">
        <v>43747</v>
      </c>
      <c r="B8267" s="121" t="s">
        <v>37</v>
      </c>
      <c r="C8267" s="121" t="s">
        <v>3002</v>
      </c>
      <c r="D8267" s="811" t="s">
        <v>5399</v>
      </c>
      <c r="E8267" s="122">
        <f>12960*2</f>
        <v>25920</v>
      </c>
      <c r="F8267" s="122"/>
      <c r="G8267" s="122">
        <f t="shared" si="134"/>
        <v>-25920</v>
      </c>
      <c r="H8267" s="243" t="s">
        <v>5377</v>
      </c>
    </row>
    <row r="8268" spans="1:8" ht="15" x14ac:dyDescent="0.2">
      <c r="A8268" s="601">
        <v>43747</v>
      </c>
      <c r="B8268" s="121" t="s">
        <v>2651</v>
      </c>
      <c r="C8268" s="121" t="s">
        <v>250</v>
      </c>
      <c r="D8268" s="811"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1" t="s">
        <v>5406</v>
      </c>
      <c r="E8271" s="122">
        <v>80000</v>
      </c>
      <c r="F8271" s="122"/>
      <c r="G8271" s="122">
        <f t="shared" si="134"/>
        <v>-80000</v>
      </c>
      <c r="H8271" s="243" t="s">
        <v>5377</v>
      </c>
    </row>
    <row r="8272" spans="1:8" ht="15" x14ac:dyDescent="0.2">
      <c r="A8272" s="601">
        <v>43750</v>
      </c>
      <c r="B8272" s="121" t="s">
        <v>2651</v>
      </c>
      <c r="C8272" s="121" t="s">
        <v>5186</v>
      </c>
      <c r="D8272" s="811" t="s">
        <v>5407</v>
      </c>
      <c r="E8272" s="122">
        <v>110000</v>
      </c>
      <c r="F8272" s="122"/>
      <c r="G8272" s="122">
        <f t="shared" si="134"/>
        <v>-110000</v>
      </c>
      <c r="H8272" s="243" t="s">
        <v>5377</v>
      </c>
    </row>
    <row r="8273" spans="1:8" ht="15" x14ac:dyDescent="0.2">
      <c r="A8273" s="601">
        <v>43750</v>
      </c>
      <c r="B8273" s="121" t="s">
        <v>5226</v>
      </c>
      <c r="C8273" s="121" t="s">
        <v>5186</v>
      </c>
      <c r="D8273" s="811" t="s">
        <v>5408</v>
      </c>
      <c r="E8273" s="122">
        <v>22000</v>
      </c>
      <c r="F8273" s="122"/>
      <c r="G8273" s="122">
        <f t="shared" si="134"/>
        <v>-22000</v>
      </c>
      <c r="H8273" s="243" t="s">
        <v>5377</v>
      </c>
    </row>
    <row r="8274" spans="1:8" ht="15" x14ac:dyDescent="0.2">
      <c r="A8274" s="601">
        <v>43753</v>
      </c>
      <c r="B8274" s="121" t="s">
        <v>2932</v>
      </c>
      <c r="C8274" s="121" t="s">
        <v>4683</v>
      </c>
      <c r="D8274" s="811" t="s">
        <v>5412</v>
      </c>
      <c r="E8274" s="122">
        <v>100000</v>
      </c>
      <c r="F8274" s="122"/>
      <c r="G8274" s="122">
        <f t="shared" si="134"/>
        <v>-100000</v>
      </c>
      <c r="H8274" s="243" t="s">
        <v>5377</v>
      </c>
    </row>
    <row r="8275" spans="1:8" ht="15" x14ac:dyDescent="0.2">
      <c r="A8275" s="601">
        <v>43753</v>
      </c>
      <c r="B8275" s="121" t="s">
        <v>2651</v>
      </c>
      <c r="C8275" s="121" t="s">
        <v>3010</v>
      </c>
      <c r="D8275" s="811" t="s">
        <v>5413</v>
      </c>
      <c r="E8275" s="122">
        <v>6742</v>
      </c>
      <c r="F8275" s="122"/>
      <c r="G8275" s="122">
        <f t="shared" si="134"/>
        <v>-6742</v>
      </c>
      <c r="H8275" s="243" t="s">
        <v>5377</v>
      </c>
    </row>
    <row r="8276" spans="1:8" ht="15" x14ac:dyDescent="0.2">
      <c r="A8276" s="601">
        <v>43753</v>
      </c>
      <c r="B8276" s="121" t="s">
        <v>2932</v>
      </c>
      <c r="C8276" s="121" t="s">
        <v>3010</v>
      </c>
      <c r="D8276" s="811" t="s">
        <v>5413</v>
      </c>
      <c r="E8276" s="122">
        <v>101322</v>
      </c>
      <c r="F8276" s="122"/>
      <c r="G8276" s="122">
        <f t="shared" si="134"/>
        <v>-101322</v>
      </c>
      <c r="H8276" s="243" t="s">
        <v>5377</v>
      </c>
    </row>
    <row r="8277" spans="1:8" ht="15" x14ac:dyDescent="0.2">
      <c r="A8277" s="601">
        <v>43753</v>
      </c>
      <c r="B8277" s="121" t="s">
        <v>5226</v>
      </c>
      <c r="C8277" s="121" t="s">
        <v>3010</v>
      </c>
      <c r="D8277" s="811" t="s">
        <v>5413</v>
      </c>
      <c r="E8277" s="122">
        <v>42936</v>
      </c>
      <c r="F8277" s="122"/>
      <c r="G8277" s="122">
        <f t="shared" si="134"/>
        <v>-42936</v>
      </c>
      <c r="H8277" s="243" t="s">
        <v>5377</v>
      </c>
    </row>
    <row r="8278" spans="1:8" ht="15" x14ac:dyDescent="0.2">
      <c r="A8278" s="601">
        <v>43753</v>
      </c>
      <c r="B8278" s="121" t="s">
        <v>2932</v>
      </c>
      <c r="C8278" s="121" t="s">
        <v>430</v>
      </c>
      <c r="D8278" s="811" t="s">
        <v>5414</v>
      </c>
      <c r="E8278" s="122">
        <v>155000</v>
      </c>
      <c r="F8278" s="122"/>
      <c r="G8278" s="122">
        <f t="shared" si="134"/>
        <v>-155000</v>
      </c>
      <c r="H8278" s="243" t="s">
        <v>5377</v>
      </c>
    </row>
    <row r="8279" spans="1:8" ht="15" x14ac:dyDescent="0.2">
      <c r="A8279" s="601">
        <v>43753</v>
      </c>
      <c r="B8279" s="121" t="s">
        <v>2932</v>
      </c>
      <c r="C8279" s="121" t="s">
        <v>430</v>
      </c>
      <c r="D8279" s="811" t="s">
        <v>5414</v>
      </c>
      <c r="E8279" s="122">
        <v>155000</v>
      </c>
      <c r="F8279" s="122"/>
      <c r="G8279" s="122">
        <f t="shared" si="134"/>
        <v>-155000</v>
      </c>
      <c r="H8279" s="243" t="s">
        <v>5377</v>
      </c>
    </row>
    <row r="8280" spans="1:8" ht="15" x14ac:dyDescent="0.2">
      <c r="A8280" s="601">
        <v>43753</v>
      </c>
      <c r="B8280" s="121" t="s">
        <v>5051</v>
      </c>
      <c r="C8280" s="121" t="s">
        <v>5228</v>
      </c>
      <c r="D8280" s="811" t="s">
        <v>5415</v>
      </c>
      <c r="E8280" s="122">
        <v>127000</v>
      </c>
      <c r="F8280" s="122"/>
      <c r="G8280" s="122">
        <f t="shared" si="134"/>
        <v>-127000</v>
      </c>
      <c r="H8280" s="243" t="s">
        <v>5377</v>
      </c>
    </row>
    <row r="8281" spans="1:8" ht="15" x14ac:dyDescent="0.2">
      <c r="A8281" s="601">
        <v>43755</v>
      </c>
      <c r="B8281" s="121" t="s">
        <v>5226</v>
      </c>
      <c r="C8281" s="121" t="s">
        <v>894</v>
      </c>
      <c r="D8281" s="811" t="s">
        <v>5420</v>
      </c>
      <c r="E8281" s="122">
        <v>219320</v>
      </c>
      <c r="F8281" s="122"/>
      <c r="G8281" s="122">
        <f t="shared" si="134"/>
        <v>-219320</v>
      </c>
      <c r="H8281" s="243" t="s">
        <v>5377</v>
      </c>
    </row>
    <row r="8282" spans="1:8" ht="15" x14ac:dyDescent="0.2">
      <c r="A8282" s="601">
        <v>43755</v>
      </c>
      <c r="B8282" s="121" t="s">
        <v>2932</v>
      </c>
      <c r="C8282" s="121" t="s">
        <v>894</v>
      </c>
      <c r="D8282" s="811" t="s">
        <v>5420</v>
      </c>
      <c r="E8282" s="122">
        <v>30680</v>
      </c>
      <c r="F8282" s="122"/>
      <c r="G8282" s="122">
        <f t="shared" si="134"/>
        <v>-30680</v>
      </c>
      <c r="H8282" s="243" t="s">
        <v>5377</v>
      </c>
    </row>
    <row r="8283" spans="1:8" ht="15" x14ac:dyDescent="0.2">
      <c r="A8283" s="601">
        <v>43754</v>
      </c>
      <c r="B8283" s="121" t="s">
        <v>2932</v>
      </c>
      <c r="C8283" s="121" t="s">
        <v>1508</v>
      </c>
      <c r="D8283" s="811" t="s">
        <v>5423</v>
      </c>
      <c r="E8283" s="122">
        <v>59000</v>
      </c>
      <c r="F8283" s="122"/>
      <c r="G8283" s="122">
        <f t="shared" si="134"/>
        <v>-59000</v>
      </c>
      <c r="H8283" s="243" t="s">
        <v>5377</v>
      </c>
    </row>
    <row r="8284" spans="1:8" ht="15" x14ac:dyDescent="0.2">
      <c r="A8284" s="601">
        <v>43755</v>
      </c>
      <c r="B8284" s="121" t="s">
        <v>2932</v>
      </c>
      <c r="C8284" s="121" t="s">
        <v>4683</v>
      </c>
      <c r="D8284" s="811" t="s">
        <v>5421</v>
      </c>
      <c r="E8284" s="122">
        <v>100000</v>
      </c>
      <c r="F8284" s="122"/>
      <c r="G8284" s="122">
        <f t="shared" si="134"/>
        <v>-100000</v>
      </c>
      <c r="H8284" s="243" t="s">
        <v>5377</v>
      </c>
    </row>
    <row r="8285" spans="1:8" ht="15" x14ac:dyDescent="0.2">
      <c r="A8285" s="601">
        <v>43755</v>
      </c>
      <c r="B8285" s="121" t="s">
        <v>2932</v>
      </c>
      <c r="C8285" s="121" t="s">
        <v>4683</v>
      </c>
      <c r="D8285" s="811" t="s">
        <v>5422</v>
      </c>
      <c r="E8285" s="122">
        <v>150000</v>
      </c>
      <c r="F8285" s="122"/>
      <c r="G8285" s="122">
        <f t="shared" si="134"/>
        <v>-150000</v>
      </c>
      <c r="H8285" s="243" t="s">
        <v>5377</v>
      </c>
    </row>
    <row r="8286" spans="1:8" ht="15" x14ac:dyDescent="0.2">
      <c r="A8286" s="601">
        <v>43756</v>
      </c>
      <c r="B8286" s="121" t="s">
        <v>25</v>
      </c>
      <c r="C8286" s="121" t="s">
        <v>2427</v>
      </c>
      <c r="D8286" s="811" t="s">
        <v>5425</v>
      </c>
      <c r="E8286" s="122">
        <v>19453</v>
      </c>
      <c r="F8286" s="122"/>
      <c r="G8286" s="122">
        <f t="shared" si="134"/>
        <v>-19453</v>
      </c>
      <c r="H8286" s="243" t="s">
        <v>5377</v>
      </c>
    </row>
    <row r="8287" spans="1:8" ht="15" customHeight="1" x14ac:dyDescent="0.2">
      <c r="A8287" s="601">
        <v>43759</v>
      </c>
      <c r="B8287" s="121" t="s">
        <v>3945</v>
      </c>
      <c r="C8287" s="121" t="s">
        <v>572</v>
      </c>
      <c r="D8287" s="811" t="s">
        <v>5429</v>
      </c>
      <c r="E8287" s="122">
        <v>50000</v>
      </c>
      <c r="F8287" s="122"/>
      <c r="G8287" s="122">
        <f t="shared" si="134"/>
        <v>-50000</v>
      </c>
      <c r="H8287" s="243" t="s">
        <v>5377</v>
      </c>
    </row>
    <row r="8288" spans="1:8" ht="15" customHeight="1" x14ac:dyDescent="0.2">
      <c r="A8288" s="601">
        <v>43759</v>
      </c>
      <c r="B8288" s="121" t="s">
        <v>2932</v>
      </c>
      <c r="C8288" s="121" t="s">
        <v>4833</v>
      </c>
      <c r="D8288" s="811" t="s">
        <v>5430</v>
      </c>
      <c r="E8288" s="122">
        <v>24500</v>
      </c>
      <c r="F8288" s="122"/>
      <c r="G8288" s="122">
        <f t="shared" si="134"/>
        <v>-24500</v>
      </c>
      <c r="H8288" s="243" t="s">
        <v>5377</v>
      </c>
    </row>
    <row r="8289" spans="1:10" ht="15" customHeight="1" x14ac:dyDescent="0.2">
      <c r="A8289" s="601">
        <v>43759</v>
      </c>
      <c r="B8289" s="121" t="s">
        <v>1399</v>
      </c>
      <c r="C8289" s="121" t="s">
        <v>4330</v>
      </c>
      <c r="D8289" s="811" t="s">
        <v>5431</v>
      </c>
      <c r="E8289" s="122">
        <v>30000</v>
      </c>
      <c r="F8289" s="122"/>
      <c r="G8289" s="122">
        <f t="shared" si="134"/>
        <v>-30000</v>
      </c>
      <c r="H8289" s="243" t="s">
        <v>5377</v>
      </c>
    </row>
    <row r="8290" spans="1:10" ht="15" customHeight="1" x14ac:dyDescent="0.2">
      <c r="A8290" s="601">
        <v>43759</v>
      </c>
      <c r="B8290" s="121" t="s">
        <v>2651</v>
      </c>
      <c r="C8290" s="121" t="s">
        <v>3010</v>
      </c>
      <c r="D8290" s="811" t="s">
        <v>5432</v>
      </c>
      <c r="E8290" s="122">
        <v>40000</v>
      </c>
      <c r="F8290" s="122"/>
      <c r="G8290" s="122">
        <f t="shared" si="134"/>
        <v>-40000</v>
      </c>
      <c r="H8290" s="243" t="s">
        <v>5377</v>
      </c>
    </row>
    <row r="8291" spans="1:10" ht="15" customHeight="1" x14ac:dyDescent="0.2">
      <c r="A8291" s="601">
        <v>43760</v>
      </c>
      <c r="B8291" s="121" t="s">
        <v>4552</v>
      </c>
      <c r="C8291" s="121" t="s">
        <v>3144</v>
      </c>
      <c r="D8291" s="811" t="s">
        <v>5433</v>
      </c>
      <c r="E8291" s="122">
        <v>51080</v>
      </c>
      <c r="F8291" s="122"/>
      <c r="G8291" s="122">
        <f t="shared" si="134"/>
        <v>-51080</v>
      </c>
      <c r="H8291" s="243" t="s">
        <v>5377</v>
      </c>
    </row>
    <row r="8292" spans="1:10" ht="15" customHeight="1" x14ac:dyDescent="0.2">
      <c r="A8292" s="601">
        <v>43760</v>
      </c>
      <c r="B8292" s="121" t="s">
        <v>2932</v>
      </c>
      <c r="C8292" s="121" t="s">
        <v>3427</v>
      </c>
      <c r="D8292" s="811"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1"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7" t="s">
        <v>9114</v>
      </c>
      <c r="E8302" s="91"/>
      <c r="F8302" s="91">
        <v>231879</v>
      </c>
      <c r="G8302" s="91">
        <f t="shared" si="135"/>
        <v>231879</v>
      </c>
      <c r="H8302" s="260" t="s">
        <v>5377</v>
      </c>
    </row>
    <row r="8303" spans="1:10" ht="36" customHeight="1" x14ac:dyDescent="0.2">
      <c r="A8303" s="598">
        <v>43749</v>
      </c>
      <c r="B8303" s="90" t="s">
        <v>6514</v>
      </c>
      <c r="C8303" s="93" t="s">
        <v>558</v>
      </c>
      <c r="D8303" s="801" t="s">
        <v>5402</v>
      </c>
      <c r="E8303" s="175"/>
      <c r="F8303" s="175">
        <v>625014</v>
      </c>
      <c r="G8303" s="175">
        <f t="shared" si="135"/>
        <v>625014</v>
      </c>
      <c r="H8303" s="260" t="s">
        <v>5377</v>
      </c>
    </row>
    <row r="8304" spans="1:10" ht="15" customHeight="1" x14ac:dyDescent="0.2">
      <c r="A8304" s="598">
        <v>43753</v>
      </c>
      <c r="B8304" s="90" t="s">
        <v>3944</v>
      </c>
      <c r="C8304" s="93" t="s">
        <v>558</v>
      </c>
      <c r="D8304" s="800" t="s">
        <v>5411</v>
      </c>
      <c r="E8304" s="91"/>
      <c r="F8304" s="91">
        <v>321064</v>
      </c>
      <c r="G8304" s="175">
        <f t="shared" si="135"/>
        <v>321064</v>
      </c>
      <c r="H8304" s="260" t="s">
        <v>5377</v>
      </c>
    </row>
    <row r="8305" spans="1:8" ht="15" customHeight="1" x14ac:dyDescent="0.2">
      <c r="A8305" s="598">
        <v>43754</v>
      </c>
      <c r="B8305" s="90" t="s">
        <v>22</v>
      </c>
      <c r="C8305" s="93" t="s">
        <v>558</v>
      </c>
      <c r="D8305" s="800" t="s">
        <v>5416</v>
      </c>
      <c r="E8305" s="91"/>
      <c r="F8305" s="91">
        <v>9500</v>
      </c>
      <c r="G8305" s="175">
        <f t="shared" si="135"/>
        <v>9500</v>
      </c>
      <c r="H8305" s="260" t="s">
        <v>5377</v>
      </c>
    </row>
    <row r="8306" spans="1:8" ht="15" customHeight="1" x14ac:dyDescent="0.2">
      <c r="A8306" s="598">
        <v>43755</v>
      </c>
      <c r="B8306" s="90" t="s">
        <v>5226</v>
      </c>
      <c r="C8306" s="93" t="s">
        <v>558</v>
      </c>
      <c r="D8306" s="815" t="s">
        <v>5449</v>
      </c>
      <c r="E8306" s="91"/>
      <c r="F8306" s="91">
        <v>660160</v>
      </c>
      <c r="G8306" s="91">
        <f t="shared" si="135"/>
        <v>660160</v>
      </c>
      <c r="H8306" s="260" t="s">
        <v>5377</v>
      </c>
    </row>
    <row r="8307" spans="1:8" ht="15" customHeight="1" x14ac:dyDescent="0.2">
      <c r="A8307" s="598">
        <v>43761</v>
      </c>
      <c r="B8307" s="90" t="s">
        <v>37</v>
      </c>
      <c r="C8307" s="90" t="s">
        <v>558</v>
      </c>
      <c r="D8307" s="800" t="s">
        <v>5427</v>
      </c>
      <c r="E8307" s="91"/>
      <c r="F8307" s="91">
        <v>157140</v>
      </c>
      <c r="G8307" s="91">
        <f t="shared" si="135"/>
        <v>157140</v>
      </c>
      <c r="H8307" s="260" t="s">
        <v>5377</v>
      </c>
    </row>
    <row r="8308" spans="1:8" ht="24" customHeight="1" x14ac:dyDescent="0.2">
      <c r="A8308" s="598">
        <v>43761</v>
      </c>
      <c r="B8308" s="90" t="s">
        <v>4552</v>
      </c>
      <c r="C8308" s="90" t="s">
        <v>558</v>
      </c>
      <c r="D8308" s="797" t="s">
        <v>5428</v>
      </c>
      <c r="E8308" s="91"/>
      <c r="F8308" s="91">
        <v>120000</v>
      </c>
      <c r="G8308" s="91">
        <f t="shared" si="135"/>
        <v>120000</v>
      </c>
      <c r="H8308" s="260" t="s">
        <v>5377</v>
      </c>
    </row>
    <row r="8309" spans="1:8" ht="15" customHeight="1" x14ac:dyDescent="0.2">
      <c r="A8309" s="598">
        <v>43761</v>
      </c>
      <c r="B8309" s="90" t="s">
        <v>3945</v>
      </c>
      <c r="C8309" s="93" t="s">
        <v>558</v>
      </c>
      <c r="D8309" s="800" t="s">
        <v>5411</v>
      </c>
      <c r="E8309" s="91"/>
      <c r="F8309" s="91">
        <v>295582</v>
      </c>
      <c r="G8309" s="175">
        <f t="shared" si="135"/>
        <v>295582</v>
      </c>
      <c r="H8309" s="260" t="s">
        <v>5377</v>
      </c>
    </row>
    <row r="8310" spans="1:8" ht="15" customHeight="1" x14ac:dyDescent="0.2">
      <c r="A8310" s="598">
        <v>43768</v>
      </c>
      <c r="B8310" s="90" t="s">
        <v>5226</v>
      </c>
      <c r="C8310" s="93" t="s">
        <v>558</v>
      </c>
      <c r="D8310" s="815" t="s">
        <v>5446</v>
      </c>
      <c r="E8310" s="91"/>
      <c r="F8310" s="91">
        <v>200000</v>
      </c>
      <c r="G8310" s="91">
        <f t="shared" si="135"/>
        <v>200000</v>
      </c>
      <c r="H8310" s="260" t="s">
        <v>5377</v>
      </c>
    </row>
    <row r="8311" spans="1:8" ht="24" x14ac:dyDescent="0.2">
      <c r="A8311" s="598">
        <v>43768</v>
      </c>
      <c r="B8311" s="90" t="s">
        <v>5226</v>
      </c>
      <c r="C8311" s="93" t="s">
        <v>558</v>
      </c>
      <c r="D8311" s="818" t="s">
        <v>5447</v>
      </c>
      <c r="E8311" s="91"/>
      <c r="F8311" s="91">
        <v>328128</v>
      </c>
      <c r="G8311" s="91">
        <f t="shared" si="135"/>
        <v>328128</v>
      </c>
      <c r="H8311" s="260" t="s">
        <v>5377</v>
      </c>
    </row>
    <row r="8312" spans="1:8" ht="36" x14ac:dyDescent="0.2">
      <c r="A8312" s="598">
        <v>43769</v>
      </c>
      <c r="B8312" s="90" t="s">
        <v>2651</v>
      </c>
      <c r="C8312" s="93" t="s">
        <v>558</v>
      </c>
      <c r="D8312" s="797" t="s">
        <v>5509</v>
      </c>
      <c r="E8312" s="91"/>
      <c r="F8312" s="91">
        <v>1050000</v>
      </c>
      <c r="G8312" s="91">
        <f t="shared" si="135"/>
        <v>1050000</v>
      </c>
      <c r="H8312" s="260" t="s">
        <v>5377</v>
      </c>
    </row>
    <row r="8313" spans="1:8" ht="15" x14ac:dyDescent="0.2">
      <c r="A8313" s="598">
        <v>43769</v>
      </c>
      <c r="B8313" s="90" t="s">
        <v>2651</v>
      </c>
      <c r="C8313" s="93" t="s">
        <v>558</v>
      </c>
      <c r="D8313" s="800"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9" t="s">
        <v>5522</v>
      </c>
      <c r="E8338" s="41">
        <v>7000</v>
      </c>
      <c r="G8338" s="41">
        <f t="shared" si="135"/>
        <v>-7000</v>
      </c>
      <c r="H8338" s="120" t="s">
        <v>5466</v>
      </c>
    </row>
    <row r="8339" spans="1:8" ht="15" x14ac:dyDescent="0.2">
      <c r="A8339" s="596">
        <v>43778</v>
      </c>
      <c r="B8339" s="400" t="s">
        <v>25</v>
      </c>
      <c r="C8339" s="408" t="s">
        <v>2427</v>
      </c>
      <c r="D8339" s="826" t="s">
        <v>5539</v>
      </c>
      <c r="E8339" s="409">
        <v>6250</v>
      </c>
      <c r="F8339" s="401"/>
      <c r="G8339" s="41">
        <f t="shared" si="135"/>
        <v>-6250</v>
      </c>
      <c r="H8339" s="120" t="s">
        <v>5466</v>
      </c>
    </row>
    <row r="8340" spans="1:8" ht="15" x14ac:dyDescent="0.2">
      <c r="A8340" s="596">
        <v>43781</v>
      </c>
      <c r="B8340" s="400" t="s">
        <v>16</v>
      </c>
      <c r="C8340" s="408" t="s">
        <v>149</v>
      </c>
      <c r="D8340" s="826" t="s">
        <v>5540</v>
      </c>
      <c r="E8340" s="409">
        <v>1400</v>
      </c>
      <c r="F8340" s="401"/>
      <c r="G8340" s="41">
        <f t="shared" si="135"/>
        <v>-1400</v>
      </c>
      <c r="H8340" s="120" t="s">
        <v>5466</v>
      </c>
    </row>
    <row r="8341" spans="1:8" ht="15" x14ac:dyDescent="0.2">
      <c r="A8341" s="596">
        <v>43781</v>
      </c>
      <c r="B8341" s="400" t="s">
        <v>1399</v>
      </c>
      <c r="C8341" s="408" t="s">
        <v>3144</v>
      </c>
      <c r="D8341" s="826" t="s">
        <v>5541</v>
      </c>
      <c r="E8341" s="409">
        <v>2600</v>
      </c>
      <c r="F8341" s="401"/>
      <c r="G8341" s="41">
        <f t="shared" si="135"/>
        <v>-2600</v>
      </c>
      <c r="H8341" s="120" t="s">
        <v>5466</v>
      </c>
    </row>
    <row r="8342" spans="1:8" ht="15" x14ac:dyDescent="0.2">
      <c r="A8342" s="596">
        <v>43775</v>
      </c>
      <c r="B8342" s="351" t="s">
        <v>2932</v>
      </c>
      <c r="C8342" s="351" t="s">
        <v>3144</v>
      </c>
      <c r="D8342" s="819"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6" t="s">
        <v>5538</v>
      </c>
      <c r="E8346" s="409">
        <v>27000</v>
      </c>
      <c r="F8346" s="401"/>
      <c r="G8346" s="41">
        <f t="shared" si="135"/>
        <v>-27000</v>
      </c>
      <c r="H8346" s="120" t="s">
        <v>5466</v>
      </c>
    </row>
    <row r="8347" spans="1:8" ht="15" customHeight="1" x14ac:dyDescent="0.2">
      <c r="A8347" s="596">
        <v>43778</v>
      </c>
      <c r="B8347" s="400" t="s">
        <v>2932</v>
      </c>
      <c r="C8347" s="408" t="s">
        <v>3144</v>
      </c>
      <c r="D8347" s="826" t="s">
        <v>5574</v>
      </c>
      <c r="E8347" s="409">
        <v>3550</v>
      </c>
      <c r="F8347" s="401"/>
      <c r="G8347" s="41">
        <f t="shared" si="135"/>
        <v>-3550</v>
      </c>
      <c r="H8347" s="120" t="s">
        <v>5466</v>
      </c>
    </row>
    <row r="8348" spans="1:8" ht="15" customHeight="1" x14ac:dyDescent="0.2">
      <c r="A8348" s="596">
        <v>43781</v>
      </c>
      <c r="B8348" s="400" t="s">
        <v>1399</v>
      </c>
      <c r="C8348" s="408" t="s">
        <v>3144</v>
      </c>
      <c r="D8348" s="826" t="s">
        <v>5542</v>
      </c>
      <c r="E8348" s="409">
        <v>28785</v>
      </c>
      <c r="F8348" s="401"/>
      <c r="G8348" s="41">
        <f t="shared" si="135"/>
        <v>-28785</v>
      </c>
      <c r="H8348" s="120" t="s">
        <v>5466</v>
      </c>
    </row>
    <row r="8349" spans="1:8" ht="15" customHeight="1" x14ac:dyDescent="0.2">
      <c r="A8349" s="596">
        <v>43781</v>
      </c>
      <c r="B8349" s="400" t="s">
        <v>2651</v>
      </c>
      <c r="C8349" s="408" t="s">
        <v>2189</v>
      </c>
      <c r="D8349" s="826"/>
      <c r="E8349" s="409">
        <v>150</v>
      </c>
      <c r="F8349" s="401"/>
      <c r="G8349" s="41">
        <f t="shared" si="135"/>
        <v>-150</v>
      </c>
      <c r="H8349" s="120" t="s">
        <v>5466</v>
      </c>
    </row>
    <row r="8350" spans="1:8" ht="15" customHeight="1" x14ac:dyDescent="0.2">
      <c r="A8350" s="596">
        <v>43781</v>
      </c>
      <c r="B8350" s="400" t="s">
        <v>5543</v>
      </c>
      <c r="C8350" s="408" t="s">
        <v>2189</v>
      </c>
      <c r="D8350" s="826"/>
      <c r="E8350" s="409">
        <v>1800</v>
      </c>
      <c r="F8350" s="401"/>
      <c r="G8350" s="41">
        <f t="shared" si="135"/>
        <v>-1800</v>
      </c>
      <c r="H8350" s="120" t="s">
        <v>5466</v>
      </c>
    </row>
    <row r="8351" spans="1:8" ht="15" customHeight="1" x14ac:dyDescent="0.2">
      <c r="A8351" s="596">
        <v>43781</v>
      </c>
      <c r="B8351" s="400" t="s">
        <v>2932</v>
      </c>
      <c r="C8351" s="408" t="s">
        <v>1494</v>
      </c>
      <c r="D8351" s="826"/>
      <c r="E8351" s="409">
        <v>3510</v>
      </c>
      <c r="F8351" s="401"/>
      <c r="G8351" s="41">
        <f t="shared" si="135"/>
        <v>-3510</v>
      </c>
      <c r="H8351" s="120" t="s">
        <v>5466</v>
      </c>
    </row>
    <row r="8352" spans="1:8" ht="15" customHeight="1" x14ac:dyDescent="0.2">
      <c r="A8352" s="596">
        <v>43781</v>
      </c>
      <c r="B8352" s="400" t="s">
        <v>16</v>
      </c>
      <c r="C8352" s="408" t="s">
        <v>1494</v>
      </c>
      <c r="D8352" s="826"/>
      <c r="E8352" s="409">
        <v>490</v>
      </c>
      <c r="F8352" s="401"/>
      <c r="G8352" s="41">
        <f t="shared" si="135"/>
        <v>-490</v>
      </c>
      <c r="H8352" s="120" t="s">
        <v>5466</v>
      </c>
    </row>
    <row r="8353" spans="1:8" ht="15" customHeight="1" x14ac:dyDescent="0.2">
      <c r="A8353" s="596">
        <v>43781</v>
      </c>
      <c r="B8353" s="400" t="s">
        <v>2932</v>
      </c>
      <c r="C8353" s="402" t="s">
        <v>3144</v>
      </c>
      <c r="D8353" s="827"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8"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6" t="s">
        <v>369</v>
      </c>
      <c r="E8356" s="409">
        <v>5020</v>
      </c>
      <c r="F8356" s="401"/>
      <c r="G8356" s="41">
        <f t="shared" si="135"/>
        <v>-5020</v>
      </c>
      <c r="H8356" s="120" t="s">
        <v>5466</v>
      </c>
    </row>
    <row r="8357" spans="1:8" ht="15" customHeight="1" x14ac:dyDescent="0.2">
      <c r="A8357" s="596">
        <v>43788</v>
      </c>
      <c r="B8357" s="400" t="s">
        <v>25</v>
      </c>
      <c r="C8357" s="408" t="s">
        <v>1688</v>
      </c>
      <c r="D8357" s="826" t="s">
        <v>369</v>
      </c>
      <c r="E8357" s="409">
        <v>27649</v>
      </c>
      <c r="F8357" s="401"/>
      <c r="G8357" s="41">
        <f t="shared" si="135"/>
        <v>-27649</v>
      </c>
      <c r="H8357" s="120" t="s">
        <v>5466</v>
      </c>
    </row>
    <row r="8358" spans="1:8" ht="15" customHeight="1" x14ac:dyDescent="0.2">
      <c r="A8358" s="596">
        <v>43788</v>
      </c>
      <c r="B8358" s="400" t="s">
        <v>1399</v>
      </c>
      <c r="C8358" s="408" t="s">
        <v>3144</v>
      </c>
      <c r="D8358" s="826" t="s">
        <v>4693</v>
      </c>
      <c r="E8358" s="409">
        <v>27150</v>
      </c>
      <c r="F8358" s="401"/>
      <c r="G8358" s="41">
        <f t="shared" si="135"/>
        <v>-27150</v>
      </c>
      <c r="H8358" s="120" t="s">
        <v>5466</v>
      </c>
    </row>
    <row r="8359" spans="1:8" ht="15" customHeight="1" x14ac:dyDescent="0.2">
      <c r="A8359" s="596">
        <v>43788</v>
      </c>
      <c r="B8359" s="400" t="s">
        <v>1399</v>
      </c>
      <c r="C8359" s="408" t="s">
        <v>3144</v>
      </c>
      <c r="D8359" s="826" t="s">
        <v>756</v>
      </c>
      <c r="E8359" s="409">
        <v>4500</v>
      </c>
      <c r="F8359" s="401"/>
      <c r="G8359" s="41">
        <f t="shared" si="135"/>
        <v>-4500</v>
      </c>
      <c r="H8359" s="120" t="s">
        <v>5466</v>
      </c>
    </row>
    <row r="8360" spans="1:8" ht="15" customHeight="1" x14ac:dyDescent="0.2">
      <c r="A8360" s="596">
        <v>43788</v>
      </c>
      <c r="B8360" s="400" t="s">
        <v>25</v>
      </c>
      <c r="C8360" s="408" t="s">
        <v>2427</v>
      </c>
      <c r="D8360" s="826"/>
      <c r="E8360" s="409">
        <v>9336</v>
      </c>
      <c r="F8360" s="401"/>
      <c r="G8360" s="41">
        <f t="shared" si="135"/>
        <v>-9336</v>
      </c>
      <c r="H8360" s="120" t="s">
        <v>5466</v>
      </c>
    </row>
    <row r="8361" spans="1:8" ht="15" customHeight="1" x14ac:dyDescent="0.2">
      <c r="A8361" s="596">
        <v>43788</v>
      </c>
      <c r="B8361" s="400" t="s">
        <v>2932</v>
      </c>
      <c r="C8361" s="408" t="s">
        <v>4907</v>
      </c>
      <c r="D8361" s="826" t="s">
        <v>369</v>
      </c>
      <c r="E8361" s="409">
        <v>15000</v>
      </c>
      <c r="F8361" s="401"/>
      <c r="G8361" s="41">
        <f t="shared" si="135"/>
        <v>-15000</v>
      </c>
      <c r="H8361" s="120" t="s">
        <v>5466</v>
      </c>
    </row>
    <row r="8362" spans="1:8" ht="15" customHeight="1" x14ac:dyDescent="0.2">
      <c r="A8362" s="596">
        <v>43788</v>
      </c>
      <c r="B8362" s="400" t="s">
        <v>1399</v>
      </c>
      <c r="C8362" s="408" t="s">
        <v>4907</v>
      </c>
      <c r="D8362" s="826" t="s">
        <v>369</v>
      </c>
      <c r="E8362" s="409">
        <v>40000</v>
      </c>
      <c r="F8362" s="401"/>
      <c r="G8362" s="41">
        <f t="shared" si="135"/>
        <v>-40000</v>
      </c>
      <c r="H8362" s="120" t="s">
        <v>5466</v>
      </c>
    </row>
    <row r="8363" spans="1:8" ht="15" customHeight="1" x14ac:dyDescent="0.2">
      <c r="A8363" s="596">
        <v>43798</v>
      </c>
      <c r="B8363" s="400" t="s">
        <v>2651</v>
      </c>
      <c r="C8363" s="408" t="s">
        <v>3144</v>
      </c>
      <c r="D8363" s="826"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6" t="s">
        <v>5575</v>
      </c>
      <c r="E8364" s="409">
        <v>11000</v>
      </c>
      <c r="F8364" s="401"/>
      <c r="G8364" s="41">
        <f t="shared" si="136"/>
        <v>-11000</v>
      </c>
      <c r="H8364" s="120" t="s">
        <v>5466</v>
      </c>
    </row>
    <row r="8365" spans="1:8" ht="15" customHeight="1" x14ac:dyDescent="0.2">
      <c r="A8365" s="596">
        <v>43798</v>
      </c>
      <c r="B8365" s="400" t="s">
        <v>2651</v>
      </c>
      <c r="C8365" s="408" t="s">
        <v>3144</v>
      </c>
      <c r="D8365" s="826" t="s">
        <v>5575</v>
      </c>
      <c r="E8365" s="409">
        <v>19600</v>
      </c>
      <c r="F8365" s="401"/>
      <c r="G8365" s="41">
        <f t="shared" si="136"/>
        <v>-19600</v>
      </c>
      <c r="H8365" s="120" t="s">
        <v>5466</v>
      </c>
    </row>
    <row r="8366" spans="1:8" ht="15" customHeight="1" x14ac:dyDescent="0.2">
      <c r="A8366" s="596">
        <v>43798</v>
      </c>
      <c r="B8366" s="400" t="s">
        <v>2651</v>
      </c>
      <c r="C8366" s="408" t="s">
        <v>3144</v>
      </c>
      <c r="D8366" s="826" t="s">
        <v>5575</v>
      </c>
      <c r="E8366" s="409">
        <v>31450</v>
      </c>
      <c r="F8366" s="401"/>
      <c r="G8366" s="41">
        <f t="shared" si="136"/>
        <v>-31450</v>
      </c>
      <c r="H8366" s="120" t="s">
        <v>5466</v>
      </c>
    </row>
    <row r="8367" spans="1:8" ht="15" customHeight="1" x14ac:dyDescent="0.2">
      <c r="A8367" s="596">
        <v>43799</v>
      </c>
      <c r="B8367" s="423" t="s">
        <v>16</v>
      </c>
      <c r="C8367" s="408" t="s">
        <v>391</v>
      </c>
      <c r="D8367" s="826"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9"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30" t="s">
        <v>5504</v>
      </c>
      <c r="E8373" s="415">
        <v>6400</v>
      </c>
      <c r="F8373" s="380"/>
      <c r="G8373" s="122">
        <f t="shared" si="136"/>
        <v>-6400</v>
      </c>
      <c r="H8373" s="243" t="s">
        <v>5466</v>
      </c>
    </row>
    <row r="8374" spans="1:9" ht="15.75" customHeight="1" thickBot="1" x14ac:dyDescent="0.25">
      <c r="A8374" s="601">
        <v>43775</v>
      </c>
      <c r="B8374" s="121" t="s">
        <v>2932</v>
      </c>
      <c r="C8374" s="381" t="s">
        <v>3111</v>
      </c>
      <c r="D8374" s="831" t="s">
        <v>5505</v>
      </c>
      <c r="E8374" s="382">
        <v>150000</v>
      </c>
      <c r="F8374" s="122"/>
      <c r="G8374" s="122">
        <f t="shared" si="136"/>
        <v>-150000</v>
      </c>
      <c r="H8374" s="243" t="s">
        <v>5466</v>
      </c>
    </row>
    <row r="8375" spans="1:9" ht="24" customHeight="1" x14ac:dyDescent="0.2">
      <c r="A8375" s="601">
        <v>43776</v>
      </c>
      <c r="B8375" s="379" t="s">
        <v>2932</v>
      </c>
      <c r="C8375" s="383" t="s">
        <v>358</v>
      </c>
      <c r="D8375" s="832"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7" t="s">
        <v>5506</v>
      </c>
      <c r="E8377" s="392">
        <v>6973</v>
      </c>
      <c r="F8377" s="380"/>
      <c r="G8377" s="122">
        <f t="shared" si="136"/>
        <v>-6973</v>
      </c>
      <c r="H8377" s="243" t="s">
        <v>5466</v>
      </c>
    </row>
    <row r="8378" spans="1:9" ht="15" customHeight="1" x14ac:dyDescent="0.2">
      <c r="A8378" s="601">
        <v>43777</v>
      </c>
      <c r="B8378" s="379" t="s">
        <v>3944</v>
      </c>
      <c r="C8378" s="389" t="s">
        <v>3002</v>
      </c>
      <c r="D8378" s="833" t="s">
        <v>5507</v>
      </c>
      <c r="E8378" s="390">
        <v>32760</v>
      </c>
      <c r="F8378" s="380"/>
      <c r="G8378" s="122">
        <f t="shared" si="136"/>
        <v>-32760</v>
      </c>
      <c r="H8378" s="243" t="s">
        <v>5466</v>
      </c>
    </row>
    <row r="8379" spans="1:9" ht="15" customHeight="1" x14ac:dyDescent="0.2">
      <c r="A8379" s="601">
        <v>43777</v>
      </c>
      <c r="B8379" s="379" t="s">
        <v>3945</v>
      </c>
      <c r="C8379" s="391" t="s">
        <v>3002</v>
      </c>
      <c r="D8379" s="807" t="s">
        <v>5507</v>
      </c>
      <c r="E8379" s="392">
        <v>30160</v>
      </c>
      <c r="F8379" s="380"/>
      <c r="G8379" s="122">
        <f t="shared" si="136"/>
        <v>-30160</v>
      </c>
      <c r="H8379" s="243" t="s">
        <v>5466</v>
      </c>
    </row>
    <row r="8380" spans="1:9" ht="15" customHeight="1" x14ac:dyDescent="0.2">
      <c r="A8380" s="601">
        <v>43777</v>
      </c>
      <c r="B8380" s="173" t="s">
        <v>6514</v>
      </c>
      <c r="C8380" s="391" t="s">
        <v>3002</v>
      </c>
      <c r="D8380" s="807" t="s">
        <v>5507</v>
      </c>
      <c r="E8380" s="392">
        <v>60743</v>
      </c>
      <c r="F8380" s="380"/>
      <c r="G8380" s="122">
        <f t="shared" si="136"/>
        <v>-60743</v>
      </c>
      <c r="H8380" s="243" t="s">
        <v>5466</v>
      </c>
    </row>
    <row r="8381" spans="1:9" ht="15.75" customHeight="1" thickBot="1" x14ac:dyDescent="0.25">
      <c r="A8381" s="603">
        <v>43777</v>
      </c>
      <c r="B8381" s="393" t="s">
        <v>37</v>
      </c>
      <c r="C8381" s="387" t="s">
        <v>3002</v>
      </c>
      <c r="D8381" s="834" t="s">
        <v>5507</v>
      </c>
      <c r="E8381" s="388">
        <v>12960</v>
      </c>
      <c r="F8381" s="394"/>
      <c r="G8381" s="154">
        <f t="shared" si="136"/>
        <v>-12960</v>
      </c>
      <c r="H8381" s="395" t="s">
        <v>5466</v>
      </c>
      <c r="I8381" s="39"/>
    </row>
    <row r="8382" spans="1:9" ht="15" customHeight="1" x14ac:dyDescent="0.2">
      <c r="A8382" s="603">
        <v>43777</v>
      </c>
      <c r="B8382" s="379" t="s">
        <v>2932</v>
      </c>
      <c r="C8382" s="383" t="s">
        <v>2309</v>
      </c>
      <c r="D8382" s="832"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5"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6"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6" t="s">
        <v>5549</v>
      </c>
      <c r="E8400" s="240">
        <v>120000</v>
      </c>
      <c r="F8400" s="240"/>
      <c r="G8400" s="240">
        <f t="shared" si="136"/>
        <v>-120000</v>
      </c>
      <c r="H8400" s="395" t="s">
        <v>5466</v>
      </c>
      <c r="I8400" s="39"/>
    </row>
    <row r="8401" spans="1:9" ht="24" customHeight="1" x14ac:dyDescent="0.2">
      <c r="A8401" s="601">
        <v>43782</v>
      </c>
      <c r="B8401" s="239" t="s">
        <v>1399</v>
      </c>
      <c r="C8401" s="239" t="s">
        <v>4987</v>
      </c>
      <c r="D8401" s="836" t="s">
        <v>5549</v>
      </c>
      <c r="E8401" s="240">
        <v>123800</v>
      </c>
      <c r="F8401" s="240"/>
      <c r="G8401" s="240">
        <f t="shared" si="136"/>
        <v>-123800</v>
      </c>
      <c r="H8401" s="395" t="s">
        <v>5466</v>
      </c>
      <c r="I8401" s="39"/>
    </row>
    <row r="8402" spans="1:9" ht="15" customHeight="1" x14ac:dyDescent="0.2">
      <c r="A8402" s="601">
        <v>43782</v>
      </c>
      <c r="B8402" s="239" t="s">
        <v>1399</v>
      </c>
      <c r="C8402" s="239" t="s">
        <v>2337</v>
      </c>
      <c r="D8402" s="836" t="s">
        <v>5655</v>
      </c>
      <c r="E8402" s="240">
        <v>100000</v>
      </c>
      <c r="F8402" s="240"/>
      <c r="G8402" s="240">
        <f t="shared" si="136"/>
        <v>-100000</v>
      </c>
      <c r="H8402" s="395" t="s">
        <v>5466</v>
      </c>
      <c r="I8402" s="39"/>
    </row>
    <row r="8403" spans="1:9" ht="15" customHeight="1" x14ac:dyDescent="0.2">
      <c r="A8403" s="601">
        <v>43782</v>
      </c>
      <c r="B8403" s="239" t="s">
        <v>1399</v>
      </c>
      <c r="C8403" s="239" t="s">
        <v>2337</v>
      </c>
      <c r="D8403" s="836" t="s">
        <v>5532</v>
      </c>
      <c r="E8403" s="240">
        <v>150000</v>
      </c>
      <c r="F8403" s="240"/>
      <c r="G8403" s="240">
        <f t="shared" si="136"/>
        <v>-150000</v>
      </c>
      <c r="H8403" s="395" t="s">
        <v>5466</v>
      </c>
      <c r="I8403" s="39"/>
    </row>
    <row r="8404" spans="1:9" ht="15" customHeight="1" x14ac:dyDescent="0.2">
      <c r="A8404" s="601">
        <v>43783</v>
      </c>
      <c r="B8404" s="239" t="s">
        <v>2932</v>
      </c>
      <c r="C8404" s="239" t="s">
        <v>4683</v>
      </c>
      <c r="D8404" s="836" t="s">
        <v>5548</v>
      </c>
      <c r="E8404" s="240">
        <v>100000</v>
      </c>
      <c r="F8404" s="240"/>
      <c r="G8404" s="240">
        <f t="shared" si="136"/>
        <v>-100000</v>
      </c>
      <c r="H8404" s="395" t="s">
        <v>5466</v>
      </c>
      <c r="I8404" s="39"/>
    </row>
    <row r="8405" spans="1:9" ht="24" customHeight="1" x14ac:dyDescent="0.2">
      <c r="A8405" s="601">
        <v>43783</v>
      </c>
      <c r="B8405" s="239" t="s">
        <v>2932</v>
      </c>
      <c r="C8405" s="239" t="s">
        <v>3706</v>
      </c>
      <c r="D8405" s="836" t="s">
        <v>5549</v>
      </c>
      <c r="E8405" s="240">
        <v>100000</v>
      </c>
      <c r="F8405" s="240"/>
      <c r="G8405" s="240">
        <f t="shared" si="136"/>
        <v>-100000</v>
      </c>
      <c r="H8405" s="395" t="s">
        <v>5466</v>
      </c>
      <c r="I8405" s="39"/>
    </row>
    <row r="8406" spans="1:9" ht="15" customHeight="1" x14ac:dyDescent="0.2">
      <c r="A8406" s="601">
        <v>43783</v>
      </c>
      <c r="B8406" s="239" t="s">
        <v>25</v>
      </c>
      <c r="C8406" s="239" t="s">
        <v>2427</v>
      </c>
      <c r="D8406" s="836" t="s">
        <v>5550</v>
      </c>
      <c r="E8406" s="240">
        <v>90678</v>
      </c>
      <c r="F8406" s="240"/>
      <c r="G8406" s="240">
        <f t="shared" si="136"/>
        <v>-90678</v>
      </c>
      <c r="H8406" s="395" t="s">
        <v>5466</v>
      </c>
      <c r="I8406" s="39"/>
    </row>
    <row r="8407" spans="1:9" ht="24" customHeight="1" x14ac:dyDescent="0.2">
      <c r="A8407" s="601">
        <v>43788</v>
      </c>
      <c r="B8407" s="239" t="s">
        <v>1399</v>
      </c>
      <c r="C8407" s="239" t="s">
        <v>4845</v>
      </c>
      <c r="D8407" s="836" t="s">
        <v>5549</v>
      </c>
      <c r="E8407" s="240">
        <v>110000</v>
      </c>
      <c r="F8407" s="240"/>
      <c r="G8407" s="240">
        <f t="shared" si="136"/>
        <v>-110000</v>
      </c>
      <c r="H8407" s="395" t="s">
        <v>5466</v>
      </c>
      <c r="I8407" s="39"/>
    </row>
    <row r="8408" spans="1:9" ht="15" customHeight="1" x14ac:dyDescent="0.2">
      <c r="A8408" s="601">
        <v>43788</v>
      </c>
      <c r="B8408" s="239" t="s">
        <v>1399</v>
      </c>
      <c r="C8408" s="239" t="s">
        <v>2853</v>
      </c>
      <c r="D8408" s="836" t="s">
        <v>5551</v>
      </c>
      <c r="E8408" s="240">
        <v>150000</v>
      </c>
      <c r="F8408" s="240"/>
      <c r="G8408" s="240">
        <f t="shared" si="136"/>
        <v>-150000</v>
      </c>
      <c r="H8408" s="395" t="s">
        <v>5466</v>
      </c>
      <c r="I8408" s="39"/>
    </row>
    <row r="8409" spans="1:9" ht="15" customHeight="1" x14ac:dyDescent="0.2">
      <c r="A8409" s="601">
        <v>43791</v>
      </c>
      <c r="B8409" s="239" t="s">
        <v>2932</v>
      </c>
      <c r="C8409" s="239" t="s">
        <v>5552</v>
      </c>
      <c r="D8409" s="836" t="s">
        <v>5553</v>
      </c>
      <c r="E8409" s="240">
        <v>150000</v>
      </c>
      <c r="F8409" s="240"/>
      <c r="G8409" s="240">
        <f t="shared" si="136"/>
        <v>-150000</v>
      </c>
      <c r="H8409" s="395" t="s">
        <v>5466</v>
      </c>
      <c r="I8409" s="39"/>
    </row>
    <row r="8410" spans="1:9" ht="15" customHeight="1" x14ac:dyDescent="0.2">
      <c r="A8410" s="601">
        <v>43791</v>
      </c>
      <c r="B8410" s="239" t="s">
        <v>5226</v>
      </c>
      <c r="C8410" s="239" t="s">
        <v>894</v>
      </c>
      <c r="D8410" s="836"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6"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6" t="s">
        <v>5555</v>
      </c>
      <c r="E8412" s="240">
        <v>9386</v>
      </c>
      <c r="F8412" s="240"/>
      <c r="G8412" s="240">
        <f t="shared" si="136"/>
        <v>-9386</v>
      </c>
      <c r="H8412" s="395" t="s">
        <v>5466</v>
      </c>
      <c r="I8412" s="39"/>
    </row>
    <row r="8413" spans="1:9" ht="15" customHeight="1" x14ac:dyDescent="0.2">
      <c r="A8413" s="601">
        <v>43795</v>
      </c>
      <c r="B8413" s="239" t="s">
        <v>1399</v>
      </c>
      <c r="C8413" s="239" t="s">
        <v>1354</v>
      </c>
      <c r="D8413" s="836" t="s">
        <v>5555</v>
      </c>
      <c r="E8413" s="240">
        <v>17000</v>
      </c>
      <c r="F8413" s="240"/>
      <c r="G8413" s="240">
        <f t="shared" si="136"/>
        <v>-17000</v>
      </c>
      <c r="H8413" s="395" t="s">
        <v>5466</v>
      </c>
      <c r="I8413" s="39"/>
    </row>
    <row r="8414" spans="1:9" ht="24" customHeight="1" x14ac:dyDescent="0.2">
      <c r="A8414" s="601">
        <v>43795</v>
      </c>
      <c r="B8414" s="417" t="s">
        <v>1399</v>
      </c>
      <c r="C8414" s="417" t="s">
        <v>255</v>
      </c>
      <c r="D8414" s="837" t="s">
        <v>5556</v>
      </c>
      <c r="E8414" s="418">
        <v>188000</v>
      </c>
      <c r="F8414" s="418"/>
      <c r="G8414" s="418">
        <f t="shared" si="136"/>
        <v>-188000</v>
      </c>
      <c r="H8414" s="395" t="s">
        <v>5466</v>
      </c>
      <c r="I8414" s="39"/>
    </row>
    <row r="8415" spans="1:9" ht="15" customHeight="1" x14ac:dyDescent="0.2">
      <c r="A8415" s="601">
        <v>43796</v>
      </c>
      <c r="B8415" s="239" t="s">
        <v>2651</v>
      </c>
      <c r="C8415" s="239" t="s">
        <v>4907</v>
      </c>
      <c r="D8415" s="836" t="s">
        <v>5555</v>
      </c>
      <c r="E8415" s="240">
        <v>30000</v>
      </c>
      <c r="F8415" s="240"/>
      <c r="G8415" s="240">
        <f t="shared" si="136"/>
        <v>-30000</v>
      </c>
      <c r="H8415" s="395" t="s">
        <v>5466</v>
      </c>
      <c r="I8415" s="39"/>
    </row>
    <row r="8416" spans="1:9" ht="15" customHeight="1" x14ac:dyDescent="0.2">
      <c r="A8416" s="601">
        <v>43796</v>
      </c>
      <c r="B8416" s="239" t="s">
        <v>2932</v>
      </c>
      <c r="C8416" s="239" t="s">
        <v>3111</v>
      </c>
      <c r="D8416" s="836" t="s">
        <v>5557</v>
      </c>
      <c r="E8416" s="240">
        <v>50000</v>
      </c>
      <c r="F8416" s="240"/>
      <c r="G8416" s="240">
        <f t="shared" si="136"/>
        <v>-50000</v>
      </c>
      <c r="H8416" s="395" t="s">
        <v>5466</v>
      </c>
      <c r="I8416" s="39"/>
    </row>
    <row r="8417" spans="1:9" ht="15" customHeight="1" x14ac:dyDescent="0.2">
      <c r="A8417" s="601">
        <v>43796</v>
      </c>
      <c r="B8417" s="239" t="s">
        <v>1399</v>
      </c>
      <c r="C8417" s="239" t="s">
        <v>928</v>
      </c>
      <c r="D8417" s="836" t="s">
        <v>5558</v>
      </c>
      <c r="E8417" s="240">
        <v>56000</v>
      </c>
      <c r="F8417" s="240"/>
      <c r="G8417" s="240">
        <f t="shared" si="136"/>
        <v>-56000</v>
      </c>
      <c r="H8417" s="395" t="s">
        <v>5466</v>
      </c>
      <c r="I8417" s="39"/>
    </row>
    <row r="8418" spans="1:9" ht="15" customHeight="1" x14ac:dyDescent="0.2">
      <c r="A8418" s="601">
        <v>43796</v>
      </c>
      <c r="B8418" s="239" t="s">
        <v>16</v>
      </c>
      <c r="C8418" s="239" t="s">
        <v>5559</v>
      </c>
      <c r="D8418" s="836" t="s">
        <v>2654</v>
      </c>
      <c r="E8418" s="240">
        <v>50000</v>
      </c>
      <c r="F8418" s="240"/>
      <c r="G8418" s="240">
        <f t="shared" si="136"/>
        <v>-50000</v>
      </c>
      <c r="H8418" s="395" t="s">
        <v>5466</v>
      </c>
      <c r="I8418" s="39"/>
    </row>
    <row r="8419" spans="1:9" ht="15" customHeight="1" x14ac:dyDescent="0.2">
      <c r="A8419" s="601">
        <v>43796</v>
      </c>
      <c r="B8419" s="239" t="s">
        <v>2651</v>
      </c>
      <c r="C8419" s="239" t="s">
        <v>3010</v>
      </c>
      <c r="D8419" s="836" t="s">
        <v>5562</v>
      </c>
      <c r="E8419" s="240">
        <v>100000</v>
      </c>
      <c r="F8419" s="240"/>
      <c r="G8419" s="240">
        <f t="shared" si="136"/>
        <v>-100000</v>
      </c>
      <c r="H8419" s="395" t="s">
        <v>5466</v>
      </c>
      <c r="I8419" s="39"/>
    </row>
    <row r="8420" spans="1:9" ht="15" customHeight="1" x14ac:dyDescent="0.2">
      <c r="A8420" s="612">
        <v>43774</v>
      </c>
      <c r="B8420" s="237" t="s">
        <v>2932</v>
      </c>
      <c r="C8420" s="237" t="s">
        <v>558</v>
      </c>
      <c r="D8420" s="838" t="s">
        <v>963</v>
      </c>
      <c r="E8420" s="238"/>
      <c r="F8420" s="238">
        <v>7298869</v>
      </c>
      <c r="G8420" s="238">
        <f t="shared" si="136"/>
        <v>7298869</v>
      </c>
      <c r="H8420" s="396" t="s">
        <v>5466</v>
      </c>
    </row>
    <row r="8421" spans="1:9" ht="24" customHeight="1" x14ac:dyDescent="0.2">
      <c r="A8421" s="598">
        <v>43775</v>
      </c>
      <c r="B8421" s="90" t="s">
        <v>5051</v>
      </c>
      <c r="C8421" s="90" t="s">
        <v>558</v>
      </c>
      <c r="D8421" s="797" t="s">
        <v>9115</v>
      </c>
      <c r="E8421" s="91"/>
      <c r="F8421" s="91">
        <v>400000</v>
      </c>
      <c r="G8421" s="91">
        <f t="shared" si="136"/>
        <v>400000</v>
      </c>
      <c r="H8421" s="260" t="s">
        <v>5466</v>
      </c>
    </row>
    <row r="8422" spans="1:9" ht="24" customHeight="1" x14ac:dyDescent="0.2">
      <c r="A8422" s="598">
        <v>43775</v>
      </c>
      <c r="B8422" s="90" t="s">
        <v>1399</v>
      </c>
      <c r="C8422" s="90" t="s">
        <v>558</v>
      </c>
      <c r="D8422" s="797" t="s">
        <v>9116</v>
      </c>
      <c r="E8422" s="91"/>
      <c r="F8422" s="91">
        <v>500000</v>
      </c>
      <c r="G8422" s="91">
        <f t="shared" si="136"/>
        <v>500000</v>
      </c>
      <c r="H8422" s="260" t="s">
        <v>5466</v>
      </c>
    </row>
    <row r="8423" spans="1:9" ht="24" customHeight="1" x14ac:dyDescent="0.2">
      <c r="A8423" s="598">
        <v>43775</v>
      </c>
      <c r="B8423" s="90" t="s">
        <v>1399</v>
      </c>
      <c r="C8423" s="90" t="s">
        <v>558</v>
      </c>
      <c r="D8423" s="797" t="s">
        <v>9117</v>
      </c>
      <c r="E8423" s="91"/>
      <c r="F8423" s="91">
        <v>300000</v>
      </c>
      <c r="G8423" s="91">
        <f t="shared" si="136"/>
        <v>300000</v>
      </c>
      <c r="H8423" s="260" t="s">
        <v>5466</v>
      </c>
    </row>
    <row r="8424" spans="1:9" ht="24" customHeight="1" x14ac:dyDescent="0.2">
      <c r="A8424" s="598">
        <v>43775</v>
      </c>
      <c r="B8424" s="90" t="s">
        <v>1399</v>
      </c>
      <c r="C8424" s="90" t="s">
        <v>558</v>
      </c>
      <c r="D8424" s="797" t="s">
        <v>9118</v>
      </c>
      <c r="E8424" s="91"/>
      <c r="F8424" s="91">
        <v>43775</v>
      </c>
      <c r="G8424" s="91">
        <f t="shared" si="136"/>
        <v>43775</v>
      </c>
      <c r="H8424" s="260" t="s">
        <v>5466</v>
      </c>
    </row>
    <row r="8425" spans="1:9" ht="24" customHeight="1" x14ac:dyDescent="0.2">
      <c r="A8425" s="598">
        <v>43775</v>
      </c>
      <c r="B8425" s="90" t="s">
        <v>1399</v>
      </c>
      <c r="C8425" s="90" t="s">
        <v>558</v>
      </c>
      <c r="D8425" s="797" t="s">
        <v>9118</v>
      </c>
      <c r="E8425" s="91"/>
      <c r="F8425" s="91">
        <v>33516</v>
      </c>
      <c r="G8425" s="91">
        <f t="shared" si="136"/>
        <v>33516</v>
      </c>
      <c r="H8425" s="260" t="s">
        <v>5466</v>
      </c>
    </row>
    <row r="8426" spans="1:9" ht="24" customHeight="1" x14ac:dyDescent="0.2">
      <c r="A8426" s="598">
        <v>43775</v>
      </c>
      <c r="B8426" s="90" t="s">
        <v>1399</v>
      </c>
      <c r="C8426" s="90" t="s">
        <v>558</v>
      </c>
      <c r="D8426" s="797" t="s">
        <v>9118</v>
      </c>
      <c r="E8426" s="91"/>
      <c r="F8426" s="91">
        <v>6973</v>
      </c>
      <c r="G8426" s="91">
        <f t="shared" si="136"/>
        <v>6973</v>
      </c>
      <c r="H8426" s="260" t="s">
        <v>5466</v>
      </c>
    </row>
    <row r="8427" spans="1:9" ht="24" customHeight="1" x14ac:dyDescent="0.2">
      <c r="A8427" s="598">
        <v>43775</v>
      </c>
      <c r="B8427" s="90" t="s">
        <v>1399</v>
      </c>
      <c r="C8427" s="90" t="s">
        <v>558</v>
      </c>
      <c r="D8427" s="797" t="s">
        <v>9119</v>
      </c>
      <c r="E8427" s="91"/>
      <c r="F8427" s="91">
        <v>178624</v>
      </c>
      <c r="G8427" s="91">
        <f t="shared" ref="G8427:G8490" si="137">F8427-E8427</f>
        <v>178624</v>
      </c>
      <c r="H8427" s="260" t="s">
        <v>5466</v>
      </c>
    </row>
    <row r="8428" spans="1:9" ht="24" customHeight="1" x14ac:dyDescent="0.2">
      <c r="A8428" s="598">
        <v>43776</v>
      </c>
      <c r="B8428" s="90" t="s">
        <v>1399</v>
      </c>
      <c r="C8428" s="90" t="s">
        <v>558</v>
      </c>
      <c r="D8428" s="797" t="s">
        <v>9120</v>
      </c>
      <c r="E8428" s="91"/>
      <c r="F8428" s="91">
        <v>1000000</v>
      </c>
      <c r="G8428" s="91">
        <f t="shared" si="137"/>
        <v>1000000</v>
      </c>
      <c r="H8428" s="260" t="s">
        <v>5466</v>
      </c>
    </row>
    <row r="8429" spans="1:9" ht="24" customHeight="1" x14ac:dyDescent="0.2">
      <c r="A8429" s="598">
        <v>43776</v>
      </c>
      <c r="B8429" s="90" t="s">
        <v>1399</v>
      </c>
      <c r="C8429" s="90" t="s">
        <v>558</v>
      </c>
      <c r="D8429" s="797" t="s">
        <v>9121</v>
      </c>
      <c r="E8429" s="91"/>
      <c r="F8429" s="91">
        <v>1000000</v>
      </c>
      <c r="G8429" s="91">
        <f t="shared" si="137"/>
        <v>1000000</v>
      </c>
      <c r="H8429" s="260" t="s">
        <v>5466</v>
      </c>
    </row>
    <row r="8430" spans="1:9" ht="24" x14ac:dyDescent="0.2">
      <c r="A8430" s="598">
        <v>43776</v>
      </c>
      <c r="B8430" s="90" t="s">
        <v>1399</v>
      </c>
      <c r="C8430" s="90" t="s">
        <v>558</v>
      </c>
      <c r="D8430" s="797" t="s">
        <v>9121</v>
      </c>
      <c r="E8430" s="91"/>
      <c r="F8430" s="91">
        <v>1000000</v>
      </c>
      <c r="G8430" s="91">
        <f t="shared" si="137"/>
        <v>1000000</v>
      </c>
      <c r="H8430" s="260" t="s">
        <v>5466</v>
      </c>
    </row>
    <row r="8431" spans="1:9" ht="24" x14ac:dyDescent="0.2">
      <c r="A8431" s="598">
        <v>43776</v>
      </c>
      <c r="B8431" s="90" t="s">
        <v>1399</v>
      </c>
      <c r="C8431" s="90" t="s">
        <v>558</v>
      </c>
      <c r="D8431" s="797" t="s">
        <v>9121</v>
      </c>
      <c r="E8431" s="91"/>
      <c r="F8431" s="91">
        <v>1000000</v>
      </c>
      <c r="G8431" s="91">
        <f t="shared" si="137"/>
        <v>1000000</v>
      </c>
      <c r="H8431" s="260" t="s">
        <v>5466</v>
      </c>
    </row>
    <row r="8432" spans="1:9" ht="24" x14ac:dyDescent="0.2">
      <c r="A8432" s="598">
        <v>43776</v>
      </c>
      <c r="B8432" s="90" t="s">
        <v>1399</v>
      </c>
      <c r="C8432" s="90" t="s">
        <v>558</v>
      </c>
      <c r="D8432" s="797" t="s">
        <v>9121</v>
      </c>
      <c r="E8432" s="91"/>
      <c r="F8432" s="91">
        <v>1000000</v>
      </c>
      <c r="G8432" s="91">
        <f t="shared" si="137"/>
        <v>1000000</v>
      </c>
      <c r="H8432" s="260" t="s">
        <v>5466</v>
      </c>
    </row>
    <row r="8433" spans="1:8" ht="24" x14ac:dyDescent="0.2">
      <c r="A8433" s="598">
        <v>43776</v>
      </c>
      <c r="B8433" s="90" t="s">
        <v>1399</v>
      </c>
      <c r="C8433" s="90" t="s">
        <v>558</v>
      </c>
      <c r="D8433" s="797" t="s">
        <v>9121</v>
      </c>
      <c r="E8433" s="91"/>
      <c r="F8433" s="91">
        <v>1000000</v>
      </c>
      <c r="G8433" s="91">
        <f t="shared" si="137"/>
        <v>1000000</v>
      </c>
      <c r="H8433" s="260" t="s">
        <v>5466</v>
      </c>
    </row>
    <row r="8434" spans="1:8" ht="24" x14ac:dyDescent="0.2">
      <c r="A8434" s="598">
        <v>43776</v>
      </c>
      <c r="B8434" s="90" t="s">
        <v>1399</v>
      </c>
      <c r="C8434" s="90" t="s">
        <v>558</v>
      </c>
      <c r="D8434" s="797" t="s">
        <v>9121</v>
      </c>
      <c r="E8434" s="91"/>
      <c r="F8434" s="91">
        <v>1000000</v>
      </c>
      <c r="G8434" s="91">
        <f t="shared" si="137"/>
        <v>1000000</v>
      </c>
      <c r="H8434" s="260" t="s">
        <v>5466</v>
      </c>
    </row>
    <row r="8435" spans="1:8" ht="24" x14ac:dyDescent="0.2">
      <c r="A8435" s="598">
        <v>43776</v>
      </c>
      <c r="B8435" s="90" t="s">
        <v>1399</v>
      </c>
      <c r="C8435" s="90" t="s">
        <v>558</v>
      </c>
      <c r="D8435" s="797" t="s">
        <v>9121</v>
      </c>
      <c r="E8435" s="91"/>
      <c r="F8435" s="91">
        <v>1000000</v>
      </c>
      <c r="G8435" s="91">
        <f t="shared" si="137"/>
        <v>1000000</v>
      </c>
      <c r="H8435" s="260" t="s">
        <v>5466</v>
      </c>
    </row>
    <row r="8436" spans="1:8" ht="24" x14ac:dyDescent="0.2">
      <c r="A8436" s="598">
        <v>43776</v>
      </c>
      <c r="B8436" s="90" t="s">
        <v>1399</v>
      </c>
      <c r="C8436" s="90" t="s">
        <v>558</v>
      </c>
      <c r="D8436" s="797" t="s">
        <v>9121</v>
      </c>
      <c r="E8436" s="91"/>
      <c r="F8436" s="91">
        <v>1000000</v>
      </c>
      <c r="G8436" s="91">
        <f t="shared" si="137"/>
        <v>1000000</v>
      </c>
      <c r="H8436" s="260" t="s">
        <v>5466</v>
      </c>
    </row>
    <row r="8437" spans="1:8" ht="24" x14ac:dyDescent="0.2">
      <c r="A8437" s="598">
        <v>43776</v>
      </c>
      <c r="B8437" s="90" t="s">
        <v>1399</v>
      </c>
      <c r="C8437" s="90" t="s">
        <v>558</v>
      </c>
      <c r="D8437" s="797" t="s">
        <v>9122</v>
      </c>
      <c r="E8437" s="91"/>
      <c r="F8437" s="91">
        <v>775000</v>
      </c>
      <c r="G8437" s="91">
        <f t="shared" si="137"/>
        <v>775000</v>
      </c>
      <c r="H8437" s="260" t="s">
        <v>5466</v>
      </c>
    </row>
    <row r="8438" spans="1:8" ht="24" x14ac:dyDescent="0.2">
      <c r="A8438" s="598">
        <v>43776</v>
      </c>
      <c r="B8438" s="90" t="s">
        <v>1399</v>
      </c>
      <c r="C8438" s="90" t="s">
        <v>558</v>
      </c>
      <c r="D8438" s="797" t="s">
        <v>9123</v>
      </c>
      <c r="E8438" s="91"/>
      <c r="F8438" s="91">
        <v>300000</v>
      </c>
      <c r="G8438" s="91">
        <f t="shared" si="137"/>
        <v>300000</v>
      </c>
      <c r="H8438" s="260" t="s">
        <v>5466</v>
      </c>
    </row>
    <row r="8439" spans="1:8" ht="15" x14ac:dyDescent="0.2">
      <c r="A8439" s="598">
        <v>43776</v>
      </c>
      <c r="B8439" s="90" t="s">
        <v>3944</v>
      </c>
      <c r="C8439" s="93" t="s">
        <v>558</v>
      </c>
      <c r="D8439" s="800" t="s">
        <v>5508</v>
      </c>
      <c r="E8439" s="91"/>
      <c r="F8439" s="91">
        <v>321064</v>
      </c>
      <c r="G8439" s="175">
        <f t="shared" si="137"/>
        <v>321064</v>
      </c>
      <c r="H8439" s="260" t="s">
        <v>5466</v>
      </c>
    </row>
    <row r="8440" spans="1:8" ht="15" x14ac:dyDescent="0.2">
      <c r="A8440" s="598">
        <v>43788</v>
      </c>
      <c r="B8440" s="90" t="s">
        <v>3945</v>
      </c>
      <c r="C8440" s="93" t="s">
        <v>558</v>
      </c>
      <c r="D8440" s="800" t="s">
        <v>5508</v>
      </c>
      <c r="E8440" s="91"/>
      <c r="F8440" s="91">
        <v>295582</v>
      </c>
      <c r="G8440" s="91">
        <f t="shared" si="137"/>
        <v>295582</v>
      </c>
      <c r="H8440" s="260" t="s">
        <v>5466</v>
      </c>
    </row>
    <row r="8441" spans="1:8" ht="24" x14ac:dyDescent="0.2">
      <c r="A8441" s="598">
        <v>43789</v>
      </c>
      <c r="B8441" s="90" t="s">
        <v>2656</v>
      </c>
      <c r="C8441" s="93" t="s">
        <v>558</v>
      </c>
      <c r="D8441" s="797" t="s">
        <v>5573</v>
      </c>
      <c r="E8441" s="91"/>
      <c r="F8441" s="91">
        <v>319125</v>
      </c>
      <c r="G8441" s="91">
        <f t="shared" si="137"/>
        <v>319125</v>
      </c>
      <c r="H8441" s="260" t="s">
        <v>5466</v>
      </c>
    </row>
    <row r="8442" spans="1:8" ht="15" x14ac:dyDescent="0.2">
      <c r="A8442" s="596">
        <v>43802</v>
      </c>
      <c r="B8442" s="400" t="s">
        <v>2651</v>
      </c>
      <c r="C8442" s="408" t="s">
        <v>3144</v>
      </c>
      <c r="D8442" s="826" t="s">
        <v>5575</v>
      </c>
      <c r="E8442" s="409">
        <v>8800</v>
      </c>
      <c r="F8442" s="401"/>
      <c r="G8442" s="41">
        <f t="shared" si="137"/>
        <v>-8800</v>
      </c>
      <c r="H8442" s="120" t="s">
        <v>5544</v>
      </c>
    </row>
    <row r="8443" spans="1:8" ht="15" x14ac:dyDescent="0.2">
      <c r="A8443" s="596">
        <v>43802</v>
      </c>
      <c r="B8443" s="400" t="s">
        <v>2651</v>
      </c>
      <c r="C8443" s="408" t="s">
        <v>3144</v>
      </c>
      <c r="D8443" s="826" t="s">
        <v>5575</v>
      </c>
      <c r="E8443" s="409">
        <v>91422</v>
      </c>
      <c r="F8443" s="401"/>
      <c r="G8443" s="41">
        <f t="shared" si="137"/>
        <v>-91422</v>
      </c>
      <c r="H8443" s="120" t="s">
        <v>5544</v>
      </c>
    </row>
    <row r="8444" spans="1:8" ht="15" x14ac:dyDescent="0.2">
      <c r="A8444" s="596">
        <v>43802</v>
      </c>
      <c r="B8444" s="400" t="s">
        <v>2651</v>
      </c>
      <c r="C8444" s="408" t="s">
        <v>3144</v>
      </c>
      <c r="D8444" s="826" t="s">
        <v>391</v>
      </c>
      <c r="E8444" s="409">
        <v>600</v>
      </c>
      <c r="F8444" s="401"/>
      <c r="G8444" s="41">
        <f t="shared" si="137"/>
        <v>-600</v>
      </c>
      <c r="H8444" s="120" t="s">
        <v>5544</v>
      </c>
    </row>
    <row r="8445" spans="1:8" ht="15" x14ac:dyDescent="0.2">
      <c r="A8445" s="596">
        <v>43802</v>
      </c>
      <c r="B8445" s="400" t="s">
        <v>25</v>
      </c>
      <c r="C8445" s="408" t="s">
        <v>2427</v>
      </c>
      <c r="D8445" s="826"/>
      <c r="E8445" s="409">
        <v>23000</v>
      </c>
      <c r="F8445" s="401"/>
      <c r="G8445" s="41">
        <f t="shared" si="137"/>
        <v>-23000</v>
      </c>
      <c r="H8445" s="120" t="s">
        <v>5544</v>
      </c>
    </row>
    <row r="8446" spans="1:8" ht="15" x14ac:dyDescent="0.2">
      <c r="A8446" s="596">
        <v>43804</v>
      </c>
      <c r="B8446" s="400" t="s">
        <v>1399</v>
      </c>
      <c r="C8446" s="408" t="s">
        <v>2502</v>
      </c>
      <c r="D8446" s="826"/>
      <c r="E8446" s="409">
        <v>25000</v>
      </c>
      <c r="F8446" s="401"/>
      <c r="G8446" s="41">
        <f t="shared" si="137"/>
        <v>-25000</v>
      </c>
      <c r="H8446" s="120" t="s">
        <v>5544</v>
      </c>
    </row>
    <row r="8447" spans="1:8" ht="15" x14ac:dyDescent="0.2">
      <c r="A8447" s="596">
        <v>43804</v>
      </c>
      <c r="B8447" s="400" t="s">
        <v>2932</v>
      </c>
      <c r="C8447" s="408" t="s">
        <v>2502</v>
      </c>
      <c r="D8447" s="826"/>
      <c r="E8447" s="409">
        <v>25000</v>
      </c>
      <c r="F8447" s="401"/>
      <c r="G8447" s="41">
        <f t="shared" si="137"/>
        <v>-25000</v>
      </c>
      <c r="H8447" s="120" t="s">
        <v>5544</v>
      </c>
    </row>
    <row r="8448" spans="1:8" ht="15" x14ac:dyDescent="0.2">
      <c r="A8448" s="596">
        <v>43804</v>
      </c>
      <c r="B8448" s="400" t="s">
        <v>1399</v>
      </c>
      <c r="C8448" s="408" t="s">
        <v>2502</v>
      </c>
      <c r="D8448" s="826"/>
      <c r="E8448" s="409">
        <v>25000</v>
      </c>
      <c r="F8448" s="401"/>
      <c r="G8448" s="41">
        <f t="shared" si="137"/>
        <v>-25000</v>
      </c>
      <c r="H8448" s="120" t="s">
        <v>5544</v>
      </c>
    </row>
    <row r="8449" spans="1:8" ht="15" x14ac:dyDescent="0.2">
      <c r="A8449" s="596">
        <v>43804</v>
      </c>
      <c r="B8449" s="400" t="s">
        <v>2651</v>
      </c>
      <c r="C8449" s="408" t="s">
        <v>2502</v>
      </c>
      <c r="D8449" s="826"/>
      <c r="E8449" s="409">
        <v>25000</v>
      </c>
      <c r="F8449" s="401"/>
      <c r="G8449" s="41">
        <f t="shared" si="137"/>
        <v>-25000</v>
      </c>
      <c r="H8449" s="120" t="s">
        <v>5544</v>
      </c>
    </row>
    <row r="8450" spans="1:8" ht="15" x14ac:dyDescent="0.2">
      <c r="A8450" s="596">
        <v>43804</v>
      </c>
      <c r="B8450" s="400" t="s">
        <v>25</v>
      </c>
      <c r="C8450" s="408" t="s">
        <v>2502</v>
      </c>
      <c r="D8450" s="826"/>
      <c r="E8450" s="409">
        <v>55000</v>
      </c>
      <c r="F8450" s="401"/>
      <c r="G8450" s="41">
        <f t="shared" si="137"/>
        <v>-55000</v>
      </c>
      <c r="H8450" s="120" t="s">
        <v>5544</v>
      </c>
    </row>
    <row r="8451" spans="1:8" ht="15" x14ac:dyDescent="0.2">
      <c r="A8451" s="596">
        <v>43804</v>
      </c>
      <c r="B8451" s="400" t="s">
        <v>16</v>
      </c>
      <c r="C8451" s="408" t="s">
        <v>2502</v>
      </c>
      <c r="D8451" s="826"/>
      <c r="E8451" s="409">
        <v>99083.333333333328</v>
      </c>
      <c r="F8451" s="401"/>
      <c r="G8451" s="41">
        <f t="shared" si="137"/>
        <v>-99083.333333333328</v>
      </c>
      <c r="H8451" s="120" t="s">
        <v>5544</v>
      </c>
    </row>
    <row r="8452" spans="1:8" ht="15" x14ac:dyDescent="0.2">
      <c r="A8452" s="596">
        <v>43804</v>
      </c>
      <c r="B8452" s="400" t="s">
        <v>3944</v>
      </c>
      <c r="C8452" s="408" t="s">
        <v>2502</v>
      </c>
      <c r="D8452" s="826"/>
      <c r="E8452" s="409">
        <v>151629.16666666666</v>
      </c>
      <c r="F8452" s="401"/>
      <c r="G8452" s="41">
        <f t="shared" si="137"/>
        <v>-151629.16666666666</v>
      </c>
      <c r="H8452" s="120" t="s">
        <v>5544</v>
      </c>
    </row>
    <row r="8453" spans="1:8" ht="15" x14ac:dyDescent="0.2">
      <c r="A8453" s="596">
        <v>43804</v>
      </c>
      <c r="B8453" s="400" t="s">
        <v>3945</v>
      </c>
      <c r="C8453" s="408" t="s">
        <v>2502</v>
      </c>
      <c r="D8453" s="826"/>
      <c r="E8453" s="409">
        <v>122041.66666666667</v>
      </c>
      <c r="F8453" s="401"/>
      <c r="G8453" s="41">
        <f t="shared" si="137"/>
        <v>-122041.66666666667</v>
      </c>
      <c r="H8453" s="120" t="s">
        <v>5544</v>
      </c>
    </row>
    <row r="8454" spans="1:8" ht="15" x14ac:dyDescent="0.2">
      <c r="A8454" s="596">
        <v>43804</v>
      </c>
      <c r="B8454" s="400" t="s">
        <v>1399</v>
      </c>
      <c r="C8454" s="408" t="s">
        <v>2502</v>
      </c>
      <c r="D8454" s="826"/>
      <c r="E8454" s="409">
        <v>402860.70833333337</v>
      </c>
      <c r="F8454" s="401"/>
      <c r="G8454" s="41">
        <f t="shared" si="137"/>
        <v>-402860.70833333337</v>
      </c>
      <c r="H8454" s="120" t="s">
        <v>5544</v>
      </c>
    </row>
    <row r="8455" spans="1:8" ht="15" x14ac:dyDescent="0.2">
      <c r="A8455" s="596">
        <v>43804</v>
      </c>
      <c r="B8455" s="400" t="s">
        <v>6514</v>
      </c>
      <c r="C8455" s="408" t="s">
        <v>2502</v>
      </c>
      <c r="D8455" s="826"/>
      <c r="E8455" s="409">
        <v>125083.33333333334</v>
      </c>
      <c r="F8455" s="401"/>
      <c r="G8455" s="41">
        <f t="shared" si="137"/>
        <v>-125083.33333333334</v>
      </c>
      <c r="H8455" s="120" t="s">
        <v>5544</v>
      </c>
    </row>
    <row r="8456" spans="1:8" ht="15" customHeight="1" x14ac:dyDescent="0.2">
      <c r="A8456" s="596">
        <v>43804</v>
      </c>
      <c r="B8456" s="400" t="s">
        <v>37</v>
      </c>
      <c r="C8456" s="408" t="s">
        <v>2502</v>
      </c>
      <c r="D8456" s="826"/>
      <c r="E8456" s="409">
        <v>82641.666666666672</v>
      </c>
      <c r="F8456" s="401"/>
      <c r="G8456" s="41">
        <f t="shared" si="137"/>
        <v>-82641.666666666672</v>
      </c>
      <c r="H8456" s="120" t="s">
        <v>5544</v>
      </c>
    </row>
    <row r="8457" spans="1:8" ht="15" customHeight="1" x14ac:dyDescent="0.2">
      <c r="A8457" s="596">
        <v>43804</v>
      </c>
      <c r="B8457" s="400" t="s">
        <v>2932</v>
      </c>
      <c r="C8457" s="408" t="s">
        <v>2502</v>
      </c>
      <c r="D8457" s="826"/>
      <c r="E8457" s="409">
        <v>134733.33333333331</v>
      </c>
      <c r="F8457" s="401"/>
      <c r="G8457" s="41">
        <f t="shared" si="137"/>
        <v>-134733.33333333331</v>
      </c>
      <c r="H8457" s="120" t="s">
        <v>5544</v>
      </c>
    </row>
    <row r="8458" spans="1:8" ht="15" customHeight="1" x14ac:dyDescent="0.2">
      <c r="A8458" s="596">
        <v>43804</v>
      </c>
      <c r="B8458" s="400" t="s">
        <v>2651</v>
      </c>
      <c r="C8458" s="408" t="s">
        <v>2502</v>
      </c>
      <c r="D8458" s="826"/>
      <c r="E8458" s="409">
        <v>178862.375</v>
      </c>
      <c r="F8458" s="401"/>
      <c r="G8458" s="41">
        <f t="shared" si="137"/>
        <v>-178862.375</v>
      </c>
      <c r="H8458" s="120" t="s">
        <v>5544</v>
      </c>
    </row>
    <row r="8459" spans="1:8" ht="15" x14ac:dyDescent="0.2">
      <c r="A8459" s="596">
        <v>43804</v>
      </c>
      <c r="B8459" s="400" t="s">
        <v>5543</v>
      </c>
      <c r="C8459" s="408" t="s">
        <v>2502</v>
      </c>
      <c r="D8459" s="826"/>
      <c r="E8459" s="409">
        <v>56600</v>
      </c>
      <c r="F8459" s="401"/>
      <c r="G8459" s="41">
        <f t="shared" si="137"/>
        <v>-56600</v>
      </c>
      <c r="H8459" s="120" t="s">
        <v>5544</v>
      </c>
    </row>
    <row r="8460" spans="1:8" ht="15" x14ac:dyDescent="0.2">
      <c r="A8460" s="596">
        <v>43804</v>
      </c>
      <c r="B8460" s="400" t="s">
        <v>2651</v>
      </c>
      <c r="C8460" s="408" t="s">
        <v>3144</v>
      </c>
      <c r="D8460" s="826" t="s">
        <v>5575</v>
      </c>
      <c r="E8460" s="409">
        <v>51200</v>
      </c>
      <c r="F8460" s="401"/>
      <c r="G8460" s="41">
        <f t="shared" si="137"/>
        <v>-51200</v>
      </c>
      <c r="H8460" s="120" t="s">
        <v>5544</v>
      </c>
    </row>
    <row r="8461" spans="1:8" ht="15" customHeight="1" x14ac:dyDescent="0.2">
      <c r="A8461" s="596">
        <v>43804</v>
      </c>
      <c r="B8461" s="400" t="s">
        <v>103</v>
      </c>
      <c r="C8461" s="408" t="s">
        <v>3144</v>
      </c>
      <c r="D8461" s="826" t="s">
        <v>5576</v>
      </c>
      <c r="E8461" s="409">
        <v>200</v>
      </c>
      <c r="F8461" s="401"/>
      <c r="G8461" s="41">
        <f t="shared" si="137"/>
        <v>-200</v>
      </c>
      <c r="H8461" s="120" t="s">
        <v>5544</v>
      </c>
    </row>
    <row r="8462" spans="1:8" ht="15" customHeight="1" x14ac:dyDescent="0.2">
      <c r="A8462" s="596">
        <v>43804</v>
      </c>
      <c r="B8462" s="400" t="s">
        <v>2651</v>
      </c>
      <c r="C8462" s="408" t="s">
        <v>2189</v>
      </c>
      <c r="D8462" s="826"/>
      <c r="E8462" s="409">
        <v>150</v>
      </c>
      <c r="F8462" s="401"/>
      <c r="G8462" s="41">
        <f t="shared" si="137"/>
        <v>-150</v>
      </c>
      <c r="H8462" s="120" t="s">
        <v>5544</v>
      </c>
    </row>
    <row r="8463" spans="1:8" ht="15" customHeight="1" x14ac:dyDescent="0.2">
      <c r="A8463" s="596">
        <v>43804</v>
      </c>
      <c r="B8463" s="400" t="s">
        <v>16</v>
      </c>
      <c r="C8463" s="408" t="s">
        <v>391</v>
      </c>
      <c r="D8463" s="826"/>
      <c r="E8463" s="409">
        <v>300</v>
      </c>
      <c r="F8463" s="401"/>
      <c r="G8463" s="41">
        <f t="shared" si="137"/>
        <v>-300</v>
      </c>
      <c r="H8463" s="120" t="s">
        <v>5544</v>
      </c>
    </row>
    <row r="8464" spans="1:8" ht="15" x14ac:dyDescent="0.2">
      <c r="A8464" s="596">
        <v>43804</v>
      </c>
      <c r="B8464" s="400" t="s">
        <v>2932</v>
      </c>
      <c r="C8464" s="408" t="s">
        <v>3144</v>
      </c>
      <c r="D8464" s="826" t="s">
        <v>3562</v>
      </c>
      <c r="E8464" s="409">
        <v>13257</v>
      </c>
      <c r="F8464" s="401"/>
      <c r="G8464" s="41">
        <f t="shared" si="137"/>
        <v>-13257</v>
      </c>
      <c r="H8464" s="120" t="s">
        <v>5544</v>
      </c>
    </row>
    <row r="8465" spans="1:8" ht="15" x14ac:dyDescent="0.2">
      <c r="A8465" s="596">
        <v>43810</v>
      </c>
      <c r="B8465" s="400" t="s">
        <v>1399</v>
      </c>
      <c r="C8465" s="408" t="s">
        <v>3144</v>
      </c>
      <c r="D8465" s="826" t="s">
        <v>5136</v>
      </c>
      <c r="E8465" s="409">
        <v>25865</v>
      </c>
      <c r="F8465" s="401"/>
      <c r="G8465" s="41">
        <f t="shared" si="137"/>
        <v>-25865</v>
      </c>
      <c r="H8465" s="120" t="s">
        <v>5544</v>
      </c>
    </row>
    <row r="8466" spans="1:8" ht="15" x14ac:dyDescent="0.2">
      <c r="A8466" s="596">
        <v>43810</v>
      </c>
      <c r="B8466" s="400" t="s">
        <v>1399</v>
      </c>
      <c r="C8466" s="408" t="s">
        <v>3144</v>
      </c>
      <c r="D8466" s="826" t="s">
        <v>5136</v>
      </c>
      <c r="E8466" s="409">
        <v>22060</v>
      </c>
      <c r="F8466" s="401"/>
      <c r="G8466" s="41">
        <f t="shared" si="137"/>
        <v>-22060</v>
      </c>
      <c r="H8466" s="120" t="s">
        <v>5544</v>
      </c>
    </row>
    <row r="8467" spans="1:8" ht="15" x14ac:dyDescent="0.2">
      <c r="A8467" s="596">
        <v>43810</v>
      </c>
      <c r="B8467" s="400" t="s">
        <v>5543</v>
      </c>
      <c r="C8467" s="408" t="s">
        <v>3144</v>
      </c>
      <c r="D8467" s="826" t="s">
        <v>5577</v>
      </c>
      <c r="E8467" s="409">
        <v>12150</v>
      </c>
      <c r="F8467" s="401"/>
      <c r="G8467" s="41">
        <f t="shared" si="137"/>
        <v>-12150</v>
      </c>
      <c r="H8467" s="120" t="s">
        <v>5544</v>
      </c>
    </row>
    <row r="8468" spans="1:8" ht="15" x14ac:dyDescent="0.2">
      <c r="A8468" s="596">
        <v>43810</v>
      </c>
      <c r="B8468" s="400" t="s">
        <v>2932</v>
      </c>
      <c r="C8468" s="408" t="s">
        <v>391</v>
      </c>
      <c r="D8468" s="826" t="s">
        <v>5578</v>
      </c>
      <c r="E8468" s="409">
        <v>2500</v>
      </c>
      <c r="F8468" s="401"/>
      <c r="G8468" s="41">
        <f t="shared" si="137"/>
        <v>-2500</v>
      </c>
      <c r="H8468" s="120" t="s">
        <v>5544</v>
      </c>
    </row>
    <row r="8469" spans="1:8" ht="15" x14ac:dyDescent="0.2">
      <c r="A8469" s="596">
        <v>43810</v>
      </c>
      <c r="B8469" s="400" t="s">
        <v>2651</v>
      </c>
      <c r="C8469" s="408" t="s">
        <v>391</v>
      </c>
      <c r="D8469" s="826" t="s">
        <v>5578</v>
      </c>
      <c r="E8469" s="409">
        <v>2500</v>
      </c>
      <c r="F8469" s="401"/>
      <c r="G8469" s="41">
        <f t="shared" si="137"/>
        <v>-2500</v>
      </c>
      <c r="H8469" s="120" t="s">
        <v>5544</v>
      </c>
    </row>
    <row r="8470" spans="1:8" ht="15" x14ac:dyDescent="0.2">
      <c r="A8470" s="596">
        <v>43811</v>
      </c>
      <c r="B8470" s="400" t="s">
        <v>1399</v>
      </c>
      <c r="C8470" s="408" t="s">
        <v>3144</v>
      </c>
      <c r="D8470" s="826" t="s">
        <v>4449</v>
      </c>
      <c r="E8470" s="409">
        <v>92790</v>
      </c>
      <c r="F8470" s="401"/>
      <c r="G8470" s="41">
        <f t="shared" si="137"/>
        <v>-92790</v>
      </c>
      <c r="H8470" s="120" t="s">
        <v>5544</v>
      </c>
    </row>
    <row r="8471" spans="1:8" ht="15" x14ac:dyDescent="0.2">
      <c r="A8471" s="596">
        <v>43811</v>
      </c>
      <c r="B8471" s="400" t="s">
        <v>1399</v>
      </c>
      <c r="C8471" s="408" t="s">
        <v>3144</v>
      </c>
      <c r="D8471" s="826" t="s">
        <v>4449</v>
      </c>
      <c r="E8471" s="409">
        <v>90282</v>
      </c>
      <c r="F8471" s="401"/>
      <c r="G8471" s="41">
        <f t="shared" si="137"/>
        <v>-90282</v>
      </c>
      <c r="H8471" s="120" t="s">
        <v>5544</v>
      </c>
    </row>
    <row r="8472" spans="1:8" ht="15" x14ac:dyDescent="0.2">
      <c r="A8472" s="596">
        <v>43811</v>
      </c>
      <c r="B8472" s="400" t="s">
        <v>1399</v>
      </c>
      <c r="C8472" s="408" t="s">
        <v>3144</v>
      </c>
      <c r="D8472" s="826" t="s">
        <v>4449</v>
      </c>
      <c r="E8472" s="409">
        <v>31068</v>
      </c>
      <c r="F8472" s="401"/>
      <c r="G8472" s="41">
        <f t="shared" si="137"/>
        <v>-31068</v>
      </c>
      <c r="H8472" s="120" t="s">
        <v>5544</v>
      </c>
    </row>
    <row r="8473" spans="1:8" ht="15" x14ac:dyDescent="0.2">
      <c r="A8473" s="596">
        <v>43811</v>
      </c>
      <c r="B8473" s="400" t="s">
        <v>2932</v>
      </c>
      <c r="C8473" s="408" t="s">
        <v>3144</v>
      </c>
      <c r="D8473" s="826" t="s">
        <v>4180</v>
      </c>
      <c r="E8473" s="409">
        <v>2860</v>
      </c>
      <c r="F8473" s="401"/>
      <c r="G8473" s="41">
        <f t="shared" si="137"/>
        <v>-2860</v>
      </c>
      <c r="H8473" s="120" t="s">
        <v>5544</v>
      </c>
    </row>
    <row r="8474" spans="1:8" ht="15" x14ac:dyDescent="0.2">
      <c r="A8474" s="596">
        <v>43811</v>
      </c>
      <c r="B8474" s="400" t="s">
        <v>16</v>
      </c>
      <c r="C8474" s="408" t="s">
        <v>391</v>
      </c>
      <c r="D8474" s="826" t="s">
        <v>5579</v>
      </c>
      <c r="E8474" s="409">
        <v>1400</v>
      </c>
      <c r="F8474" s="401"/>
      <c r="G8474" s="41">
        <f t="shared" si="137"/>
        <v>-1400</v>
      </c>
      <c r="H8474" s="120" t="s">
        <v>5544</v>
      </c>
    </row>
    <row r="8475" spans="1:8" ht="15" x14ac:dyDescent="0.2">
      <c r="A8475" s="596">
        <v>43811</v>
      </c>
      <c r="B8475" s="400" t="s">
        <v>1399</v>
      </c>
      <c r="C8475" s="408" t="s">
        <v>3144</v>
      </c>
      <c r="D8475" s="826" t="s">
        <v>5580</v>
      </c>
      <c r="E8475" s="409">
        <v>5000</v>
      </c>
      <c r="F8475" s="401"/>
      <c r="G8475" s="41">
        <f t="shared" si="137"/>
        <v>-5000</v>
      </c>
      <c r="H8475" s="120" t="s">
        <v>5544</v>
      </c>
    </row>
    <row r="8476" spans="1:8" ht="15" x14ac:dyDescent="0.2">
      <c r="A8476" s="596">
        <v>43811</v>
      </c>
      <c r="B8476" s="400" t="s">
        <v>1399</v>
      </c>
      <c r="C8476" s="408" t="s">
        <v>3144</v>
      </c>
      <c r="D8476" s="826" t="s">
        <v>5136</v>
      </c>
      <c r="E8476" s="409">
        <v>9000</v>
      </c>
      <c r="F8476" s="401"/>
      <c r="G8476" s="41">
        <f t="shared" si="137"/>
        <v>-9000</v>
      </c>
      <c r="H8476" s="120" t="s">
        <v>5544</v>
      </c>
    </row>
    <row r="8477" spans="1:8" ht="15" x14ac:dyDescent="0.2">
      <c r="A8477" s="611">
        <v>43811</v>
      </c>
      <c r="B8477" s="419" t="s">
        <v>16</v>
      </c>
      <c r="C8477" s="408" t="s">
        <v>3363</v>
      </c>
      <c r="D8477" s="826"/>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5"/>
      <c r="E8481" s="248">
        <v>2160</v>
      </c>
      <c r="F8481" s="248"/>
      <c r="G8481" s="248">
        <f t="shared" si="137"/>
        <v>-2160</v>
      </c>
      <c r="H8481" s="421" t="s">
        <v>5544</v>
      </c>
    </row>
    <row r="8482" spans="1:8" ht="15" customHeight="1" x14ac:dyDescent="0.2">
      <c r="A8482" s="596">
        <v>43811</v>
      </c>
      <c r="B8482" s="221" t="s">
        <v>16</v>
      </c>
      <c r="C8482" s="221" t="s">
        <v>1494</v>
      </c>
      <c r="D8482" s="805"/>
      <c r="E8482" s="248">
        <v>560</v>
      </c>
      <c r="F8482" s="248"/>
      <c r="G8482" s="248">
        <f t="shared" si="137"/>
        <v>-560</v>
      </c>
      <c r="H8482" s="421" t="s">
        <v>5544</v>
      </c>
    </row>
    <row r="8483" spans="1:8" ht="15" customHeight="1" x14ac:dyDescent="0.2">
      <c r="A8483" s="596">
        <v>43811</v>
      </c>
      <c r="B8483" s="221" t="s">
        <v>1399</v>
      </c>
      <c r="C8483" s="221" t="s">
        <v>2189</v>
      </c>
      <c r="D8483" s="805"/>
      <c r="E8483" s="248">
        <v>450</v>
      </c>
      <c r="F8483" s="248"/>
      <c r="G8483" s="248">
        <f t="shared" si="137"/>
        <v>-450</v>
      </c>
      <c r="H8483" s="421" t="s">
        <v>5544</v>
      </c>
    </row>
    <row r="8484" spans="1:8" ht="15" customHeight="1" x14ac:dyDescent="0.2">
      <c r="A8484" s="596">
        <v>43811</v>
      </c>
      <c r="B8484" s="221" t="s">
        <v>2651</v>
      </c>
      <c r="C8484" s="221" t="s">
        <v>3144</v>
      </c>
      <c r="D8484" s="805"/>
      <c r="E8484" s="248">
        <v>1000</v>
      </c>
      <c r="F8484" s="248"/>
      <c r="G8484" s="248">
        <f t="shared" si="137"/>
        <v>-1000</v>
      </c>
      <c r="H8484" s="421" t="s">
        <v>5544</v>
      </c>
    </row>
    <row r="8485" spans="1:8" ht="15" customHeight="1" x14ac:dyDescent="0.2">
      <c r="A8485" s="596">
        <v>43811</v>
      </c>
      <c r="B8485" s="221" t="s">
        <v>16</v>
      </c>
      <c r="C8485" s="221" t="s">
        <v>391</v>
      </c>
      <c r="D8485" s="805" t="s">
        <v>5582</v>
      </c>
      <c r="E8485" s="248">
        <v>650</v>
      </c>
      <c r="F8485" s="248"/>
      <c r="G8485" s="248">
        <f t="shared" si="137"/>
        <v>-650</v>
      </c>
      <c r="H8485" s="421" t="s">
        <v>5544</v>
      </c>
    </row>
    <row r="8486" spans="1:8" ht="15" customHeight="1" x14ac:dyDescent="0.2">
      <c r="A8486" s="596">
        <v>43813</v>
      </c>
      <c r="B8486" s="221" t="s">
        <v>16</v>
      </c>
      <c r="C8486" s="221" t="s">
        <v>391</v>
      </c>
      <c r="D8486" s="805" t="s">
        <v>5610</v>
      </c>
      <c r="E8486" s="248">
        <v>15000</v>
      </c>
      <c r="F8486" s="248"/>
      <c r="G8486" s="248">
        <f t="shared" si="137"/>
        <v>-15000</v>
      </c>
      <c r="H8486" s="421" t="s">
        <v>5544</v>
      </c>
    </row>
    <row r="8487" spans="1:8" ht="15" x14ac:dyDescent="0.2">
      <c r="A8487" s="596">
        <v>43813</v>
      </c>
      <c r="B8487" s="221" t="s">
        <v>25</v>
      </c>
      <c r="C8487" s="221" t="s">
        <v>2427</v>
      </c>
      <c r="D8487" s="805" t="s">
        <v>5611</v>
      </c>
      <c r="E8487" s="248">
        <v>8500</v>
      </c>
      <c r="F8487" s="248"/>
      <c r="G8487" s="248">
        <f t="shared" si="137"/>
        <v>-8500</v>
      </c>
      <c r="H8487" s="421" t="s">
        <v>5544</v>
      </c>
    </row>
    <row r="8488" spans="1:8" ht="15" x14ac:dyDescent="0.2">
      <c r="A8488" s="596">
        <v>43813</v>
      </c>
      <c r="B8488" s="221" t="s">
        <v>1399</v>
      </c>
      <c r="C8488" s="221" t="s">
        <v>3144</v>
      </c>
      <c r="D8488" s="805" t="s">
        <v>4449</v>
      </c>
      <c r="E8488" s="248">
        <v>92790</v>
      </c>
      <c r="F8488" s="248"/>
      <c r="G8488" s="248">
        <f t="shared" si="137"/>
        <v>-92790</v>
      </c>
      <c r="H8488" s="421" t="s">
        <v>5544</v>
      </c>
    </row>
    <row r="8489" spans="1:8" ht="15" x14ac:dyDescent="0.2">
      <c r="A8489" s="596">
        <v>43813</v>
      </c>
      <c r="B8489" s="221" t="s">
        <v>1399</v>
      </c>
      <c r="C8489" s="221" t="s">
        <v>3144</v>
      </c>
      <c r="D8489" s="805" t="s">
        <v>4449</v>
      </c>
      <c r="E8489" s="248">
        <v>31038</v>
      </c>
      <c r="F8489" s="248"/>
      <c r="G8489" s="248">
        <f t="shared" si="137"/>
        <v>-31038</v>
      </c>
      <c r="H8489" s="421" t="s">
        <v>5544</v>
      </c>
    </row>
    <row r="8490" spans="1:8" ht="15" x14ac:dyDescent="0.2">
      <c r="A8490" s="596">
        <v>43813</v>
      </c>
      <c r="B8490" s="221" t="s">
        <v>1399</v>
      </c>
      <c r="C8490" s="221" t="s">
        <v>3144</v>
      </c>
      <c r="D8490" s="805" t="s">
        <v>4449</v>
      </c>
      <c r="E8490" s="248">
        <v>90282</v>
      </c>
      <c r="F8490" s="248"/>
      <c r="G8490" s="248">
        <f t="shared" si="137"/>
        <v>-90282</v>
      </c>
      <c r="H8490" s="421" t="s">
        <v>5544</v>
      </c>
    </row>
    <row r="8491" spans="1:8" ht="15" x14ac:dyDescent="0.2">
      <c r="A8491" s="596">
        <v>43813</v>
      </c>
      <c r="B8491" s="221" t="s">
        <v>1399</v>
      </c>
      <c r="C8491" s="221" t="s">
        <v>3144</v>
      </c>
      <c r="D8491" s="805" t="s">
        <v>4449</v>
      </c>
      <c r="E8491" s="248">
        <v>26669</v>
      </c>
      <c r="F8491" s="248"/>
      <c r="G8491" s="248">
        <f t="shared" ref="G8491:G8554" si="138">F8491-E8491</f>
        <v>-26669</v>
      </c>
      <c r="H8491" s="421" t="s">
        <v>5544</v>
      </c>
    </row>
    <row r="8492" spans="1:8" ht="15" x14ac:dyDescent="0.2">
      <c r="A8492" s="596">
        <v>43813</v>
      </c>
      <c r="B8492" s="221" t="s">
        <v>2932</v>
      </c>
      <c r="C8492" s="221" t="s">
        <v>285</v>
      </c>
      <c r="D8492" s="805" t="s">
        <v>3786</v>
      </c>
      <c r="E8492" s="248">
        <v>2500</v>
      </c>
      <c r="F8492" s="248"/>
      <c r="G8492" s="248">
        <f t="shared" si="138"/>
        <v>-2500</v>
      </c>
      <c r="H8492" s="421" t="s">
        <v>5544</v>
      </c>
    </row>
    <row r="8493" spans="1:8" ht="15" x14ac:dyDescent="0.2">
      <c r="A8493" s="596">
        <v>43813</v>
      </c>
      <c r="B8493" s="221" t="s">
        <v>2651</v>
      </c>
      <c r="C8493" s="221" t="s">
        <v>285</v>
      </c>
      <c r="D8493" s="805" t="s">
        <v>3786</v>
      </c>
      <c r="E8493" s="248">
        <v>2500</v>
      </c>
      <c r="F8493" s="248"/>
      <c r="G8493" s="248">
        <f t="shared" si="138"/>
        <v>-2500</v>
      </c>
      <c r="H8493" s="421" t="s">
        <v>5544</v>
      </c>
    </row>
    <row r="8494" spans="1:8" ht="15" x14ac:dyDescent="0.2">
      <c r="A8494" s="596">
        <v>43813</v>
      </c>
      <c r="B8494" s="221" t="s">
        <v>5543</v>
      </c>
      <c r="C8494" s="221" t="s">
        <v>3144</v>
      </c>
      <c r="D8494" s="805" t="s">
        <v>5455</v>
      </c>
      <c r="E8494" s="248">
        <v>39135</v>
      </c>
      <c r="F8494" s="248"/>
      <c r="G8494" s="248">
        <f t="shared" si="138"/>
        <v>-39135</v>
      </c>
      <c r="H8494" s="421" t="s">
        <v>5544</v>
      </c>
    </row>
    <row r="8495" spans="1:8" ht="15" x14ac:dyDescent="0.2">
      <c r="A8495" s="596">
        <v>43813</v>
      </c>
      <c r="B8495" s="221" t="s">
        <v>1399</v>
      </c>
      <c r="C8495" s="221" t="s">
        <v>3144</v>
      </c>
      <c r="D8495" s="805" t="s">
        <v>5612</v>
      </c>
      <c r="E8495" s="248">
        <v>25865</v>
      </c>
      <c r="F8495" s="248"/>
      <c r="G8495" s="248">
        <f t="shared" si="138"/>
        <v>-25865</v>
      </c>
      <c r="H8495" s="421" t="s">
        <v>5544</v>
      </c>
    </row>
    <row r="8496" spans="1:8" ht="15" x14ac:dyDescent="0.2">
      <c r="A8496" s="596">
        <v>43813</v>
      </c>
      <c r="B8496" s="221" t="s">
        <v>1399</v>
      </c>
      <c r="C8496" s="221" t="s">
        <v>3144</v>
      </c>
      <c r="D8496" s="805" t="s">
        <v>5612</v>
      </c>
      <c r="E8496" s="248">
        <v>34210</v>
      </c>
      <c r="F8496" s="248"/>
      <c r="G8496" s="248">
        <f t="shared" si="138"/>
        <v>-34210</v>
      </c>
      <c r="H8496" s="421" t="s">
        <v>5544</v>
      </c>
    </row>
    <row r="8497" spans="1:8" ht="15" x14ac:dyDescent="0.2">
      <c r="A8497" s="596">
        <v>43813</v>
      </c>
      <c r="B8497" s="221" t="s">
        <v>1399</v>
      </c>
      <c r="C8497" s="221" t="s">
        <v>928</v>
      </c>
      <c r="D8497" s="805" t="s">
        <v>369</v>
      </c>
      <c r="E8497" s="248">
        <v>10000</v>
      </c>
      <c r="F8497" s="248"/>
      <c r="G8497" s="248">
        <f t="shared" si="138"/>
        <v>-10000</v>
      </c>
      <c r="H8497" s="421" t="s">
        <v>5544</v>
      </c>
    </row>
    <row r="8498" spans="1:8" ht="15" x14ac:dyDescent="0.2">
      <c r="A8498" s="596">
        <v>43813</v>
      </c>
      <c r="B8498" s="221" t="s">
        <v>5543</v>
      </c>
      <c r="C8498" s="221" t="s">
        <v>391</v>
      </c>
      <c r="D8498" s="805" t="s">
        <v>3317</v>
      </c>
      <c r="E8498" s="248">
        <v>500</v>
      </c>
      <c r="F8498" s="248"/>
      <c r="G8498" s="248">
        <f t="shared" si="138"/>
        <v>-500</v>
      </c>
      <c r="H8498" s="421" t="s">
        <v>5544</v>
      </c>
    </row>
    <row r="8499" spans="1:8" ht="15" x14ac:dyDescent="0.2">
      <c r="A8499" s="596">
        <v>43814</v>
      </c>
      <c r="B8499" s="221" t="s">
        <v>2651</v>
      </c>
      <c r="C8499" s="221" t="s">
        <v>3144</v>
      </c>
      <c r="D8499" s="805" t="s">
        <v>4872</v>
      </c>
      <c r="E8499" s="248">
        <v>42605</v>
      </c>
      <c r="F8499" s="248"/>
      <c r="G8499" s="248">
        <f t="shared" si="138"/>
        <v>-42605</v>
      </c>
      <c r="H8499" s="421" t="s">
        <v>5544</v>
      </c>
    </row>
    <row r="8500" spans="1:8" ht="15" x14ac:dyDescent="0.2">
      <c r="A8500" s="596">
        <v>43815</v>
      </c>
      <c r="B8500" s="221" t="s">
        <v>2651</v>
      </c>
      <c r="C8500" s="221" t="s">
        <v>3144</v>
      </c>
      <c r="D8500" s="805" t="s">
        <v>4872</v>
      </c>
      <c r="E8500" s="248">
        <v>13480</v>
      </c>
      <c r="F8500" s="248"/>
      <c r="G8500" s="248">
        <f t="shared" si="138"/>
        <v>-13480</v>
      </c>
      <c r="H8500" s="421" t="s">
        <v>5544</v>
      </c>
    </row>
    <row r="8501" spans="1:8" ht="15" x14ac:dyDescent="0.2">
      <c r="A8501" s="596">
        <v>43815</v>
      </c>
      <c r="B8501" s="221" t="s">
        <v>1399</v>
      </c>
      <c r="C8501" s="221" t="s">
        <v>3144</v>
      </c>
      <c r="D8501" s="805" t="s">
        <v>5613</v>
      </c>
      <c r="E8501" s="248">
        <v>11000</v>
      </c>
      <c r="F8501" s="248"/>
      <c r="G8501" s="248">
        <f t="shared" si="138"/>
        <v>-11000</v>
      </c>
      <c r="H8501" s="421" t="s">
        <v>5544</v>
      </c>
    </row>
    <row r="8502" spans="1:8" ht="15" x14ac:dyDescent="0.2">
      <c r="A8502" s="596">
        <v>43815</v>
      </c>
      <c r="B8502" s="221" t="s">
        <v>25</v>
      </c>
      <c r="C8502" s="221" t="s">
        <v>2427</v>
      </c>
      <c r="D8502" s="805" t="s">
        <v>5614</v>
      </c>
      <c r="E8502" s="248">
        <v>19194</v>
      </c>
      <c r="F8502" s="248"/>
      <c r="G8502" s="248">
        <f t="shared" si="138"/>
        <v>-19194</v>
      </c>
      <c r="H8502" s="421" t="s">
        <v>5544</v>
      </c>
    </row>
    <row r="8503" spans="1:8" ht="15" x14ac:dyDescent="0.2">
      <c r="A8503" s="596">
        <v>43815</v>
      </c>
      <c r="B8503" s="221" t="s">
        <v>2651</v>
      </c>
      <c r="C8503" s="221" t="s">
        <v>3144</v>
      </c>
      <c r="D8503" s="805" t="s">
        <v>5615</v>
      </c>
      <c r="E8503" s="248">
        <v>12350</v>
      </c>
      <c r="F8503" s="248"/>
      <c r="G8503" s="248">
        <f t="shared" si="138"/>
        <v>-12350</v>
      </c>
      <c r="H8503" s="421" t="s">
        <v>5544</v>
      </c>
    </row>
    <row r="8504" spans="1:8" ht="15" customHeight="1" x14ac:dyDescent="0.2">
      <c r="A8504" s="596">
        <v>43815</v>
      </c>
      <c r="B8504" s="221" t="s">
        <v>2932</v>
      </c>
      <c r="C8504" s="221" t="s">
        <v>2189</v>
      </c>
      <c r="D8504" s="805"/>
      <c r="E8504" s="248">
        <v>150</v>
      </c>
      <c r="F8504" s="248"/>
      <c r="G8504" s="248">
        <f t="shared" si="138"/>
        <v>-150</v>
      </c>
      <c r="H8504" s="421" t="s">
        <v>5544</v>
      </c>
    </row>
    <row r="8505" spans="1:8" ht="15" customHeight="1" x14ac:dyDescent="0.2">
      <c r="A8505" s="596">
        <v>43815</v>
      </c>
      <c r="B8505" s="221" t="s">
        <v>1399</v>
      </c>
      <c r="C8505" s="221" t="s">
        <v>2189</v>
      </c>
      <c r="D8505" s="805"/>
      <c r="E8505" s="248">
        <v>1440</v>
      </c>
      <c r="F8505" s="248"/>
      <c r="G8505" s="248">
        <f t="shared" si="138"/>
        <v>-1440</v>
      </c>
      <c r="H8505" s="421" t="s">
        <v>5544</v>
      </c>
    </row>
    <row r="8506" spans="1:8" ht="15" customHeight="1" x14ac:dyDescent="0.2">
      <c r="A8506" s="596">
        <v>43815</v>
      </c>
      <c r="B8506" s="221" t="s">
        <v>5616</v>
      </c>
      <c r="C8506" s="221" t="s">
        <v>2189</v>
      </c>
      <c r="D8506" s="805"/>
      <c r="E8506" s="248">
        <v>950</v>
      </c>
      <c r="F8506" s="248"/>
      <c r="G8506" s="248">
        <f t="shared" si="138"/>
        <v>-950</v>
      </c>
      <c r="H8506" s="421" t="s">
        <v>5544</v>
      </c>
    </row>
    <row r="8507" spans="1:8" ht="15" customHeight="1" x14ac:dyDescent="0.2">
      <c r="A8507" s="596">
        <v>43815</v>
      </c>
      <c r="B8507" s="221" t="s">
        <v>5543</v>
      </c>
      <c r="C8507" s="221" t="s">
        <v>2189</v>
      </c>
      <c r="D8507" s="805"/>
      <c r="E8507" s="248">
        <v>1080</v>
      </c>
      <c r="F8507" s="248"/>
      <c r="G8507" s="248">
        <f t="shared" si="138"/>
        <v>-1080</v>
      </c>
      <c r="H8507" s="421" t="s">
        <v>5544</v>
      </c>
    </row>
    <row r="8508" spans="1:8" ht="15" customHeight="1" x14ac:dyDescent="0.2">
      <c r="A8508" s="596">
        <v>43815</v>
      </c>
      <c r="B8508" s="221" t="s">
        <v>5543</v>
      </c>
      <c r="C8508" s="221" t="s">
        <v>2189</v>
      </c>
      <c r="D8508" s="805"/>
      <c r="E8508" s="248">
        <v>1800</v>
      </c>
      <c r="F8508" s="248"/>
      <c r="G8508" s="248">
        <f t="shared" si="138"/>
        <v>-1800</v>
      </c>
      <c r="H8508" s="421" t="s">
        <v>5544</v>
      </c>
    </row>
    <row r="8509" spans="1:8" ht="15" customHeight="1" x14ac:dyDescent="0.2">
      <c r="A8509" s="596">
        <v>43815</v>
      </c>
      <c r="B8509" s="221" t="s">
        <v>2651</v>
      </c>
      <c r="C8509" s="221" t="s">
        <v>2189</v>
      </c>
      <c r="D8509" s="805"/>
      <c r="E8509" s="248">
        <v>150</v>
      </c>
      <c r="F8509" s="248"/>
      <c r="G8509" s="248">
        <f t="shared" si="138"/>
        <v>-150</v>
      </c>
      <c r="H8509" s="421" t="s">
        <v>5544</v>
      </c>
    </row>
    <row r="8510" spans="1:8" ht="15" customHeight="1" x14ac:dyDescent="0.2">
      <c r="A8510" s="596">
        <v>43815</v>
      </c>
      <c r="B8510" s="221" t="s">
        <v>2651</v>
      </c>
      <c r="C8510" s="221" t="s">
        <v>3144</v>
      </c>
      <c r="D8510" s="805" t="s">
        <v>5617</v>
      </c>
      <c r="E8510" s="248">
        <v>10000</v>
      </c>
      <c r="F8510" s="248"/>
      <c r="G8510" s="248">
        <f t="shared" si="138"/>
        <v>-10000</v>
      </c>
      <c r="H8510" s="421" t="s">
        <v>5544</v>
      </c>
    </row>
    <row r="8511" spans="1:8" ht="15" customHeight="1" x14ac:dyDescent="0.2">
      <c r="A8511" s="596">
        <v>43815</v>
      </c>
      <c r="B8511" s="221" t="s">
        <v>2651</v>
      </c>
      <c r="C8511" s="221" t="s">
        <v>391</v>
      </c>
      <c r="D8511" s="805" t="s">
        <v>4180</v>
      </c>
      <c r="E8511" s="248">
        <v>500</v>
      </c>
      <c r="F8511" s="248"/>
      <c r="G8511" s="248">
        <f t="shared" si="138"/>
        <v>-500</v>
      </c>
      <c r="H8511" s="421" t="s">
        <v>5544</v>
      </c>
    </row>
    <row r="8512" spans="1:8" ht="15" x14ac:dyDescent="0.2">
      <c r="A8512" s="596">
        <v>43816</v>
      </c>
      <c r="B8512" s="221" t="s">
        <v>2651</v>
      </c>
      <c r="C8512" s="221" t="s">
        <v>3144</v>
      </c>
      <c r="D8512" s="805" t="s">
        <v>4180</v>
      </c>
      <c r="E8512" s="248">
        <v>4500</v>
      </c>
      <c r="F8512" s="248"/>
      <c r="G8512" s="248">
        <f t="shared" si="138"/>
        <v>-4500</v>
      </c>
      <c r="H8512" s="421" t="s">
        <v>5544</v>
      </c>
    </row>
    <row r="8513" spans="1:8" ht="15" x14ac:dyDescent="0.2">
      <c r="A8513" s="596">
        <v>43816</v>
      </c>
      <c r="B8513" s="221" t="s">
        <v>2651</v>
      </c>
      <c r="C8513" s="221" t="s">
        <v>3144</v>
      </c>
      <c r="D8513" s="805" t="s">
        <v>5618</v>
      </c>
      <c r="E8513" s="248">
        <v>750</v>
      </c>
      <c r="F8513" s="248"/>
      <c r="G8513" s="248">
        <f t="shared" si="138"/>
        <v>-750</v>
      </c>
      <c r="H8513" s="421" t="s">
        <v>5544</v>
      </c>
    </row>
    <row r="8514" spans="1:8" ht="15" x14ac:dyDescent="0.2">
      <c r="A8514" s="596">
        <v>43819</v>
      </c>
      <c r="B8514" s="221" t="s">
        <v>1399</v>
      </c>
      <c r="C8514" s="221" t="s">
        <v>3144</v>
      </c>
      <c r="D8514" s="805" t="s">
        <v>5619</v>
      </c>
      <c r="E8514" s="248">
        <v>13800</v>
      </c>
      <c r="F8514" s="248"/>
      <c r="G8514" s="248">
        <f t="shared" si="138"/>
        <v>-13800</v>
      </c>
      <c r="H8514" s="421" t="s">
        <v>5544</v>
      </c>
    </row>
    <row r="8515" spans="1:8" ht="15" x14ac:dyDescent="0.2">
      <c r="A8515" s="596">
        <v>43819</v>
      </c>
      <c r="B8515" s="221" t="s">
        <v>1399</v>
      </c>
      <c r="C8515" s="221" t="s">
        <v>3144</v>
      </c>
      <c r="D8515" s="805" t="s">
        <v>4449</v>
      </c>
      <c r="E8515" s="248">
        <v>57750</v>
      </c>
      <c r="F8515" s="248"/>
      <c r="G8515" s="248">
        <f t="shared" si="138"/>
        <v>-57750</v>
      </c>
      <c r="H8515" s="421" t="s">
        <v>5544</v>
      </c>
    </row>
    <row r="8516" spans="1:8" ht="15" x14ac:dyDescent="0.2">
      <c r="A8516" s="596">
        <v>43819</v>
      </c>
      <c r="B8516" s="221" t="s">
        <v>1399</v>
      </c>
      <c r="C8516" s="221" t="s">
        <v>5620</v>
      </c>
      <c r="D8516" s="805" t="s">
        <v>5621</v>
      </c>
      <c r="E8516" s="248">
        <v>10000</v>
      </c>
      <c r="F8516" s="248"/>
      <c r="G8516" s="248">
        <f t="shared" si="138"/>
        <v>-10000</v>
      </c>
      <c r="H8516" s="421" t="s">
        <v>5544</v>
      </c>
    </row>
    <row r="8517" spans="1:8" ht="15" customHeight="1" x14ac:dyDescent="0.2">
      <c r="A8517" s="596">
        <v>43821</v>
      </c>
      <c r="B8517" s="221" t="s">
        <v>25</v>
      </c>
      <c r="C8517" s="221" t="s">
        <v>2427</v>
      </c>
      <c r="D8517" s="805" t="s">
        <v>3055</v>
      </c>
      <c r="E8517" s="248">
        <v>11000</v>
      </c>
      <c r="F8517" s="248"/>
      <c r="G8517" s="248">
        <f t="shared" si="138"/>
        <v>-11000</v>
      </c>
      <c r="H8517" s="421" t="s">
        <v>5544</v>
      </c>
    </row>
    <row r="8518" spans="1:8" ht="15" customHeight="1" x14ac:dyDescent="0.2">
      <c r="A8518" s="596">
        <v>43821</v>
      </c>
      <c r="B8518" s="221" t="s">
        <v>2651</v>
      </c>
      <c r="C8518" s="221" t="s">
        <v>3144</v>
      </c>
      <c r="D8518" s="805" t="s">
        <v>4879</v>
      </c>
      <c r="E8518" s="248">
        <v>13900</v>
      </c>
      <c r="F8518" s="248"/>
      <c r="G8518" s="248">
        <f t="shared" si="138"/>
        <v>-13900</v>
      </c>
      <c r="H8518" s="421" t="s">
        <v>5544</v>
      </c>
    </row>
    <row r="8519" spans="1:8" ht="15" customHeight="1" x14ac:dyDescent="0.2">
      <c r="A8519" s="596">
        <v>43821</v>
      </c>
      <c r="B8519" s="221" t="s">
        <v>1399</v>
      </c>
      <c r="C8519" s="221" t="s">
        <v>3144</v>
      </c>
      <c r="D8519" s="805" t="s">
        <v>4879</v>
      </c>
      <c r="E8519" s="248">
        <v>11432</v>
      </c>
      <c r="F8519" s="248"/>
      <c r="G8519" s="248">
        <f t="shared" si="138"/>
        <v>-11432</v>
      </c>
      <c r="H8519" s="421" t="s">
        <v>5544</v>
      </c>
    </row>
    <row r="8520" spans="1:8" ht="15" customHeight="1" x14ac:dyDescent="0.2">
      <c r="A8520" s="596">
        <v>43821</v>
      </c>
      <c r="B8520" s="221" t="s">
        <v>1399</v>
      </c>
      <c r="C8520" s="221" t="s">
        <v>3144</v>
      </c>
      <c r="D8520" s="805" t="s">
        <v>5622</v>
      </c>
      <c r="E8520" s="248">
        <v>3400</v>
      </c>
      <c r="F8520" s="248"/>
      <c r="G8520" s="248">
        <f t="shared" si="138"/>
        <v>-3400</v>
      </c>
      <c r="H8520" s="421" t="s">
        <v>5544</v>
      </c>
    </row>
    <row r="8521" spans="1:8" ht="15" x14ac:dyDescent="0.2">
      <c r="A8521" s="596">
        <v>43821</v>
      </c>
      <c r="B8521" s="221" t="s">
        <v>25</v>
      </c>
      <c r="C8521" s="221" t="s">
        <v>4427</v>
      </c>
      <c r="D8521" s="805" t="s">
        <v>369</v>
      </c>
      <c r="E8521" s="248">
        <v>650</v>
      </c>
      <c r="F8521" s="248"/>
      <c r="G8521" s="248">
        <f t="shared" si="138"/>
        <v>-650</v>
      </c>
      <c r="H8521" s="421" t="s">
        <v>5544</v>
      </c>
    </row>
    <row r="8522" spans="1:8" ht="15" x14ac:dyDescent="0.2">
      <c r="A8522" s="596">
        <v>43821</v>
      </c>
      <c r="B8522" s="221" t="s">
        <v>2651</v>
      </c>
      <c r="C8522" s="221" t="s">
        <v>391</v>
      </c>
      <c r="D8522" s="805" t="s">
        <v>3786</v>
      </c>
      <c r="E8522" s="248">
        <v>7000</v>
      </c>
      <c r="F8522" s="248"/>
      <c r="G8522" s="248">
        <f t="shared" si="138"/>
        <v>-7000</v>
      </c>
      <c r="H8522" s="421" t="s">
        <v>5544</v>
      </c>
    </row>
    <row r="8523" spans="1:8" ht="15" x14ac:dyDescent="0.2">
      <c r="A8523" s="596">
        <v>43821</v>
      </c>
      <c r="B8523" s="221" t="s">
        <v>5616</v>
      </c>
      <c r="C8523" s="221" t="s">
        <v>3144</v>
      </c>
      <c r="D8523" s="805" t="s">
        <v>4872</v>
      </c>
      <c r="E8523" s="248">
        <v>7403</v>
      </c>
      <c r="F8523" s="248"/>
      <c r="G8523" s="248">
        <f t="shared" si="138"/>
        <v>-7403</v>
      </c>
      <c r="H8523" s="421" t="s">
        <v>5544</v>
      </c>
    </row>
    <row r="8524" spans="1:8" ht="15" x14ac:dyDescent="0.2">
      <c r="A8524" s="596">
        <v>43822</v>
      </c>
      <c r="B8524" s="221" t="s">
        <v>2651</v>
      </c>
      <c r="C8524" s="221" t="s">
        <v>3144</v>
      </c>
      <c r="D8524" s="805" t="s">
        <v>1421</v>
      </c>
      <c r="E8524" s="248">
        <v>1780</v>
      </c>
      <c r="F8524" s="248"/>
      <c r="G8524" s="248">
        <f t="shared" si="138"/>
        <v>-1780</v>
      </c>
      <c r="H8524" s="421" t="s">
        <v>5544</v>
      </c>
    </row>
    <row r="8525" spans="1:8" ht="15" x14ac:dyDescent="0.2">
      <c r="A8525" s="596">
        <v>43822</v>
      </c>
      <c r="B8525" s="221" t="s">
        <v>16</v>
      </c>
      <c r="C8525" s="221"/>
      <c r="D8525" s="805" t="s">
        <v>5649</v>
      </c>
      <c r="E8525" s="248">
        <v>1700</v>
      </c>
      <c r="F8525" s="248"/>
      <c r="G8525" s="248">
        <f t="shared" si="138"/>
        <v>-1700</v>
      </c>
      <c r="H8525" s="421" t="s">
        <v>5544</v>
      </c>
    </row>
    <row r="8526" spans="1:8" ht="15" x14ac:dyDescent="0.2">
      <c r="A8526" s="596">
        <v>43822</v>
      </c>
      <c r="B8526" s="221" t="s">
        <v>5543</v>
      </c>
      <c r="C8526" s="221" t="s">
        <v>391</v>
      </c>
      <c r="D8526" s="805"/>
      <c r="E8526" s="248">
        <v>1500</v>
      </c>
      <c r="F8526" s="248"/>
      <c r="G8526" s="248">
        <f t="shared" si="138"/>
        <v>-1500</v>
      </c>
      <c r="H8526" s="421" t="s">
        <v>5544</v>
      </c>
    </row>
    <row r="8527" spans="1:8" ht="15" x14ac:dyDescent="0.2">
      <c r="A8527" s="596">
        <v>43826</v>
      </c>
      <c r="B8527" s="221" t="s">
        <v>25</v>
      </c>
      <c r="C8527" s="221"/>
      <c r="D8527" s="805" t="s">
        <v>2107</v>
      </c>
      <c r="E8527" s="248">
        <v>1500</v>
      </c>
      <c r="F8527" s="248"/>
      <c r="G8527" s="248">
        <f t="shared" si="138"/>
        <v>-1500</v>
      </c>
      <c r="H8527" s="421" t="s">
        <v>5544</v>
      </c>
    </row>
    <row r="8528" spans="1:8" ht="15" x14ac:dyDescent="0.2">
      <c r="A8528" s="596">
        <v>43826</v>
      </c>
      <c r="B8528" s="221" t="s">
        <v>1399</v>
      </c>
      <c r="C8528" s="221"/>
      <c r="D8528" s="805" t="s">
        <v>5650</v>
      </c>
      <c r="E8528" s="248">
        <v>20000</v>
      </c>
      <c r="F8528" s="248"/>
      <c r="G8528" s="248">
        <f t="shared" si="138"/>
        <v>-20000</v>
      </c>
      <c r="H8528" s="421" t="s">
        <v>5544</v>
      </c>
    </row>
    <row r="8529" spans="1:9" ht="15" x14ac:dyDescent="0.2">
      <c r="A8529" s="596">
        <v>43826</v>
      </c>
      <c r="B8529" s="221" t="s">
        <v>4552</v>
      </c>
      <c r="C8529" s="221"/>
      <c r="D8529" s="805" t="s">
        <v>2359</v>
      </c>
      <c r="E8529" s="248">
        <v>1200</v>
      </c>
      <c r="F8529" s="248"/>
      <c r="G8529" s="248">
        <f t="shared" si="138"/>
        <v>-1200</v>
      </c>
      <c r="H8529" s="421" t="s">
        <v>5544</v>
      </c>
    </row>
    <row r="8530" spans="1:9" ht="15" x14ac:dyDescent="0.2">
      <c r="A8530" s="596">
        <v>43826</v>
      </c>
      <c r="B8530" s="221" t="s">
        <v>16</v>
      </c>
      <c r="C8530" s="221"/>
      <c r="D8530" s="805"/>
      <c r="E8530" s="248">
        <v>400</v>
      </c>
      <c r="F8530" s="248"/>
      <c r="G8530" s="248">
        <f t="shared" si="138"/>
        <v>-400</v>
      </c>
      <c r="H8530" s="421" t="s">
        <v>5544</v>
      </c>
    </row>
    <row r="8531" spans="1:9" ht="15" x14ac:dyDescent="0.2">
      <c r="A8531" s="596">
        <v>43826</v>
      </c>
      <c r="B8531" s="221" t="s">
        <v>25</v>
      </c>
      <c r="C8531" s="221"/>
      <c r="D8531" s="805"/>
      <c r="E8531" s="248">
        <v>600</v>
      </c>
      <c r="F8531" s="248"/>
      <c r="G8531" s="248">
        <f t="shared" si="138"/>
        <v>-600</v>
      </c>
      <c r="H8531" s="421" t="s">
        <v>5544</v>
      </c>
    </row>
    <row r="8532" spans="1:9" ht="15" x14ac:dyDescent="0.2">
      <c r="A8532" s="596">
        <v>43826</v>
      </c>
      <c r="B8532" s="221" t="s">
        <v>16</v>
      </c>
      <c r="C8532" s="221"/>
      <c r="D8532" s="805" t="s">
        <v>1960</v>
      </c>
      <c r="E8532" s="248">
        <v>660</v>
      </c>
      <c r="F8532" s="248"/>
      <c r="G8532" s="248">
        <f t="shared" si="138"/>
        <v>-660</v>
      </c>
      <c r="H8532" s="421" t="s">
        <v>5544</v>
      </c>
    </row>
    <row r="8533" spans="1:9" ht="15" x14ac:dyDescent="0.2">
      <c r="A8533" s="596">
        <v>43829</v>
      </c>
      <c r="B8533" s="221" t="s">
        <v>25</v>
      </c>
      <c r="C8533" s="221" t="s">
        <v>391</v>
      </c>
      <c r="D8533" s="805" t="s">
        <v>659</v>
      </c>
      <c r="E8533" s="248">
        <v>12000</v>
      </c>
      <c r="F8533" s="248"/>
      <c r="G8533" s="248">
        <f t="shared" si="138"/>
        <v>-12000</v>
      </c>
      <c r="H8533" s="421" t="s">
        <v>5544</v>
      </c>
    </row>
    <row r="8534" spans="1:9" ht="15" x14ac:dyDescent="0.2">
      <c r="A8534" s="596">
        <v>43830</v>
      </c>
      <c r="B8534" s="221" t="s">
        <v>1399</v>
      </c>
      <c r="C8534" s="221" t="s">
        <v>5651</v>
      </c>
      <c r="D8534" s="805" t="s">
        <v>5652</v>
      </c>
      <c r="E8534" s="248">
        <v>39790</v>
      </c>
      <c r="F8534" s="248"/>
      <c r="G8534" s="248">
        <f t="shared" si="138"/>
        <v>-39790</v>
      </c>
      <c r="H8534" s="421" t="s">
        <v>5544</v>
      </c>
    </row>
    <row r="8535" spans="1:9" ht="15" x14ac:dyDescent="0.2">
      <c r="A8535" s="596">
        <v>43830</v>
      </c>
      <c r="B8535" s="221" t="s">
        <v>5616</v>
      </c>
      <c r="C8535" s="221" t="s">
        <v>3144</v>
      </c>
      <c r="D8535" s="805" t="s">
        <v>5653</v>
      </c>
      <c r="E8535" s="248">
        <v>3200</v>
      </c>
      <c r="F8535" s="248"/>
      <c r="G8535" s="248">
        <f t="shared" si="138"/>
        <v>-3200</v>
      </c>
      <c r="H8535" s="421" t="s">
        <v>5544</v>
      </c>
    </row>
    <row r="8536" spans="1:9" ht="15" x14ac:dyDescent="0.2">
      <c r="A8536" s="596">
        <v>43830</v>
      </c>
      <c r="B8536" s="221" t="s">
        <v>16</v>
      </c>
      <c r="C8536" s="221" t="s">
        <v>462</v>
      </c>
      <c r="D8536" s="805" t="s">
        <v>5744</v>
      </c>
      <c r="E8536" s="248">
        <v>16640</v>
      </c>
      <c r="F8536" s="248"/>
      <c r="G8536" s="248">
        <f t="shared" si="138"/>
        <v>-16640</v>
      </c>
      <c r="H8536" s="421" t="s">
        <v>5544</v>
      </c>
    </row>
    <row r="8537" spans="1:9" ht="24" x14ac:dyDescent="0.2">
      <c r="A8537" s="601">
        <v>43804</v>
      </c>
      <c r="B8537" s="239" t="s">
        <v>2932</v>
      </c>
      <c r="C8537" s="239" t="s">
        <v>358</v>
      </c>
      <c r="D8537" s="836" t="s">
        <v>5563</v>
      </c>
      <c r="E8537" s="240">
        <v>158880</v>
      </c>
      <c r="F8537" s="240"/>
      <c r="G8537" s="240">
        <f t="shared" si="138"/>
        <v>-158880</v>
      </c>
      <c r="H8537" s="395" t="s">
        <v>5544</v>
      </c>
      <c r="I8537" s="39"/>
    </row>
    <row r="8538" spans="1:9" ht="24" x14ac:dyDescent="0.2">
      <c r="A8538" s="601">
        <v>43804</v>
      </c>
      <c r="B8538" s="239" t="s">
        <v>2932</v>
      </c>
      <c r="C8538" s="239" t="s">
        <v>3445</v>
      </c>
      <c r="D8538" s="836" t="s">
        <v>5564</v>
      </c>
      <c r="E8538" s="240">
        <v>100000</v>
      </c>
      <c r="F8538" s="240"/>
      <c r="G8538" s="240">
        <f t="shared" si="138"/>
        <v>-100000</v>
      </c>
      <c r="H8538" s="395" t="s">
        <v>5544</v>
      </c>
      <c r="I8538" s="39"/>
    </row>
    <row r="8539" spans="1:9" ht="15" customHeight="1" x14ac:dyDescent="0.2">
      <c r="A8539" s="601">
        <v>43810</v>
      </c>
      <c r="B8539" s="239" t="s">
        <v>2651</v>
      </c>
      <c r="C8539" s="239" t="s">
        <v>4907</v>
      </c>
      <c r="D8539" s="836" t="s">
        <v>5565</v>
      </c>
      <c r="E8539" s="240">
        <v>15000</v>
      </c>
      <c r="F8539" s="240"/>
      <c r="G8539" s="240">
        <f t="shared" si="138"/>
        <v>-15000</v>
      </c>
      <c r="H8539" s="395" t="s">
        <v>5544</v>
      </c>
      <c r="I8539" s="39"/>
    </row>
    <row r="8540" spans="1:9" ht="15" customHeight="1" x14ac:dyDescent="0.2">
      <c r="A8540" s="601">
        <v>43810</v>
      </c>
      <c r="B8540" s="239" t="s">
        <v>1399</v>
      </c>
      <c r="C8540" s="239" t="s">
        <v>4907</v>
      </c>
      <c r="D8540" s="836" t="s">
        <v>5566</v>
      </c>
      <c r="E8540" s="240">
        <v>10000</v>
      </c>
      <c r="F8540" s="240"/>
      <c r="G8540" s="240">
        <f t="shared" si="138"/>
        <v>-10000</v>
      </c>
      <c r="H8540" s="395" t="s">
        <v>5544</v>
      </c>
      <c r="I8540" s="39"/>
    </row>
    <row r="8541" spans="1:9" ht="15" customHeight="1" x14ac:dyDescent="0.2">
      <c r="A8541" s="601">
        <v>43810</v>
      </c>
      <c r="B8541" s="239" t="s">
        <v>2932</v>
      </c>
      <c r="C8541" s="239" t="s">
        <v>2585</v>
      </c>
      <c r="D8541" s="836" t="s">
        <v>5567</v>
      </c>
      <c r="E8541" s="240">
        <v>100000</v>
      </c>
      <c r="F8541" s="240"/>
      <c r="G8541" s="240">
        <f t="shared" si="138"/>
        <v>-100000</v>
      </c>
      <c r="H8541" s="395" t="s">
        <v>5544</v>
      </c>
      <c r="I8541" s="39"/>
    </row>
    <row r="8542" spans="1:9" ht="15" customHeight="1" x14ac:dyDescent="0.2">
      <c r="A8542" s="601">
        <v>43810</v>
      </c>
      <c r="B8542" s="239" t="s">
        <v>1399</v>
      </c>
      <c r="C8542" s="239" t="s">
        <v>5568</v>
      </c>
      <c r="D8542" s="836" t="s">
        <v>5569</v>
      </c>
      <c r="E8542" s="240">
        <v>43000</v>
      </c>
      <c r="F8542" s="240"/>
      <c r="G8542" s="240">
        <f t="shared" si="138"/>
        <v>-43000</v>
      </c>
      <c r="H8542" s="395" t="s">
        <v>5544</v>
      </c>
      <c r="I8542" s="39"/>
    </row>
    <row r="8543" spans="1:9" ht="15" customHeight="1" x14ac:dyDescent="0.2">
      <c r="A8543" s="601">
        <v>43810</v>
      </c>
      <c r="B8543" s="239" t="s">
        <v>37</v>
      </c>
      <c r="C8543" s="239" t="s">
        <v>3002</v>
      </c>
      <c r="D8543" s="836" t="s">
        <v>5569</v>
      </c>
      <c r="E8543" s="240">
        <v>12960</v>
      </c>
      <c r="F8543" s="240"/>
      <c r="G8543" s="240">
        <f t="shared" si="138"/>
        <v>-12960</v>
      </c>
      <c r="H8543" s="395" t="s">
        <v>5544</v>
      </c>
      <c r="I8543" s="39"/>
    </row>
    <row r="8544" spans="1:9" ht="15" customHeight="1" x14ac:dyDescent="0.2">
      <c r="A8544" s="601">
        <v>43810</v>
      </c>
      <c r="B8544" s="239" t="s">
        <v>3944</v>
      </c>
      <c r="C8544" s="239" t="s">
        <v>3002</v>
      </c>
      <c r="D8544" s="836" t="s">
        <v>5569</v>
      </c>
      <c r="E8544" s="240">
        <v>32760</v>
      </c>
      <c r="F8544" s="240"/>
      <c r="G8544" s="240">
        <f t="shared" si="138"/>
        <v>-32760</v>
      </c>
      <c r="H8544" s="395" t="s">
        <v>5544</v>
      </c>
      <c r="I8544" s="39"/>
    </row>
    <row r="8545" spans="1:9" ht="15" x14ac:dyDescent="0.2">
      <c r="A8545" s="601">
        <v>43810</v>
      </c>
      <c r="B8545" s="239" t="s">
        <v>3945</v>
      </c>
      <c r="C8545" s="239" t="s">
        <v>3002</v>
      </c>
      <c r="D8545" s="836" t="s">
        <v>5569</v>
      </c>
      <c r="E8545" s="240">
        <v>30160</v>
      </c>
      <c r="F8545" s="240"/>
      <c r="G8545" s="240">
        <f t="shared" si="138"/>
        <v>-30160</v>
      </c>
      <c r="H8545" s="395" t="s">
        <v>5544</v>
      </c>
      <c r="I8545" s="39"/>
    </row>
    <row r="8546" spans="1:9" ht="15" x14ac:dyDescent="0.2">
      <c r="A8546" s="601">
        <v>43810</v>
      </c>
      <c r="B8546" s="239" t="s">
        <v>1399</v>
      </c>
      <c r="C8546" s="239" t="s">
        <v>4833</v>
      </c>
      <c r="D8546" s="836" t="s">
        <v>5569</v>
      </c>
      <c r="E8546" s="240">
        <v>49000</v>
      </c>
      <c r="F8546" s="240"/>
      <c r="G8546" s="240">
        <f t="shared" si="138"/>
        <v>-49000</v>
      </c>
      <c r="H8546" s="395" t="s">
        <v>5544</v>
      </c>
      <c r="I8546" s="39"/>
    </row>
    <row r="8547" spans="1:9" ht="15" x14ac:dyDescent="0.2">
      <c r="A8547" s="601">
        <v>43810</v>
      </c>
      <c r="B8547" s="239" t="s">
        <v>2651</v>
      </c>
      <c r="C8547" s="239" t="s">
        <v>250</v>
      </c>
      <c r="D8547" s="836" t="s">
        <v>5570</v>
      </c>
      <c r="E8547" s="240">
        <v>55950</v>
      </c>
      <c r="F8547" s="240"/>
      <c r="G8547" s="240">
        <f t="shared" si="138"/>
        <v>-55950</v>
      </c>
      <c r="H8547" s="395" t="s">
        <v>5544</v>
      </c>
      <c r="I8547" s="39"/>
    </row>
    <row r="8548" spans="1:9" ht="15" x14ac:dyDescent="0.2">
      <c r="A8548" s="601">
        <v>43810</v>
      </c>
      <c r="B8548" s="239" t="s">
        <v>16</v>
      </c>
      <c r="C8548" s="239" t="s">
        <v>5571</v>
      </c>
      <c r="D8548" s="836" t="s">
        <v>5572</v>
      </c>
      <c r="E8548" s="240">
        <v>27140</v>
      </c>
      <c r="F8548" s="240"/>
      <c r="G8548" s="240">
        <f t="shared" si="138"/>
        <v>-27140</v>
      </c>
      <c r="H8548" s="395" t="s">
        <v>5544</v>
      </c>
      <c r="I8548" s="39"/>
    </row>
    <row r="8549" spans="1:9" ht="24" x14ac:dyDescent="0.2">
      <c r="A8549" s="601">
        <v>43811</v>
      </c>
      <c r="B8549" s="239" t="s">
        <v>1399</v>
      </c>
      <c r="C8549" s="239" t="s">
        <v>6023</v>
      </c>
      <c r="D8549" s="836" t="s">
        <v>5766</v>
      </c>
      <c r="E8549" s="240">
        <v>161000</v>
      </c>
      <c r="F8549" s="240"/>
      <c r="G8549" s="240">
        <f t="shared" si="138"/>
        <v>-161000</v>
      </c>
      <c r="H8549" s="395" t="s">
        <v>5544</v>
      </c>
      <c r="I8549" s="39"/>
    </row>
    <row r="8550" spans="1:9" ht="15" x14ac:dyDescent="0.2">
      <c r="A8550" s="601">
        <v>43811</v>
      </c>
      <c r="B8550" s="239" t="s">
        <v>1399</v>
      </c>
      <c r="C8550" s="239" t="s">
        <v>2337</v>
      </c>
      <c r="D8550" s="836" t="s">
        <v>5584</v>
      </c>
      <c r="E8550" s="240">
        <v>150000</v>
      </c>
      <c r="F8550" s="240"/>
      <c r="G8550" s="240">
        <f t="shared" si="138"/>
        <v>-150000</v>
      </c>
      <c r="H8550" s="395" t="s">
        <v>5544</v>
      </c>
      <c r="I8550" s="39"/>
    </row>
    <row r="8551" spans="1:9" ht="15" x14ac:dyDescent="0.2">
      <c r="A8551" s="601">
        <v>43815</v>
      </c>
      <c r="B8551" s="239" t="s">
        <v>2932</v>
      </c>
      <c r="C8551" s="239" t="s">
        <v>5186</v>
      </c>
      <c r="D8551" s="836" t="s">
        <v>5589</v>
      </c>
      <c r="E8551" s="240">
        <v>272000</v>
      </c>
      <c r="F8551" s="240"/>
      <c r="G8551" s="240">
        <f t="shared" si="138"/>
        <v>-272000</v>
      </c>
      <c r="H8551" s="395" t="s">
        <v>5544</v>
      </c>
      <c r="I8551" s="39"/>
    </row>
    <row r="8552" spans="1:9" ht="15" x14ac:dyDescent="0.2">
      <c r="A8552" s="601">
        <v>43815</v>
      </c>
      <c r="B8552" s="239" t="s">
        <v>1399</v>
      </c>
      <c r="C8552" s="239" t="s">
        <v>3144</v>
      </c>
      <c r="D8552" s="836" t="s">
        <v>5590</v>
      </c>
      <c r="E8552" s="240">
        <v>11000</v>
      </c>
      <c r="F8552" s="240"/>
      <c r="G8552" s="240">
        <f t="shared" si="138"/>
        <v>-11000</v>
      </c>
      <c r="H8552" s="395" t="s">
        <v>5544</v>
      </c>
      <c r="I8552" s="39"/>
    </row>
    <row r="8553" spans="1:9" ht="24" x14ac:dyDescent="0.2">
      <c r="A8553" s="601">
        <v>43815</v>
      </c>
      <c r="B8553" s="425" t="s">
        <v>1399</v>
      </c>
      <c r="C8553" s="425" t="s">
        <v>3144</v>
      </c>
      <c r="D8553" s="839" t="s">
        <v>5996</v>
      </c>
      <c r="E8553" s="426">
        <v>111290</v>
      </c>
      <c r="F8553" s="426"/>
      <c r="G8553" s="426">
        <f t="shared" si="138"/>
        <v>-111290</v>
      </c>
      <c r="H8553" s="482" t="s">
        <v>5544</v>
      </c>
      <c r="I8553" s="39"/>
    </row>
    <row r="8554" spans="1:9" ht="15" x14ac:dyDescent="0.2">
      <c r="A8554" s="601">
        <v>43816</v>
      </c>
      <c r="B8554" s="239" t="s">
        <v>1399</v>
      </c>
      <c r="C8554" s="239" t="s">
        <v>5592</v>
      </c>
      <c r="D8554" s="836" t="s">
        <v>5591</v>
      </c>
      <c r="E8554" s="240">
        <v>30000</v>
      </c>
      <c r="F8554" s="240"/>
      <c r="G8554" s="240">
        <f t="shared" si="138"/>
        <v>-30000</v>
      </c>
      <c r="H8554" s="395" t="s">
        <v>5544</v>
      </c>
      <c r="I8554" s="39"/>
    </row>
    <row r="8555" spans="1:9" ht="15" x14ac:dyDescent="0.2">
      <c r="A8555" s="601">
        <v>43816</v>
      </c>
      <c r="B8555" s="239" t="s">
        <v>1399</v>
      </c>
      <c r="C8555" s="239" t="s">
        <v>4333</v>
      </c>
      <c r="D8555" s="836"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6" t="s">
        <v>5594</v>
      </c>
      <c r="E8556" s="240">
        <v>40000</v>
      </c>
      <c r="F8556" s="240"/>
      <c r="G8556" s="240">
        <f t="shared" si="139"/>
        <v>-40000</v>
      </c>
      <c r="H8556" s="395" t="s">
        <v>5544</v>
      </c>
      <c r="I8556" s="39"/>
    </row>
    <row r="8557" spans="1:9" ht="15" x14ac:dyDescent="0.2">
      <c r="A8557" s="601">
        <v>43817</v>
      </c>
      <c r="B8557" s="239" t="s">
        <v>1399</v>
      </c>
      <c r="C8557" s="239" t="s">
        <v>928</v>
      </c>
      <c r="D8557" s="836" t="s">
        <v>5595</v>
      </c>
      <c r="E8557" s="240">
        <v>23800</v>
      </c>
      <c r="F8557" s="240"/>
      <c r="G8557" s="240">
        <f t="shared" si="139"/>
        <v>-23800</v>
      </c>
      <c r="H8557" s="395" t="s">
        <v>5544</v>
      </c>
      <c r="I8557" s="39"/>
    </row>
    <row r="8558" spans="1:9" ht="48" x14ac:dyDescent="0.2">
      <c r="A8558" s="601">
        <v>43817</v>
      </c>
      <c r="B8558" s="239" t="s">
        <v>1399</v>
      </c>
      <c r="C8558" s="239" t="s">
        <v>2514</v>
      </c>
      <c r="D8558" s="836" t="s">
        <v>5596</v>
      </c>
      <c r="E8558" s="240">
        <v>139672</v>
      </c>
      <c r="F8558" s="240"/>
      <c r="G8558" s="240">
        <f t="shared" si="139"/>
        <v>-139672</v>
      </c>
      <c r="H8558" s="395" t="s">
        <v>5544</v>
      </c>
      <c r="I8558" s="39"/>
    </row>
    <row r="8559" spans="1:9" ht="15" customHeight="1" x14ac:dyDescent="0.2">
      <c r="A8559" s="601">
        <v>43818</v>
      </c>
      <c r="B8559" s="239" t="s">
        <v>2932</v>
      </c>
      <c r="C8559" s="239" t="s">
        <v>4683</v>
      </c>
      <c r="D8559" s="836" t="s">
        <v>5597</v>
      </c>
      <c r="E8559" s="240">
        <v>90000</v>
      </c>
      <c r="F8559" s="240"/>
      <c r="G8559" s="240">
        <f t="shared" si="139"/>
        <v>-90000</v>
      </c>
      <c r="H8559" s="395" t="s">
        <v>5544</v>
      </c>
      <c r="I8559" s="39"/>
    </row>
    <row r="8560" spans="1:9" ht="15" customHeight="1" x14ac:dyDescent="0.2">
      <c r="A8560" s="601">
        <v>43818</v>
      </c>
      <c r="B8560" s="239" t="s">
        <v>16</v>
      </c>
      <c r="C8560" s="239" t="s">
        <v>1688</v>
      </c>
      <c r="D8560" s="836" t="s">
        <v>5598</v>
      </c>
      <c r="E8560" s="240">
        <v>3900</v>
      </c>
      <c r="F8560" s="240"/>
      <c r="G8560" s="240">
        <f t="shared" si="139"/>
        <v>-3900</v>
      </c>
      <c r="H8560" s="395" t="s">
        <v>5544</v>
      </c>
      <c r="I8560" s="39"/>
    </row>
    <row r="8561" spans="1:9" ht="15" customHeight="1" x14ac:dyDescent="0.2">
      <c r="A8561" s="601">
        <v>43818</v>
      </c>
      <c r="B8561" s="239" t="s">
        <v>25</v>
      </c>
      <c r="C8561" s="239" t="s">
        <v>1688</v>
      </c>
      <c r="D8561" s="836" t="s">
        <v>5598</v>
      </c>
      <c r="E8561" s="240">
        <v>17416</v>
      </c>
      <c r="F8561" s="240"/>
      <c r="G8561" s="240">
        <f t="shared" si="139"/>
        <v>-17416</v>
      </c>
      <c r="H8561" s="395" t="s">
        <v>5544</v>
      </c>
      <c r="I8561" s="39"/>
    </row>
    <row r="8562" spans="1:9" ht="15" customHeight="1" x14ac:dyDescent="0.2">
      <c r="A8562" s="601">
        <v>43818</v>
      </c>
      <c r="B8562" s="239" t="s">
        <v>16</v>
      </c>
      <c r="C8562" s="173" t="s">
        <v>4881</v>
      </c>
      <c r="D8562" s="836" t="s">
        <v>5599</v>
      </c>
      <c r="E8562" s="240">
        <v>12000</v>
      </c>
      <c r="F8562" s="240"/>
      <c r="G8562" s="240">
        <f t="shared" si="139"/>
        <v>-12000</v>
      </c>
      <c r="H8562" s="395" t="s">
        <v>5544</v>
      </c>
      <c r="I8562" s="39"/>
    </row>
    <row r="8563" spans="1:9" ht="15" customHeight="1" x14ac:dyDescent="0.2">
      <c r="A8563" s="601">
        <v>43819</v>
      </c>
      <c r="B8563" s="239" t="s">
        <v>1399</v>
      </c>
      <c r="C8563" s="239" t="s">
        <v>894</v>
      </c>
      <c r="D8563" s="836" t="s">
        <v>5600</v>
      </c>
      <c r="E8563" s="240">
        <v>100000</v>
      </c>
      <c r="F8563" s="240"/>
      <c r="G8563" s="240">
        <f t="shared" si="139"/>
        <v>-100000</v>
      </c>
      <c r="H8563" s="395" t="s">
        <v>5544</v>
      </c>
      <c r="I8563" s="39"/>
    </row>
    <row r="8564" spans="1:9" ht="15" customHeight="1" x14ac:dyDescent="0.2">
      <c r="A8564" s="601">
        <v>43819</v>
      </c>
      <c r="B8564" s="239" t="s">
        <v>2651</v>
      </c>
      <c r="C8564" s="239" t="s">
        <v>4869</v>
      </c>
      <c r="D8564" s="836" t="s">
        <v>5601</v>
      </c>
      <c r="E8564" s="240">
        <v>47621</v>
      </c>
      <c r="F8564" s="240"/>
      <c r="G8564" s="240">
        <f t="shared" si="139"/>
        <v>-47621</v>
      </c>
      <c r="H8564" s="395" t="s">
        <v>5544</v>
      </c>
      <c r="I8564" s="39"/>
    </row>
    <row r="8565" spans="1:9" ht="24" customHeight="1" x14ac:dyDescent="0.2">
      <c r="A8565" s="601">
        <v>43819</v>
      </c>
      <c r="B8565" s="239" t="s">
        <v>5543</v>
      </c>
      <c r="C8565" s="239" t="s">
        <v>3144</v>
      </c>
      <c r="D8565" s="836" t="s">
        <v>5602</v>
      </c>
      <c r="E8565" s="240">
        <v>10400</v>
      </c>
      <c r="F8565" s="240"/>
      <c r="G8565" s="240">
        <f t="shared" si="139"/>
        <v>-10400</v>
      </c>
      <c r="H8565" s="395" t="s">
        <v>5544</v>
      </c>
      <c r="I8565" s="39"/>
    </row>
    <row r="8566" spans="1:9" ht="15" customHeight="1" x14ac:dyDescent="0.2">
      <c r="A8566" s="601">
        <v>43823</v>
      </c>
      <c r="B8566" s="239" t="s">
        <v>1399</v>
      </c>
      <c r="C8566" s="239" t="s">
        <v>166</v>
      </c>
      <c r="D8566" s="836" t="s">
        <v>5604</v>
      </c>
      <c r="E8566" s="240">
        <v>230890</v>
      </c>
      <c r="F8566" s="240"/>
      <c r="G8566" s="240">
        <f t="shared" si="139"/>
        <v>-230890</v>
      </c>
      <c r="H8566" s="395" t="s">
        <v>5544</v>
      </c>
      <c r="I8566" s="39"/>
    </row>
    <row r="8567" spans="1:9" ht="15" customHeight="1" x14ac:dyDescent="0.2">
      <c r="A8567" s="601">
        <v>43823</v>
      </c>
      <c r="B8567" s="239" t="s">
        <v>1399</v>
      </c>
      <c r="C8567" s="239" t="s">
        <v>166</v>
      </c>
      <c r="D8567" s="836" t="s">
        <v>5604</v>
      </c>
      <c r="E8567" s="240">
        <v>19110</v>
      </c>
      <c r="F8567" s="240"/>
      <c r="G8567" s="240">
        <f t="shared" si="139"/>
        <v>-19110</v>
      </c>
      <c r="H8567" s="395" t="s">
        <v>5544</v>
      </c>
      <c r="I8567" s="39"/>
    </row>
    <row r="8568" spans="1:9" ht="15" customHeight="1" x14ac:dyDescent="0.2">
      <c r="A8568" s="601">
        <v>43823</v>
      </c>
      <c r="B8568" s="239" t="s">
        <v>1399</v>
      </c>
      <c r="C8568" s="239" t="s">
        <v>1814</v>
      </c>
      <c r="D8568" s="836" t="s">
        <v>5604</v>
      </c>
      <c r="E8568" s="240">
        <v>250000</v>
      </c>
      <c r="F8568" s="240"/>
      <c r="G8568" s="240">
        <f t="shared" si="139"/>
        <v>-250000</v>
      </c>
      <c r="H8568" s="395" t="s">
        <v>5544</v>
      </c>
      <c r="I8568" s="39"/>
    </row>
    <row r="8569" spans="1:9" ht="15" customHeight="1" x14ac:dyDescent="0.2">
      <c r="A8569" s="601">
        <v>43823</v>
      </c>
      <c r="B8569" s="239" t="s">
        <v>2651</v>
      </c>
      <c r="C8569" s="425" t="s">
        <v>3010</v>
      </c>
      <c r="D8569" s="839" t="s">
        <v>5625</v>
      </c>
      <c r="E8569" s="426">
        <v>42000</v>
      </c>
      <c r="F8569" s="240"/>
      <c r="G8569" s="240">
        <f t="shared" si="139"/>
        <v>-42000</v>
      </c>
      <c r="H8569" s="395" t="s">
        <v>5544</v>
      </c>
      <c r="I8569" s="39"/>
    </row>
    <row r="8570" spans="1:9" ht="15" customHeight="1" x14ac:dyDescent="0.2">
      <c r="A8570" s="601">
        <v>43825</v>
      </c>
      <c r="B8570" s="239" t="s">
        <v>2932</v>
      </c>
      <c r="C8570" s="239" t="s">
        <v>3445</v>
      </c>
      <c r="D8570" s="836" t="s">
        <v>5623</v>
      </c>
      <c r="E8570" s="240">
        <v>50000</v>
      </c>
      <c r="F8570" s="240"/>
      <c r="G8570" s="240">
        <f t="shared" si="139"/>
        <v>-50000</v>
      </c>
      <c r="H8570" s="395" t="s">
        <v>5544</v>
      </c>
      <c r="I8570" s="39"/>
    </row>
    <row r="8571" spans="1:9" ht="15" customHeight="1" x14ac:dyDescent="0.2">
      <c r="A8571" s="601">
        <v>43826</v>
      </c>
      <c r="B8571" s="239" t="s">
        <v>1399</v>
      </c>
      <c r="C8571" s="239" t="s">
        <v>4987</v>
      </c>
      <c r="D8571" s="836" t="s">
        <v>5627</v>
      </c>
      <c r="E8571" s="240">
        <v>196000</v>
      </c>
      <c r="F8571" s="240"/>
      <c r="G8571" s="240">
        <f t="shared" si="139"/>
        <v>-196000</v>
      </c>
      <c r="H8571" s="395" t="s">
        <v>5544</v>
      </c>
      <c r="I8571" s="39"/>
    </row>
    <row r="8572" spans="1:9" ht="24" customHeight="1" x14ac:dyDescent="0.2">
      <c r="A8572" s="601">
        <v>43826</v>
      </c>
      <c r="B8572" s="239" t="s">
        <v>1399</v>
      </c>
      <c r="C8572" s="239" t="s">
        <v>5628</v>
      </c>
      <c r="D8572" s="836" t="s">
        <v>5629</v>
      </c>
      <c r="E8572" s="240">
        <v>165000</v>
      </c>
      <c r="F8572" s="240"/>
      <c r="G8572" s="240">
        <f t="shared" si="139"/>
        <v>-165000</v>
      </c>
      <c r="H8572" s="395" t="s">
        <v>5544</v>
      </c>
      <c r="I8572" s="39"/>
    </row>
    <row r="8573" spans="1:9" ht="24" customHeight="1" x14ac:dyDescent="0.2">
      <c r="A8573" s="601">
        <v>43826</v>
      </c>
      <c r="B8573" s="239" t="s">
        <v>25</v>
      </c>
      <c r="C8573" s="239" t="s">
        <v>2427</v>
      </c>
      <c r="D8573" s="836" t="s">
        <v>5630</v>
      </c>
      <c r="E8573" s="240">
        <v>32250</v>
      </c>
      <c r="F8573" s="240"/>
      <c r="G8573" s="240">
        <f t="shared" si="139"/>
        <v>-32250</v>
      </c>
      <c r="H8573" s="395" t="s">
        <v>5544</v>
      </c>
      <c r="I8573" s="39"/>
    </row>
    <row r="8574" spans="1:9" ht="15" customHeight="1" x14ac:dyDescent="0.2">
      <c r="A8574" s="601">
        <v>43830</v>
      </c>
      <c r="B8574" s="239" t="s">
        <v>2932</v>
      </c>
      <c r="C8574" s="239" t="s">
        <v>5186</v>
      </c>
      <c r="D8574" s="836" t="s">
        <v>5631</v>
      </c>
      <c r="E8574" s="240">
        <v>100000</v>
      </c>
      <c r="F8574" s="240"/>
      <c r="G8574" s="240">
        <f t="shared" si="139"/>
        <v>-100000</v>
      </c>
      <c r="H8574" s="395" t="s">
        <v>5544</v>
      </c>
      <c r="I8574" s="39"/>
    </row>
    <row r="8575" spans="1:9" ht="15" customHeight="1" x14ac:dyDescent="0.2">
      <c r="A8575" s="601">
        <v>43830</v>
      </c>
      <c r="B8575" s="239" t="s">
        <v>1399</v>
      </c>
      <c r="C8575" s="425" t="s">
        <v>894</v>
      </c>
      <c r="D8575" s="839" t="s">
        <v>5645</v>
      </c>
      <c r="E8575" s="426">
        <v>50000</v>
      </c>
      <c r="F8575" s="418"/>
      <c r="G8575" s="240">
        <f t="shared" si="139"/>
        <v>-50000</v>
      </c>
      <c r="H8575" s="395" t="s">
        <v>5544</v>
      </c>
      <c r="I8575" s="39"/>
    </row>
    <row r="8576" spans="1:9" ht="15" customHeight="1" x14ac:dyDescent="0.2">
      <c r="A8576" s="601">
        <v>43830</v>
      </c>
      <c r="B8576" s="239" t="s">
        <v>2651</v>
      </c>
      <c r="C8576" s="425" t="s">
        <v>894</v>
      </c>
      <c r="D8576" s="839" t="s">
        <v>5645</v>
      </c>
      <c r="E8576" s="426">
        <v>50000</v>
      </c>
      <c r="F8576" s="418"/>
      <c r="G8576" s="240">
        <f t="shared" si="139"/>
        <v>-50000</v>
      </c>
      <c r="H8576" s="395" t="s">
        <v>5544</v>
      </c>
      <c r="I8576" s="39"/>
    </row>
    <row r="8577" spans="1:9" ht="24" customHeight="1" x14ac:dyDescent="0.2">
      <c r="A8577" s="601">
        <v>43830</v>
      </c>
      <c r="B8577" s="239" t="s">
        <v>2932</v>
      </c>
      <c r="C8577" s="239" t="s">
        <v>3706</v>
      </c>
      <c r="D8577" s="836" t="s">
        <v>5632</v>
      </c>
      <c r="E8577" s="240">
        <v>105000</v>
      </c>
      <c r="F8577" s="240"/>
      <c r="G8577" s="240">
        <f t="shared" si="139"/>
        <v>-105000</v>
      </c>
      <c r="H8577" s="395" t="s">
        <v>5544</v>
      </c>
      <c r="I8577" s="39"/>
    </row>
    <row r="8578" spans="1:9" ht="15" customHeight="1" x14ac:dyDescent="0.2">
      <c r="A8578" s="601">
        <v>43830</v>
      </c>
      <c r="B8578" s="239" t="s">
        <v>5543</v>
      </c>
      <c r="C8578" s="239" t="s">
        <v>3144</v>
      </c>
      <c r="D8578" s="836" t="s">
        <v>5633</v>
      </c>
      <c r="E8578" s="240">
        <v>82000</v>
      </c>
      <c r="F8578" s="240"/>
      <c r="G8578" s="240">
        <f t="shared" si="139"/>
        <v>-82000</v>
      </c>
      <c r="H8578" s="395" t="s">
        <v>5544</v>
      </c>
      <c r="I8578" s="39"/>
    </row>
    <row r="8579" spans="1:9" ht="36" customHeight="1" x14ac:dyDescent="0.2">
      <c r="A8579" s="598">
        <v>43804</v>
      </c>
      <c r="B8579" s="90" t="s">
        <v>1399</v>
      </c>
      <c r="C8579" s="93" t="s">
        <v>558</v>
      </c>
      <c r="D8579" s="797" t="s">
        <v>9124</v>
      </c>
      <c r="E8579" s="91"/>
      <c r="F8579" s="91">
        <v>1047396</v>
      </c>
      <c r="G8579" s="91">
        <f t="shared" si="139"/>
        <v>1047396</v>
      </c>
      <c r="H8579" s="260" t="s">
        <v>5544</v>
      </c>
    </row>
    <row r="8580" spans="1:9" ht="36" customHeight="1" x14ac:dyDescent="0.2">
      <c r="A8580" s="598">
        <v>43804</v>
      </c>
      <c r="B8580" s="90" t="s">
        <v>1399</v>
      </c>
      <c r="C8580" s="93" t="s">
        <v>558</v>
      </c>
      <c r="D8580" s="797" t="s">
        <v>9124</v>
      </c>
      <c r="E8580" s="91"/>
      <c r="F8580" s="91">
        <v>1071018</v>
      </c>
      <c r="G8580" s="91">
        <f t="shared" si="139"/>
        <v>1071018</v>
      </c>
      <c r="H8580" s="260" t="s">
        <v>5544</v>
      </c>
    </row>
    <row r="8581" spans="1:9" ht="36" customHeight="1" x14ac:dyDescent="0.2">
      <c r="A8581" s="598">
        <v>43804</v>
      </c>
      <c r="B8581" s="90" t="s">
        <v>1399</v>
      </c>
      <c r="C8581" s="93" t="s">
        <v>558</v>
      </c>
      <c r="D8581" s="797" t="s">
        <v>9124</v>
      </c>
      <c r="E8581" s="91"/>
      <c r="F8581" s="91">
        <v>1490814</v>
      </c>
      <c r="G8581" s="91">
        <f t="shared" si="139"/>
        <v>1490814</v>
      </c>
      <c r="H8581" s="260" t="s">
        <v>5544</v>
      </c>
    </row>
    <row r="8582" spans="1:9" ht="36" customHeight="1" x14ac:dyDescent="0.2">
      <c r="A8582" s="598">
        <v>43804</v>
      </c>
      <c r="B8582" s="90" t="s">
        <v>1399</v>
      </c>
      <c r="C8582" s="93" t="s">
        <v>558</v>
      </c>
      <c r="D8582" s="797" t="s">
        <v>9124</v>
      </c>
      <c r="E8582" s="91"/>
      <c r="F8582" s="91">
        <v>1958826</v>
      </c>
      <c r="G8582" s="91">
        <f t="shared" si="139"/>
        <v>1958826</v>
      </c>
      <c r="H8582" s="260" t="s">
        <v>5544</v>
      </c>
    </row>
    <row r="8583" spans="1:9" ht="36" customHeight="1" x14ac:dyDescent="0.2">
      <c r="A8583" s="598">
        <v>43804</v>
      </c>
      <c r="B8583" s="90" t="s">
        <v>1399</v>
      </c>
      <c r="C8583" s="93" t="s">
        <v>558</v>
      </c>
      <c r="D8583" s="797" t="s">
        <v>9124</v>
      </c>
      <c r="E8583" s="91"/>
      <c r="F8583" s="91">
        <v>431946</v>
      </c>
      <c r="G8583" s="91">
        <f t="shared" si="139"/>
        <v>431946</v>
      </c>
      <c r="H8583" s="260" t="s">
        <v>5544</v>
      </c>
    </row>
    <row r="8584" spans="1:9" ht="24" customHeight="1" x14ac:dyDescent="0.2">
      <c r="A8584" s="598">
        <v>43804</v>
      </c>
      <c r="B8584" s="90" t="s">
        <v>1399</v>
      </c>
      <c r="C8584" s="93" t="s">
        <v>558</v>
      </c>
      <c r="D8584" s="797" t="s">
        <v>9125</v>
      </c>
      <c r="E8584" s="91"/>
      <c r="F8584" s="91">
        <v>158880</v>
      </c>
      <c r="G8584" s="91">
        <f t="shared" si="139"/>
        <v>158880</v>
      </c>
      <c r="H8584" s="260" t="s">
        <v>5544</v>
      </c>
    </row>
    <row r="8585" spans="1:9" ht="15" customHeight="1" x14ac:dyDescent="0.2">
      <c r="A8585" s="598">
        <v>43815</v>
      </c>
      <c r="B8585" s="90" t="s">
        <v>37</v>
      </c>
      <c r="C8585" s="93" t="s">
        <v>558</v>
      </c>
      <c r="D8585" s="800" t="s">
        <v>5585</v>
      </c>
      <c r="E8585" s="91"/>
      <c r="F8585" s="91">
        <v>157140</v>
      </c>
      <c r="G8585" s="91">
        <f t="shared" si="139"/>
        <v>157140</v>
      </c>
      <c r="H8585" s="260" t="s">
        <v>5544</v>
      </c>
    </row>
    <row r="8586" spans="1:9" ht="15" x14ac:dyDescent="0.2">
      <c r="A8586" s="598">
        <v>43818</v>
      </c>
      <c r="B8586" s="90" t="s">
        <v>5338</v>
      </c>
      <c r="C8586" s="93" t="s">
        <v>558</v>
      </c>
      <c r="D8586" s="800" t="s">
        <v>5668</v>
      </c>
      <c r="E8586" s="91"/>
      <c r="F8586" s="91">
        <v>186178</v>
      </c>
      <c r="G8586" s="91">
        <f t="shared" si="139"/>
        <v>186178</v>
      </c>
      <c r="H8586" s="260" t="s">
        <v>5544</v>
      </c>
    </row>
    <row r="8587" spans="1:9" ht="15" x14ac:dyDescent="0.2">
      <c r="A8587" s="598">
        <v>43818</v>
      </c>
      <c r="B8587" s="90" t="s">
        <v>3945</v>
      </c>
      <c r="C8587" s="93" t="s">
        <v>558</v>
      </c>
      <c r="D8587" s="800" t="s">
        <v>5588</v>
      </c>
      <c r="E8587" s="91"/>
      <c r="F8587" s="91">
        <v>295582</v>
      </c>
      <c r="G8587" s="91">
        <f t="shared" si="139"/>
        <v>295582</v>
      </c>
      <c r="H8587" s="260" t="s">
        <v>5544</v>
      </c>
    </row>
    <row r="8588" spans="1:9" ht="15" x14ac:dyDescent="0.2">
      <c r="A8588" s="598">
        <v>43822</v>
      </c>
      <c r="B8588" s="90" t="s">
        <v>3944</v>
      </c>
      <c r="C8588" s="93" t="s">
        <v>558</v>
      </c>
      <c r="D8588" s="800" t="s">
        <v>5588</v>
      </c>
      <c r="E8588" s="91"/>
      <c r="F8588" s="91">
        <v>321064</v>
      </c>
      <c r="G8588" s="91">
        <f t="shared" si="139"/>
        <v>321064</v>
      </c>
      <c r="H8588" s="260" t="s">
        <v>5544</v>
      </c>
    </row>
    <row r="8589" spans="1:9" ht="15" x14ac:dyDescent="0.2">
      <c r="A8589" s="598">
        <v>43822</v>
      </c>
      <c r="B8589" s="90" t="s">
        <v>5603</v>
      </c>
      <c r="C8589" s="93" t="s">
        <v>558</v>
      </c>
      <c r="D8589" s="797" t="s">
        <v>9126</v>
      </c>
      <c r="E8589" s="91"/>
      <c r="F8589" s="91">
        <v>250000</v>
      </c>
      <c r="G8589" s="91">
        <f t="shared" si="139"/>
        <v>250000</v>
      </c>
      <c r="H8589" s="260" t="s">
        <v>5544</v>
      </c>
    </row>
    <row r="8590" spans="1:9" ht="24" x14ac:dyDescent="0.2">
      <c r="A8590" s="598">
        <v>43822</v>
      </c>
      <c r="B8590" s="90" t="s">
        <v>5603</v>
      </c>
      <c r="C8590" s="93" t="s">
        <v>558</v>
      </c>
      <c r="D8590" s="797" t="s">
        <v>9127</v>
      </c>
      <c r="E8590" s="91"/>
      <c r="F8590" s="91">
        <v>250000</v>
      </c>
      <c r="G8590" s="91">
        <f t="shared" si="139"/>
        <v>250000</v>
      </c>
      <c r="H8590" s="260" t="s">
        <v>5544</v>
      </c>
    </row>
    <row r="8591" spans="1:9" ht="24" x14ac:dyDescent="0.2">
      <c r="A8591" s="598">
        <v>43822</v>
      </c>
      <c r="B8591" s="90" t="s">
        <v>5543</v>
      </c>
      <c r="C8591" s="93" t="s">
        <v>558</v>
      </c>
      <c r="D8591" s="797" t="s">
        <v>5656</v>
      </c>
      <c r="E8591" s="91"/>
      <c r="F8591" s="91">
        <v>363396</v>
      </c>
      <c r="G8591" s="91">
        <f t="shared" si="139"/>
        <v>363396</v>
      </c>
      <c r="H8591" s="260" t="s">
        <v>5544</v>
      </c>
    </row>
    <row r="8592" spans="1:9" ht="15" x14ac:dyDescent="0.2">
      <c r="A8592" s="598">
        <v>43823</v>
      </c>
      <c r="B8592" s="90" t="s">
        <v>5226</v>
      </c>
      <c r="C8592" s="93" t="s">
        <v>558</v>
      </c>
      <c r="D8592" s="800" t="s">
        <v>2953</v>
      </c>
      <c r="E8592" s="91"/>
      <c r="F8592" s="91">
        <v>687420</v>
      </c>
      <c r="G8592" s="91">
        <f t="shared" si="139"/>
        <v>687420</v>
      </c>
      <c r="H8592" s="260" t="s">
        <v>5544</v>
      </c>
    </row>
    <row r="8593" spans="1:8" ht="15" x14ac:dyDescent="0.2">
      <c r="A8593" s="598">
        <v>43826</v>
      </c>
      <c r="B8593" s="90" t="s">
        <v>37</v>
      </c>
      <c r="C8593" s="93" t="s">
        <v>558</v>
      </c>
      <c r="D8593" s="800" t="s">
        <v>5626</v>
      </c>
      <c r="E8593" s="91"/>
      <c r="F8593" s="91">
        <v>157140</v>
      </c>
      <c r="G8593" s="91">
        <f t="shared" si="139"/>
        <v>157140</v>
      </c>
      <c r="H8593" s="260" t="s">
        <v>5544</v>
      </c>
    </row>
    <row r="8594" spans="1:8" ht="15" x14ac:dyDescent="0.2">
      <c r="A8594" s="596">
        <v>43831</v>
      </c>
      <c r="B8594" s="221" t="s">
        <v>5640</v>
      </c>
      <c r="C8594" s="221" t="s">
        <v>3144</v>
      </c>
      <c r="D8594" s="805" t="s">
        <v>5654</v>
      </c>
      <c r="E8594" s="248">
        <v>5050</v>
      </c>
      <c r="F8594" s="248"/>
      <c r="G8594" s="248">
        <f t="shared" si="139"/>
        <v>-5050</v>
      </c>
      <c r="H8594" s="421" t="s">
        <v>5634</v>
      </c>
    </row>
    <row r="8595" spans="1:8" ht="15" x14ac:dyDescent="0.2">
      <c r="A8595" s="596">
        <v>43831</v>
      </c>
      <c r="B8595" s="221" t="s">
        <v>1399</v>
      </c>
      <c r="C8595" s="221" t="s">
        <v>285</v>
      </c>
      <c r="D8595" s="805" t="s">
        <v>3786</v>
      </c>
      <c r="E8595" s="248">
        <v>1500</v>
      </c>
      <c r="F8595" s="248"/>
      <c r="G8595" s="248">
        <f t="shared" si="139"/>
        <v>-1500</v>
      </c>
      <c r="H8595" s="421" t="s">
        <v>5634</v>
      </c>
    </row>
    <row r="8596" spans="1:8" ht="15" x14ac:dyDescent="0.2">
      <c r="A8596" s="596">
        <v>43831</v>
      </c>
      <c r="B8596" s="221" t="s">
        <v>2932</v>
      </c>
      <c r="C8596" s="221" t="s">
        <v>2502</v>
      </c>
      <c r="D8596" s="805" t="s">
        <v>939</v>
      </c>
      <c r="E8596" s="248">
        <v>25000</v>
      </c>
      <c r="F8596" s="248"/>
      <c r="G8596" s="248">
        <f t="shared" si="139"/>
        <v>-25000</v>
      </c>
      <c r="H8596" s="421" t="s">
        <v>5634</v>
      </c>
    </row>
    <row r="8597" spans="1:8" ht="15" x14ac:dyDescent="0.2">
      <c r="A8597" s="596">
        <v>43831</v>
      </c>
      <c r="B8597" s="221" t="s">
        <v>1399</v>
      </c>
      <c r="C8597" s="221" t="s">
        <v>2502</v>
      </c>
      <c r="D8597" s="805" t="s">
        <v>939</v>
      </c>
      <c r="E8597" s="248">
        <v>25000</v>
      </c>
      <c r="F8597" s="248"/>
      <c r="G8597" s="248">
        <f t="shared" si="139"/>
        <v>-25000</v>
      </c>
      <c r="H8597" s="421" t="s">
        <v>5634</v>
      </c>
    </row>
    <row r="8598" spans="1:8" ht="15" x14ac:dyDescent="0.2">
      <c r="A8598" s="596">
        <v>43831</v>
      </c>
      <c r="B8598" s="221" t="s">
        <v>2651</v>
      </c>
      <c r="C8598" s="221" t="s">
        <v>2502</v>
      </c>
      <c r="D8598" s="805" t="s">
        <v>371</v>
      </c>
      <c r="E8598" s="248">
        <v>25000</v>
      </c>
      <c r="F8598" s="248"/>
      <c r="G8598" s="248">
        <f t="shared" si="139"/>
        <v>-25000</v>
      </c>
      <c r="H8598" s="421" t="s">
        <v>5634</v>
      </c>
    </row>
    <row r="8599" spans="1:8" ht="15" x14ac:dyDescent="0.2">
      <c r="A8599" s="596">
        <v>43831</v>
      </c>
      <c r="B8599" s="221" t="s">
        <v>2932</v>
      </c>
      <c r="C8599" s="221" t="s">
        <v>2502</v>
      </c>
      <c r="D8599" s="805" t="s">
        <v>371</v>
      </c>
      <c r="E8599" s="248">
        <v>25000</v>
      </c>
      <c r="F8599" s="248"/>
      <c r="G8599" s="248">
        <f t="shared" si="139"/>
        <v>-25000</v>
      </c>
      <c r="H8599" s="421" t="s">
        <v>5634</v>
      </c>
    </row>
    <row r="8600" spans="1:8" ht="15" x14ac:dyDescent="0.2">
      <c r="A8600" s="596">
        <v>43831</v>
      </c>
      <c r="B8600" s="221" t="s">
        <v>25</v>
      </c>
      <c r="C8600" s="221" t="s">
        <v>2502</v>
      </c>
      <c r="D8600" s="805"/>
      <c r="E8600" s="248">
        <v>55000</v>
      </c>
      <c r="F8600" s="248"/>
      <c r="G8600" s="248">
        <f t="shared" si="139"/>
        <v>-55000</v>
      </c>
      <c r="H8600" s="421" t="s">
        <v>5634</v>
      </c>
    </row>
    <row r="8601" spans="1:8" ht="15" x14ac:dyDescent="0.2">
      <c r="A8601" s="596">
        <v>43831</v>
      </c>
      <c r="B8601" s="221" t="s">
        <v>16</v>
      </c>
      <c r="C8601" s="221" t="s">
        <v>2502</v>
      </c>
      <c r="D8601" s="805"/>
      <c r="E8601" s="248">
        <v>97354.838709677424</v>
      </c>
      <c r="F8601" s="248"/>
      <c r="G8601" s="248">
        <f t="shared" si="139"/>
        <v>-97354.838709677424</v>
      </c>
      <c r="H8601" s="421" t="s">
        <v>5634</v>
      </c>
    </row>
    <row r="8602" spans="1:8" ht="15" x14ac:dyDescent="0.2">
      <c r="A8602" s="596">
        <v>43831</v>
      </c>
      <c r="B8602" s="221" t="s">
        <v>3944</v>
      </c>
      <c r="C8602" s="221" t="s">
        <v>2502</v>
      </c>
      <c r="D8602" s="805"/>
      <c r="E8602" s="248">
        <v>139967.74193548388</v>
      </c>
      <c r="F8602" s="248"/>
      <c r="G8602" s="248">
        <f t="shared" si="139"/>
        <v>-139967.74193548388</v>
      </c>
      <c r="H8602" s="421" t="s">
        <v>5634</v>
      </c>
    </row>
    <row r="8603" spans="1:8" ht="15" x14ac:dyDescent="0.2">
      <c r="A8603" s="596">
        <v>43831</v>
      </c>
      <c r="B8603" s="221" t="s">
        <v>3945</v>
      </c>
      <c r="C8603" s="221" t="s">
        <v>2502</v>
      </c>
      <c r="D8603" s="805"/>
      <c r="E8603" s="248">
        <v>119838.70967741935</v>
      </c>
      <c r="F8603" s="248"/>
      <c r="G8603" s="248">
        <f t="shared" si="139"/>
        <v>-119838.70967741935</v>
      </c>
      <c r="H8603" s="421" t="s">
        <v>5634</v>
      </c>
    </row>
    <row r="8604" spans="1:8" ht="15" x14ac:dyDescent="0.2">
      <c r="A8604" s="596">
        <v>43831</v>
      </c>
      <c r="B8604" s="221" t="s">
        <v>1399</v>
      </c>
      <c r="C8604" s="221" t="s">
        <v>2502</v>
      </c>
      <c r="D8604" s="805"/>
      <c r="E8604" s="248">
        <v>408594.35483870958</v>
      </c>
      <c r="F8604" s="248"/>
      <c r="G8604" s="248">
        <f t="shared" si="139"/>
        <v>-408594.35483870958</v>
      </c>
      <c r="H8604" s="421" t="s">
        <v>5634</v>
      </c>
    </row>
    <row r="8605" spans="1:8" ht="15" x14ac:dyDescent="0.2">
      <c r="A8605" s="596">
        <v>43831</v>
      </c>
      <c r="B8605" s="221" t="s">
        <v>6514</v>
      </c>
      <c r="C8605" s="221" t="s">
        <v>2502</v>
      </c>
      <c r="D8605" s="805"/>
      <c r="E8605" s="248">
        <v>115786.29032258065</v>
      </c>
      <c r="F8605" s="248"/>
      <c r="G8605" s="248">
        <f t="shared" si="139"/>
        <v>-115786.29032258065</v>
      </c>
      <c r="H8605" s="421" t="s">
        <v>5634</v>
      </c>
    </row>
    <row r="8606" spans="1:8" ht="15" x14ac:dyDescent="0.2">
      <c r="A8606" s="596">
        <v>43831</v>
      </c>
      <c r="B8606" s="221" t="s">
        <v>37</v>
      </c>
      <c r="C8606" s="221" t="s">
        <v>2502</v>
      </c>
      <c r="D8606" s="805"/>
      <c r="E8606" s="248">
        <v>91774.366935483864</v>
      </c>
      <c r="F8606" s="248"/>
      <c r="G8606" s="248">
        <f t="shared" si="139"/>
        <v>-91774.366935483864</v>
      </c>
      <c r="H8606" s="421" t="s">
        <v>5634</v>
      </c>
    </row>
    <row r="8607" spans="1:8" ht="15" x14ac:dyDescent="0.2">
      <c r="A8607" s="596">
        <v>43831</v>
      </c>
      <c r="B8607" s="221" t="s">
        <v>2932</v>
      </c>
      <c r="C8607" s="221" t="s">
        <v>2502</v>
      </c>
      <c r="D8607" s="805"/>
      <c r="E8607" s="248">
        <v>148875</v>
      </c>
      <c r="F8607" s="248"/>
      <c r="G8607" s="248">
        <f t="shared" si="139"/>
        <v>-148875</v>
      </c>
      <c r="H8607" s="421" t="s">
        <v>5634</v>
      </c>
    </row>
    <row r="8608" spans="1:8" ht="15" x14ac:dyDescent="0.2">
      <c r="A8608" s="596">
        <v>43831</v>
      </c>
      <c r="B8608" s="221" t="s">
        <v>2651</v>
      </c>
      <c r="C8608" s="221" t="s">
        <v>2502</v>
      </c>
      <c r="D8608" s="805"/>
      <c r="E8608" s="248">
        <v>141063.50806451612</v>
      </c>
      <c r="F8608" s="248"/>
      <c r="G8608" s="248">
        <f t="shared" si="139"/>
        <v>-141063.50806451612</v>
      </c>
      <c r="H8608" s="421" t="s">
        <v>5634</v>
      </c>
    </row>
    <row r="8609" spans="1:8" ht="15" x14ac:dyDescent="0.2">
      <c r="A8609" s="596">
        <v>43831</v>
      </c>
      <c r="B8609" s="221" t="s">
        <v>5543</v>
      </c>
      <c r="C8609" s="221" t="s">
        <v>2502</v>
      </c>
      <c r="D8609" s="805"/>
      <c r="E8609" s="248">
        <v>31201.612903225807</v>
      </c>
      <c r="F8609" s="248"/>
      <c r="G8609" s="248">
        <f t="shared" si="139"/>
        <v>-31201.612903225807</v>
      </c>
      <c r="H8609" s="421" t="s">
        <v>5634</v>
      </c>
    </row>
    <row r="8610" spans="1:8" ht="15" x14ac:dyDescent="0.2">
      <c r="A8610" s="596">
        <v>43831</v>
      </c>
      <c r="B8610" s="221" t="s">
        <v>5669</v>
      </c>
      <c r="C8610" s="221" t="s">
        <v>2502</v>
      </c>
      <c r="D8610" s="805"/>
      <c r="E8610" s="248">
        <v>47741.93548387097</v>
      </c>
      <c r="F8610" s="248"/>
      <c r="G8610" s="248">
        <f t="shared" si="139"/>
        <v>-47741.93548387097</v>
      </c>
      <c r="H8610" s="421" t="s">
        <v>5634</v>
      </c>
    </row>
    <row r="8611" spans="1:8" ht="15" x14ac:dyDescent="0.2">
      <c r="A8611" s="596">
        <v>43834</v>
      </c>
      <c r="B8611" s="221" t="s">
        <v>1399</v>
      </c>
      <c r="C8611" s="221" t="s">
        <v>3144</v>
      </c>
      <c r="D8611" s="805" t="s">
        <v>4872</v>
      </c>
      <c r="E8611" s="248">
        <v>16082</v>
      </c>
      <c r="F8611" s="248"/>
      <c r="G8611" s="248">
        <f t="shared" si="139"/>
        <v>-16082</v>
      </c>
      <c r="H8611" s="421" t="s">
        <v>5634</v>
      </c>
    </row>
    <row r="8612" spans="1:8" ht="15" x14ac:dyDescent="0.2">
      <c r="A8612" s="596">
        <v>43839</v>
      </c>
      <c r="B8612" s="221" t="s">
        <v>2651</v>
      </c>
      <c r="C8612" s="221" t="s">
        <v>3144</v>
      </c>
      <c r="D8612" s="805" t="s">
        <v>4872</v>
      </c>
      <c r="E8612" s="248">
        <v>3250</v>
      </c>
      <c r="F8612" s="248"/>
      <c r="G8612" s="248">
        <f t="shared" si="139"/>
        <v>-3250</v>
      </c>
      <c r="H8612" s="421" t="s">
        <v>5634</v>
      </c>
    </row>
    <row r="8613" spans="1:8" ht="15" x14ac:dyDescent="0.2">
      <c r="A8613" s="596">
        <v>43839</v>
      </c>
      <c r="B8613" s="221" t="s">
        <v>16</v>
      </c>
      <c r="C8613" s="221" t="s">
        <v>3363</v>
      </c>
      <c r="D8613" s="805" t="s">
        <v>369</v>
      </c>
      <c r="E8613" s="248">
        <v>4200</v>
      </c>
      <c r="F8613" s="248"/>
      <c r="G8613" s="248">
        <f t="shared" si="139"/>
        <v>-4200</v>
      </c>
      <c r="H8613" s="421" t="s">
        <v>5634</v>
      </c>
    </row>
    <row r="8614" spans="1:8" ht="15" x14ac:dyDescent="0.2">
      <c r="A8614" s="596">
        <v>43841</v>
      </c>
      <c r="B8614" s="221" t="s">
        <v>1399</v>
      </c>
      <c r="C8614" s="221" t="s">
        <v>928</v>
      </c>
      <c r="D8614" s="805" t="s">
        <v>369</v>
      </c>
      <c r="E8614" s="248">
        <v>10000</v>
      </c>
      <c r="F8614" s="248"/>
      <c r="G8614" s="248">
        <f t="shared" si="139"/>
        <v>-10000</v>
      </c>
      <c r="H8614" s="421" t="s">
        <v>5634</v>
      </c>
    </row>
    <row r="8615" spans="1:8" ht="15" x14ac:dyDescent="0.2">
      <c r="A8615" s="596">
        <v>43841</v>
      </c>
      <c r="B8615" s="221" t="s">
        <v>1690</v>
      </c>
      <c r="C8615" s="221" t="s">
        <v>3144</v>
      </c>
      <c r="D8615" s="805"/>
      <c r="E8615" s="248">
        <v>500000</v>
      </c>
      <c r="F8615" s="248"/>
      <c r="G8615" s="248">
        <f t="shared" si="139"/>
        <v>-500000</v>
      </c>
      <c r="H8615" s="421" t="s">
        <v>5634</v>
      </c>
    </row>
    <row r="8616" spans="1:8" ht="15" x14ac:dyDescent="0.2">
      <c r="A8616" s="596">
        <v>43841</v>
      </c>
      <c r="B8616" s="221" t="s">
        <v>1690</v>
      </c>
      <c r="C8616" s="221" t="s">
        <v>5743</v>
      </c>
      <c r="D8616" s="805" t="s">
        <v>369</v>
      </c>
      <c r="E8616" s="248">
        <v>23625</v>
      </c>
      <c r="F8616" s="248"/>
      <c r="G8616" s="248">
        <f t="shared" si="139"/>
        <v>-23625</v>
      </c>
      <c r="H8616" s="421" t="s">
        <v>5634</v>
      </c>
    </row>
    <row r="8617" spans="1:8" ht="15" customHeight="1" x14ac:dyDescent="0.2">
      <c r="A8617" s="596">
        <v>43841</v>
      </c>
      <c r="B8617" s="221" t="s">
        <v>5670</v>
      </c>
      <c r="C8617" s="221" t="s">
        <v>3144</v>
      </c>
      <c r="D8617" s="805" t="s">
        <v>5671</v>
      </c>
      <c r="E8617" s="248">
        <v>17800</v>
      </c>
      <c r="F8617" s="248"/>
      <c r="G8617" s="248">
        <f t="shared" si="139"/>
        <v>-17800</v>
      </c>
      <c r="H8617" s="421" t="s">
        <v>5634</v>
      </c>
    </row>
    <row r="8618" spans="1:8" ht="15" x14ac:dyDescent="0.2">
      <c r="A8618" s="596">
        <v>43841</v>
      </c>
      <c r="B8618" s="221" t="s">
        <v>2932</v>
      </c>
      <c r="C8618" s="221" t="s">
        <v>3144</v>
      </c>
      <c r="D8618" s="805" t="s">
        <v>5672</v>
      </c>
      <c r="E8618" s="248">
        <v>40000</v>
      </c>
      <c r="F8618" s="248"/>
      <c r="G8618" s="248">
        <f t="shared" si="139"/>
        <v>-40000</v>
      </c>
      <c r="H8618" s="421" t="s">
        <v>5634</v>
      </c>
    </row>
    <row r="8619" spans="1:8" ht="15" x14ac:dyDescent="0.2">
      <c r="A8619" s="596">
        <v>43844</v>
      </c>
      <c r="B8619" s="221" t="s">
        <v>2932</v>
      </c>
      <c r="C8619" s="221" t="s">
        <v>3144</v>
      </c>
      <c r="D8619" s="805" t="s">
        <v>5383</v>
      </c>
      <c r="E8619" s="248">
        <v>500</v>
      </c>
      <c r="F8619" s="248"/>
      <c r="G8619" s="248">
        <f t="shared" ref="G8619:G8682" si="140">F8619-E8619</f>
        <v>-500</v>
      </c>
      <c r="H8619" s="421" t="s">
        <v>5634</v>
      </c>
    </row>
    <row r="8620" spans="1:8" ht="15" x14ac:dyDescent="0.2">
      <c r="A8620" s="596">
        <v>43844</v>
      </c>
      <c r="B8620" s="221" t="s">
        <v>6514</v>
      </c>
      <c r="C8620" s="221" t="s">
        <v>3144</v>
      </c>
      <c r="D8620" s="805" t="s">
        <v>5383</v>
      </c>
      <c r="E8620" s="248">
        <v>4000</v>
      </c>
      <c r="F8620" s="248"/>
      <c r="G8620" s="248">
        <f t="shared" si="140"/>
        <v>-4000</v>
      </c>
      <c r="H8620" s="421" t="s">
        <v>5634</v>
      </c>
    </row>
    <row r="8621" spans="1:8" ht="15" x14ac:dyDescent="0.2">
      <c r="A8621" s="596">
        <v>43844</v>
      </c>
      <c r="B8621" s="221" t="s">
        <v>37</v>
      </c>
      <c r="C8621" s="221" t="s">
        <v>3144</v>
      </c>
      <c r="D8621" s="805" t="s">
        <v>5383</v>
      </c>
      <c r="E8621" s="248">
        <v>5000</v>
      </c>
      <c r="F8621" s="248"/>
      <c r="G8621" s="248">
        <f t="shared" si="140"/>
        <v>-5000</v>
      </c>
      <c r="H8621" s="421" t="s">
        <v>5634</v>
      </c>
    </row>
    <row r="8622" spans="1:8" ht="15" x14ac:dyDescent="0.2">
      <c r="A8622" s="596">
        <v>43844</v>
      </c>
      <c r="B8622" s="221" t="s">
        <v>5670</v>
      </c>
      <c r="C8622" s="221" t="s">
        <v>3144</v>
      </c>
      <c r="D8622" s="805" t="s">
        <v>5673</v>
      </c>
      <c r="E8622" s="248">
        <v>23500</v>
      </c>
      <c r="F8622" s="248"/>
      <c r="G8622" s="248">
        <f t="shared" si="140"/>
        <v>-23500</v>
      </c>
      <c r="H8622" s="421" t="s">
        <v>5634</v>
      </c>
    </row>
    <row r="8623" spans="1:8" ht="15" x14ac:dyDescent="0.2">
      <c r="A8623" s="596">
        <v>43844</v>
      </c>
      <c r="B8623" s="221" t="s">
        <v>2651</v>
      </c>
      <c r="C8623" s="221" t="s">
        <v>3144</v>
      </c>
      <c r="D8623" s="805" t="s">
        <v>4180</v>
      </c>
      <c r="E8623" s="248">
        <v>3050</v>
      </c>
      <c r="F8623" s="248"/>
      <c r="G8623" s="248">
        <f t="shared" si="140"/>
        <v>-3050</v>
      </c>
      <c r="H8623" s="421" t="s">
        <v>5634</v>
      </c>
    </row>
    <row r="8624" spans="1:8" ht="15" x14ac:dyDescent="0.2">
      <c r="A8624" s="596">
        <v>43844</v>
      </c>
      <c r="B8624" s="221" t="s">
        <v>2932</v>
      </c>
      <c r="C8624" s="221" t="s">
        <v>3144</v>
      </c>
      <c r="D8624" s="805" t="s">
        <v>4180</v>
      </c>
      <c r="E8624" s="248">
        <f>1150+2808</f>
        <v>3958</v>
      </c>
      <c r="F8624" s="248"/>
      <c r="G8624" s="248">
        <f t="shared" si="140"/>
        <v>-3958</v>
      </c>
      <c r="H8624" s="421" t="s">
        <v>5634</v>
      </c>
    </row>
    <row r="8625" spans="1:8" ht="15" x14ac:dyDescent="0.2">
      <c r="A8625" s="596">
        <v>43844</v>
      </c>
      <c r="B8625" s="221" t="s">
        <v>5640</v>
      </c>
      <c r="C8625" s="221" t="s">
        <v>3144</v>
      </c>
      <c r="D8625" s="805" t="s">
        <v>4180</v>
      </c>
      <c r="E8625" s="248">
        <v>870</v>
      </c>
      <c r="F8625" s="248"/>
      <c r="G8625" s="248">
        <f t="shared" si="140"/>
        <v>-870</v>
      </c>
      <c r="H8625" s="421" t="s">
        <v>5634</v>
      </c>
    </row>
    <row r="8626" spans="1:8" ht="15" x14ac:dyDescent="0.2">
      <c r="A8626" s="596">
        <v>43844</v>
      </c>
      <c r="B8626" s="221" t="s">
        <v>1399</v>
      </c>
      <c r="C8626" s="221" t="s">
        <v>3144</v>
      </c>
      <c r="D8626" s="805" t="s">
        <v>3976</v>
      </c>
      <c r="E8626" s="248">
        <v>19998</v>
      </c>
      <c r="F8626" s="248"/>
      <c r="G8626" s="248">
        <f t="shared" si="140"/>
        <v>-19998</v>
      </c>
      <c r="H8626" s="421" t="s">
        <v>5634</v>
      </c>
    </row>
    <row r="8627" spans="1:8" ht="15" x14ac:dyDescent="0.2">
      <c r="A8627" s="596">
        <v>43844</v>
      </c>
      <c r="B8627" s="221" t="s">
        <v>4720</v>
      </c>
      <c r="C8627" s="221" t="s">
        <v>3144</v>
      </c>
      <c r="D8627" s="805" t="s">
        <v>3976</v>
      </c>
      <c r="E8627" s="248">
        <v>72093</v>
      </c>
      <c r="F8627" s="248"/>
      <c r="G8627" s="248">
        <f t="shared" si="140"/>
        <v>-72093</v>
      </c>
      <c r="H8627" s="421" t="s">
        <v>5634</v>
      </c>
    </row>
    <row r="8628" spans="1:8" ht="15" x14ac:dyDescent="0.2">
      <c r="A8628" s="596">
        <v>43844</v>
      </c>
      <c r="B8628" s="221" t="s">
        <v>1399</v>
      </c>
      <c r="C8628" s="221" t="s">
        <v>3144</v>
      </c>
      <c r="D8628" s="805" t="s">
        <v>5693</v>
      </c>
      <c r="E8628" s="248">
        <v>51341</v>
      </c>
      <c r="F8628" s="248"/>
      <c r="G8628" s="248">
        <f t="shared" si="140"/>
        <v>-51341</v>
      </c>
      <c r="H8628" s="421" t="s">
        <v>5634</v>
      </c>
    </row>
    <row r="8629" spans="1:8" ht="15" customHeight="1" x14ac:dyDescent="0.2">
      <c r="A8629" s="596">
        <v>43844</v>
      </c>
      <c r="B8629" s="221" t="s">
        <v>1399</v>
      </c>
      <c r="C8629" s="221" t="s">
        <v>4729</v>
      </c>
      <c r="D8629" s="805" t="s">
        <v>369</v>
      </c>
      <c r="E8629" s="248">
        <v>14100</v>
      </c>
      <c r="F8629" s="248"/>
      <c r="G8629" s="248">
        <f t="shared" si="140"/>
        <v>-14100</v>
      </c>
      <c r="H8629" s="421" t="s">
        <v>5634</v>
      </c>
    </row>
    <row r="8630" spans="1:8" ht="15" x14ac:dyDescent="0.2">
      <c r="A8630" s="596">
        <v>43844</v>
      </c>
      <c r="B8630" s="221" t="s">
        <v>4552</v>
      </c>
      <c r="C8630" s="221" t="s">
        <v>3144</v>
      </c>
      <c r="D8630" s="805" t="s">
        <v>5694</v>
      </c>
      <c r="E8630" s="248">
        <v>8000</v>
      </c>
      <c r="F8630" s="248"/>
      <c r="G8630" s="248">
        <f t="shared" si="140"/>
        <v>-8000</v>
      </c>
      <c r="H8630" s="421" t="s">
        <v>5634</v>
      </c>
    </row>
    <row r="8631" spans="1:8" ht="15" x14ac:dyDescent="0.2">
      <c r="A8631" s="596">
        <v>43845</v>
      </c>
      <c r="B8631" s="221" t="s">
        <v>5640</v>
      </c>
      <c r="C8631" s="221" t="s">
        <v>3144</v>
      </c>
      <c r="D8631" s="805" t="s">
        <v>4180</v>
      </c>
      <c r="E8631" s="248">
        <v>8422</v>
      </c>
      <c r="F8631" s="248"/>
      <c r="G8631" s="248">
        <f t="shared" si="140"/>
        <v>-8422</v>
      </c>
      <c r="H8631" s="421" t="s">
        <v>5634</v>
      </c>
    </row>
    <row r="8632" spans="1:8" ht="15" x14ac:dyDescent="0.2">
      <c r="A8632" s="596">
        <v>43845</v>
      </c>
      <c r="B8632" s="221" t="s">
        <v>2932</v>
      </c>
      <c r="C8632" s="221" t="s">
        <v>3144</v>
      </c>
      <c r="D8632" s="805" t="s">
        <v>5695</v>
      </c>
      <c r="E8632" s="248">
        <v>10100</v>
      </c>
      <c r="F8632" s="248"/>
      <c r="G8632" s="248">
        <f t="shared" si="140"/>
        <v>-10100</v>
      </c>
      <c r="H8632" s="421" t="s">
        <v>5634</v>
      </c>
    </row>
    <row r="8633" spans="1:8" ht="15" x14ac:dyDescent="0.2">
      <c r="A8633" s="596">
        <v>43847</v>
      </c>
      <c r="B8633" s="221" t="s">
        <v>4720</v>
      </c>
      <c r="C8633" s="221" t="s">
        <v>3144</v>
      </c>
      <c r="D8633" s="805" t="s">
        <v>5696</v>
      </c>
      <c r="E8633" s="248">
        <v>8210</v>
      </c>
      <c r="F8633" s="248"/>
      <c r="G8633" s="248">
        <f t="shared" si="140"/>
        <v>-8210</v>
      </c>
      <c r="H8633" s="421" t="s">
        <v>5634</v>
      </c>
    </row>
    <row r="8634" spans="1:8" ht="15" x14ac:dyDescent="0.2">
      <c r="A8634" s="596">
        <v>43847</v>
      </c>
      <c r="B8634" s="221" t="s">
        <v>2651</v>
      </c>
      <c r="C8634" s="221" t="s">
        <v>285</v>
      </c>
      <c r="D8634" s="805" t="s">
        <v>3786</v>
      </c>
      <c r="E8634" s="248">
        <v>2500</v>
      </c>
      <c r="F8634" s="248"/>
      <c r="G8634" s="248">
        <f t="shared" si="140"/>
        <v>-2500</v>
      </c>
      <c r="H8634" s="421" t="s">
        <v>5634</v>
      </c>
    </row>
    <row r="8635" spans="1:8" ht="15" x14ac:dyDescent="0.2">
      <c r="A8635" s="596">
        <v>43847</v>
      </c>
      <c r="B8635" s="221" t="s">
        <v>2932</v>
      </c>
      <c r="C8635" s="221" t="s">
        <v>285</v>
      </c>
      <c r="D8635" s="805" t="s">
        <v>3786</v>
      </c>
      <c r="E8635" s="248">
        <v>2500</v>
      </c>
      <c r="F8635" s="248"/>
      <c r="G8635" s="248">
        <f t="shared" si="140"/>
        <v>-2500</v>
      </c>
      <c r="H8635" s="421" t="s">
        <v>5634</v>
      </c>
    </row>
    <row r="8636" spans="1:8" ht="15" x14ac:dyDescent="0.2">
      <c r="A8636" s="596">
        <v>43847</v>
      </c>
      <c r="B8636" s="221" t="s">
        <v>5543</v>
      </c>
      <c r="C8636" s="221" t="s">
        <v>3144</v>
      </c>
      <c r="D8636" s="805" t="s">
        <v>5697</v>
      </c>
      <c r="E8636" s="248">
        <v>315</v>
      </c>
      <c r="F8636" s="248"/>
      <c r="G8636" s="248">
        <f t="shared" si="140"/>
        <v>-315</v>
      </c>
      <c r="H8636" s="421" t="s">
        <v>5634</v>
      </c>
    </row>
    <row r="8637" spans="1:8" ht="15" x14ac:dyDescent="0.2">
      <c r="A8637" s="596">
        <v>43852</v>
      </c>
      <c r="B8637" s="221" t="s">
        <v>25</v>
      </c>
      <c r="C8637" s="221" t="s">
        <v>1688</v>
      </c>
      <c r="D8637" s="805" t="s">
        <v>369</v>
      </c>
      <c r="E8637" s="248">
        <v>18550</v>
      </c>
      <c r="F8637" s="248"/>
      <c r="G8637" s="248">
        <f t="shared" si="140"/>
        <v>-18550</v>
      </c>
      <c r="H8637" s="421" t="s">
        <v>5634</v>
      </c>
    </row>
    <row r="8638" spans="1:8" ht="15" x14ac:dyDescent="0.2">
      <c r="A8638" s="596">
        <v>43852</v>
      </c>
      <c r="B8638" s="221" t="s">
        <v>16</v>
      </c>
      <c r="C8638" s="221" t="s">
        <v>1688</v>
      </c>
      <c r="D8638" s="805" t="s">
        <v>369</v>
      </c>
      <c r="E8638" s="248">
        <v>5538</v>
      </c>
      <c r="F8638" s="248"/>
      <c r="G8638" s="248">
        <f t="shared" si="140"/>
        <v>-5538</v>
      </c>
      <c r="H8638" s="421" t="s">
        <v>5634</v>
      </c>
    </row>
    <row r="8639" spans="1:8" ht="15" x14ac:dyDescent="0.2">
      <c r="A8639" s="596">
        <v>43852</v>
      </c>
      <c r="B8639" s="221" t="s">
        <v>4720</v>
      </c>
      <c r="C8639" s="221" t="s">
        <v>3427</v>
      </c>
      <c r="D8639" s="805" t="s">
        <v>5698</v>
      </c>
      <c r="E8639" s="248">
        <v>100000</v>
      </c>
      <c r="F8639" s="248"/>
      <c r="G8639" s="248">
        <f t="shared" si="140"/>
        <v>-100000</v>
      </c>
      <c r="H8639" s="421" t="s">
        <v>5634</v>
      </c>
    </row>
    <row r="8640" spans="1:8" ht="15" x14ac:dyDescent="0.2">
      <c r="A8640" s="596">
        <v>43852</v>
      </c>
      <c r="B8640" s="221" t="s">
        <v>5603</v>
      </c>
      <c r="C8640" s="221" t="s">
        <v>3144</v>
      </c>
      <c r="D8640" s="805" t="s">
        <v>5699</v>
      </c>
      <c r="E8640" s="248">
        <v>14500</v>
      </c>
      <c r="F8640" s="248"/>
      <c r="G8640" s="248">
        <f t="shared" si="140"/>
        <v>-14500</v>
      </c>
      <c r="H8640" s="421" t="s">
        <v>5634</v>
      </c>
    </row>
    <row r="8641" spans="1:8" ht="15" x14ac:dyDescent="0.2">
      <c r="A8641" s="596">
        <v>43852</v>
      </c>
      <c r="B8641" s="221" t="s">
        <v>2932</v>
      </c>
      <c r="C8641" s="221" t="s">
        <v>3144</v>
      </c>
      <c r="D8641" s="805" t="s">
        <v>5700</v>
      </c>
      <c r="E8641" s="248">
        <v>8160</v>
      </c>
      <c r="F8641" s="248"/>
      <c r="G8641" s="248">
        <f t="shared" si="140"/>
        <v>-8160</v>
      </c>
      <c r="H8641" s="421" t="s">
        <v>5634</v>
      </c>
    </row>
    <row r="8642" spans="1:8" ht="15" x14ac:dyDescent="0.2">
      <c r="A8642" s="596">
        <v>43852</v>
      </c>
      <c r="B8642" s="221" t="s">
        <v>2932</v>
      </c>
      <c r="C8642" s="221" t="s">
        <v>3144</v>
      </c>
      <c r="D8642" s="805" t="s">
        <v>5700</v>
      </c>
      <c r="E8642" s="248">
        <v>41595</v>
      </c>
      <c r="F8642" s="248"/>
      <c r="G8642" s="248">
        <f t="shared" si="140"/>
        <v>-41595</v>
      </c>
      <c r="H8642" s="421" t="s">
        <v>5634</v>
      </c>
    </row>
    <row r="8643" spans="1:8" ht="15" x14ac:dyDescent="0.2">
      <c r="A8643" s="596">
        <v>43852</v>
      </c>
      <c r="B8643" s="221" t="s">
        <v>4720</v>
      </c>
      <c r="C8643" s="221" t="s">
        <v>3144</v>
      </c>
      <c r="D8643" s="805" t="s">
        <v>4282</v>
      </c>
      <c r="E8643" s="248">
        <v>56219</v>
      </c>
      <c r="F8643" s="248"/>
      <c r="G8643" s="248">
        <f t="shared" si="140"/>
        <v>-56219</v>
      </c>
      <c r="H8643" s="421" t="s">
        <v>5634</v>
      </c>
    </row>
    <row r="8644" spans="1:8" ht="15" x14ac:dyDescent="0.2">
      <c r="A8644" s="596">
        <v>43852</v>
      </c>
      <c r="B8644" s="221" t="s">
        <v>3945</v>
      </c>
      <c r="C8644" s="221" t="s">
        <v>3144</v>
      </c>
      <c r="D8644" s="805" t="s">
        <v>5706</v>
      </c>
      <c r="E8644" s="248">
        <v>1730</v>
      </c>
      <c r="F8644" s="248"/>
      <c r="G8644" s="248">
        <f t="shared" si="140"/>
        <v>-1730</v>
      </c>
      <c r="H8644" s="421" t="s">
        <v>5634</v>
      </c>
    </row>
    <row r="8645" spans="1:8" ht="15" x14ac:dyDescent="0.2">
      <c r="A8645" s="596">
        <v>43852</v>
      </c>
      <c r="B8645" s="221" t="s">
        <v>25</v>
      </c>
      <c r="C8645" s="221" t="s">
        <v>4427</v>
      </c>
      <c r="D8645" s="805"/>
      <c r="E8645" s="248">
        <v>650</v>
      </c>
      <c r="F8645" s="248"/>
      <c r="G8645" s="248">
        <f t="shared" si="140"/>
        <v>-650</v>
      </c>
      <c r="H8645" s="421" t="s">
        <v>5634</v>
      </c>
    </row>
    <row r="8646" spans="1:8" ht="15" x14ac:dyDescent="0.2">
      <c r="A8646" s="596">
        <v>43852</v>
      </c>
      <c r="B8646" s="221" t="s">
        <v>37</v>
      </c>
      <c r="C8646" s="221" t="s">
        <v>285</v>
      </c>
      <c r="D8646" s="805" t="s">
        <v>369</v>
      </c>
      <c r="E8646" s="248">
        <v>4000</v>
      </c>
      <c r="F8646" s="248"/>
      <c r="G8646" s="248">
        <f t="shared" si="140"/>
        <v>-4000</v>
      </c>
      <c r="H8646" s="421" t="s">
        <v>5634</v>
      </c>
    </row>
    <row r="8647" spans="1:8" ht="15" customHeight="1" x14ac:dyDescent="0.2">
      <c r="A8647" s="596">
        <v>43852</v>
      </c>
      <c r="B8647" s="221" t="s">
        <v>5640</v>
      </c>
      <c r="C8647" s="221" t="s">
        <v>3144</v>
      </c>
      <c r="D8647" s="805" t="s">
        <v>4180</v>
      </c>
      <c r="E8647" s="248">
        <v>8900</v>
      </c>
      <c r="F8647" s="248"/>
      <c r="G8647" s="248">
        <f t="shared" si="140"/>
        <v>-8900</v>
      </c>
      <c r="H8647" s="421" t="s">
        <v>5634</v>
      </c>
    </row>
    <row r="8648" spans="1:8" ht="15" customHeight="1" x14ac:dyDescent="0.2">
      <c r="A8648" s="596">
        <v>43852</v>
      </c>
      <c r="B8648" s="221" t="s">
        <v>5640</v>
      </c>
      <c r="C8648" s="221" t="s">
        <v>3144</v>
      </c>
      <c r="D8648" s="805" t="s">
        <v>4180</v>
      </c>
      <c r="E8648" s="248">
        <f>3962+1210</f>
        <v>5172</v>
      </c>
      <c r="F8648" s="248"/>
      <c r="G8648" s="248">
        <f t="shared" si="140"/>
        <v>-5172</v>
      </c>
      <c r="H8648" s="421" t="s">
        <v>5634</v>
      </c>
    </row>
    <row r="8649" spans="1:8" ht="15" x14ac:dyDescent="0.2">
      <c r="A8649" s="596">
        <v>43852</v>
      </c>
      <c r="B8649" s="221" t="s">
        <v>5640</v>
      </c>
      <c r="C8649" s="221" t="s">
        <v>3144</v>
      </c>
      <c r="D8649" s="805" t="s">
        <v>4180</v>
      </c>
      <c r="E8649" s="248">
        <v>9750</v>
      </c>
      <c r="F8649" s="248"/>
      <c r="G8649" s="248">
        <f t="shared" si="140"/>
        <v>-9750</v>
      </c>
      <c r="H8649" s="421" t="s">
        <v>5634</v>
      </c>
    </row>
    <row r="8650" spans="1:8" ht="15" x14ac:dyDescent="0.2">
      <c r="A8650" s="596">
        <v>43854</v>
      </c>
      <c r="B8650" s="221" t="s">
        <v>2932</v>
      </c>
      <c r="C8650" s="221" t="s">
        <v>3144</v>
      </c>
      <c r="D8650" s="805" t="s">
        <v>5707</v>
      </c>
      <c r="E8650" s="248">
        <v>83587</v>
      </c>
      <c r="F8650" s="248"/>
      <c r="G8650" s="248">
        <f t="shared" si="140"/>
        <v>-83587</v>
      </c>
      <c r="H8650" s="421" t="s">
        <v>5634</v>
      </c>
    </row>
    <row r="8651" spans="1:8" ht="15" x14ac:dyDescent="0.2">
      <c r="A8651" s="596">
        <v>43854</v>
      </c>
      <c r="B8651" s="221" t="s">
        <v>5603</v>
      </c>
      <c r="C8651" s="221" t="s">
        <v>3144</v>
      </c>
      <c r="D8651" s="805" t="s">
        <v>5715</v>
      </c>
      <c r="E8651" s="248">
        <v>2800</v>
      </c>
      <c r="F8651" s="248"/>
      <c r="G8651" s="248">
        <f t="shared" si="140"/>
        <v>-2800</v>
      </c>
      <c r="H8651" s="421" t="s">
        <v>5634</v>
      </c>
    </row>
    <row r="8652" spans="1:8" ht="15" x14ac:dyDescent="0.2">
      <c r="A8652" s="596">
        <v>43854</v>
      </c>
      <c r="B8652" s="221" t="s">
        <v>5640</v>
      </c>
      <c r="C8652" s="221" t="s">
        <v>3144</v>
      </c>
      <c r="D8652" s="805" t="s">
        <v>5713</v>
      </c>
      <c r="E8652" s="248">
        <v>5429</v>
      </c>
      <c r="F8652" s="248"/>
      <c r="G8652" s="248">
        <f t="shared" si="140"/>
        <v>-5429</v>
      </c>
      <c r="H8652" s="421" t="s">
        <v>5634</v>
      </c>
    </row>
    <row r="8653" spans="1:8" ht="15" x14ac:dyDescent="0.2">
      <c r="A8653" s="596">
        <v>43854</v>
      </c>
      <c r="B8653" s="221" t="s">
        <v>5603</v>
      </c>
      <c r="C8653" s="221" t="s">
        <v>3144</v>
      </c>
      <c r="D8653" s="805" t="s">
        <v>5714</v>
      </c>
      <c r="E8653" s="248">
        <v>14955</v>
      </c>
      <c r="F8653" s="248"/>
      <c r="G8653" s="248">
        <f t="shared" si="140"/>
        <v>-14955</v>
      </c>
      <c r="H8653" s="421" t="s">
        <v>5634</v>
      </c>
    </row>
    <row r="8654" spans="1:8" ht="15" x14ac:dyDescent="0.2">
      <c r="A8654" s="596">
        <v>43855</v>
      </c>
      <c r="B8654" s="221" t="s">
        <v>5640</v>
      </c>
      <c r="C8654" s="221" t="s">
        <v>3144</v>
      </c>
      <c r="D8654" s="805" t="s">
        <v>5716</v>
      </c>
      <c r="E8654" s="248">
        <v>21400</v>
      </c>
      <c r="F8654" s="248"/>
      <c r="G8654" s="248">
        <f t="shared" si="140"/>
        <v>-21400</v>
      </c>
      <c r="H8654" s="421" t="s">
        <v>5634</v>
      </c>
    </row>
    <row r="8655" spans="1:8" ht="15" x14ac:dyDescent="0.2">
      <c r="A8655" s="596">
        <v>43855</v>
      </c>
      <c r="B8655" s="221" t="s">
        <v>5640</v>
      </c>
      <c r="C8655" s="221" t="s">
        <v>3144</v>
      </c>
      <c r="D8655" s="805" t="s">
        <v>5717</v>
      </c>
      <c r="E8655" s="248">
        <v>1900</v>
      </c>
      <c r="F8655" s="248"/>
      <c r="G8655" s="248">
        <f t="shared" si="140"/>
        <v>-1900</v>
      </c>
      <c r="H8655" s="421" t="s">
        <v>5634</v>
      </c>
    </row>
    <row r="8656" spans="1:8" ht="15" x14ac:dyDescent="0.2">
      <c r="A8656" s="596">
        <v>43857</v>
      </c>
      <c r="B8656" s="221" t="s">
        <v>2651</v>
      </c>
      <c r="C8656" s="221" t="s">
        <v>3144</v>
      </c>
      <c r="D8656" s="805" t="s">
        <v>5718</v>
      </c>
      <c r="E8656" s="248">
        <v>8000</v>
      </c>
      <c r="F8656" s="248"/>
      <c r="G8656" s="248">
        <f t="shared" si="140"/>
        <v>-8000</v>
      </c>
      <c r="H8656" s="421" t="s">
        <v>5634</v>
      </c>
    </row>
    <row r="8657" spans="1:9" ht="15" x14ac:dyDescent="0.2">
      <c r="A8657" s="596">
        <v>43857</v>
      </c>
      <c r="B8657" s="221" t="s">
        <v>5640</v>
      </c>
      <c r="C8657" s="221" t="s">
        <v>3144</v>
      </c>
      <c r="D8657" s="805" t="s">
        <v>4872</v>
      </c>
      <c r="E8657" s="248">
        <v>19578</v>
      </c>
      <c r="F8657" s="248"/>
      <c r="G8657" s="248">
        <f t="shared" si="140"/>
        <v>-19578</v>
      </c>
      <c r="H8657" s="421" t="s">
        <v>5634</v>
      </c>
    </row>
    <row r="8658" spans="1:9" ht="15" x14ac:dyDescent="0.2">
      <c r="A8658" s="596">
        <v>43857</v>
      </c>
      <c r="B8658" s="221" t="s">
        <v>5640</v>
      </c>
      <c r="C8658" s="221" t="s">
        <v>3144</v>
      </c>
      <c r="D8658" s="805" t="s">
        <v>4872</v>
      </c>
      <c r="E8658" s="248">
        <v>4764</v>
      </c>
      <c r="F8658" s="248"/>
      <c r="G8658" s="248">
        <f t="shared" si="140"/>
        <v>-4764</v>
      </c>
      <c r="H8658" s="421" t="s">
        <v>5634</v>
      </c>
    </row>
    <row r="8659" spans="1:9" ht="15" x14ac:dyDescent="0.2">
      <c r="A8659" s="596">
        <v>43859</v>
      </c>
      <c r="B8659" s="221" t="s">
        <v>5640</v>
      </c>
      <c r="C8659" s="221" t="s">
        <v>3144</v>
      </c>
      <c r="D8659" s="805" t="s">
        <v>4872</v>
      </c>
      <c r="E8659" s="248">
        <v>2265</v>
      </c>
      <c r="F8659" s="248"/>
      <c r="G8659" s="248">
        <f t="shared" si="140"/>
        <v>-2265</v>
      </c>
      <c r="H8659" s="421" t="s">
        <v>5634</v>
      </c>
    </row>
    <row r="8660" spans="1:9" ht="15" x14ac:dyDescent="0.2">
      <c r="A8660" s="596">
        <v>43859</v>
      </c>
      <c r="B8660" s="221" t="s">
        <v>5640</v>
      </c>
      <c r="C8660" s="221" t="s">
        <v>5740</v>
      </c>
      <c r="D8660" s="805" t="s">
        <v>5741</v>
      </c>
      <c r="E8660" s="248">
        <v>3000</v>
      </c>
      <c r="F8660" s="248"/>
      <c r="G8660" s="248">
        <f t="shared" si="140"/>
        <v>-3000</v>
      </c>
      <c r="H8660" s="421" t="s">
        <v>5634</v>
      </c>
    </row>
    <row r="8661" spans="1:9" ht="15" x14ac:dyDescent="0.2">
      <c r="A8661" s="596">
        <v>43859</v>
      </c>
      <c r="B8661" s="221" t="s">
        <v>5603</v>
      </c>
      <c r="C8661" s="221" t="s">
        <v>5740</v>
      </c>
      <c r="D8661" s="805" t="s">
        <v>5742</v>
      </c>
      <c r="E8661" s="248">
        <v>1000</v>
      </c>
      <c r="F8661" s="248"/>
      <c r="G8661" s="248">
        <f t="shared" si="140"/>
        <v>-1000</v>
      </c>
      <c r="H8661" s="421" t="s">
        <v>5634</v>
      </c>
    </row>
    <row r="8662" spans="1:9" ht="15" x14ac:dyDescent="0.2">
      <c r="A8662" s="596">
        <v>43859</v>
      </c>
      <c r="B8662" s="221" t="s">
        <v>1399</v>
      </c>
      <c r="C8662" s="221" t="s">
        <v>2514</v>
      </c>
      <c r="D8662" s="805" t="s">
        <v>369</v>
      </c>
      <c r="E8662" s="248">
        <v>2000</v>
      </c>
      <c r="F8662" s="248"/>
      <c r="G8662" s="248">
        <f t="shared" si="140"/>
        <v>-2000</v>
      </c>
      <c r="H8662" s="421" t="s">
        <v>5634</v>
      </c>
    </row>
    <row r="8663" spans="1:9" ht="15" x14ac:dyDescent="0.2">
      <c r="A8663" s="596">
        <v>43861</v>
      </c>
      <c r="B8663" s="221" t="s">
        <v>2651</v>
      </c>
      <c r="C8663" s="221" t="s">
        <v>5740</v>
      </c>
      <c r="D8663" s="805" t="s">
        <v>369</v>
      </c>
      <c r="E8663" s="248">
        <v>2000</v>
      </c>
      <c r="F8663" s="248"/>
      <c r="G8663" s="248">
        <f t="shared" si="140"/>
        <v>-2000</v>
      </c>
      <c r="H8663" s="421" t="s">
        <v>5634</v>
      </c>
    </row>
    <row r="8664" spans="1:9" ht="15" x14ac:dyDescent="0.2">
      <c r="A8664" s="596">
        <v>43861</v>
      </c>
      <c r="B8664" s="221" t="s">
        <v>1399</v>
      </c>
      <c r="C8664" s="221" t="s">
        <v>928</v>
      </c>
      <c r="D8664" s="805" t="s">
        <v>369</v>
      </c>
      <c r="E8664" s="248">
        <v>15000</v>
      </c>
      <c r="F8664" s="248"/>
      <c r="G8664" s="248">
        <f t="shared" si="140"/>
        <v>-15000</v>
      </c>
      <c r="H8664" s="421" t="s">
        <v>5634</v>
      </c>
    </row>
    <row r="8665" spans="1:9" ht="15" x14ac:dyDescent="0.2">
      <c r="A8665" s="596">
        <v>43861</v>
      </c>
      <c r="B8665" s="221" t="s">
        <v>16</v>
      </c>
      <c r="C8665" s="221" t="s">
        <v>462</v>
      </c>
      <c r="D8665" s="826" t="s">
        <v>5583</v>
      </c>
      <c r="E8665" s="248">
        <v>19970</v>
      </c>
      <c r="F8665" s="248"/>
      <c r="G8665" s="248">
        <f t="shared" si="140"/>
        <v>-19970</v>
      </c>
      <c r="H8665" s="421" t="s">
        <v>5634</v>
      </c>
    </row>
    <row r="8666" spans="1:9" ht="15" x14ac:dyDescent="0.2">
      <c r="A8666" s="601">
        <v>43831</v>
      </c>
      <c r="B8666" s="239" t="s">
        <v>1399</v>
      </c>
      <c r="C8666" s="239" t="s">
        <v>5635</v>
      </c>
      <c r="D8666" s="836" t="s">
        <v>5636</v>
      </c>
      <c r="E8666" s="240">
        <v>100250</v>
      </c>
      <c r="F8666" s="240"/>
      <c r="G8666" s="240">
        <f t="shared" si="140"/>
        <v>-100250</v>
      </c>
      <c r="H8666" s="395" t="s">
        <v>5634</v>
      </c>
      <c r="I8666" s="39"/>
    </row>
    <row r="8667" spans="1:9" ht="48" x14ac:dyDescent="0.2">
      <c r="A8667" s="601">
        <v>43831</v>
      </c>
      <c r="B8667" s="121" t="s">
        <v>1399</v>
      </c>
      <c r="C8667" s="239" t="s">
        <v>5635</v>
      </c>
      <c r="D8667" s="836" t="s">
        <v>5637</v>
      </c>
      <c r="E8667" s="122">
        <v>195000</v>
      </c>
      <c r="F8667" s="122"/>
      <c r="G8667" s="240">
        <f t="shared" si="140"/>
        <v>-195000</v>
      </c>
      <c r="H8667" s="395" t="s">
        <v>5634</v>
      </c>
    </row>
    <row r="8668" spans="1:9" ht="24" x14ac:dyDescent="0.2">
      <c r="A8668" s="601">
        <v>43831</v>
      </c>
      <c r="B8668" s="121" t="s">
        <v>5543</v>
      </c>
      <c r="C8668" s="121" t="s">
        <v>5638</v>
      </c>
      <c r="D8668" s="836" t="s">
        <v>5639</v>
      </c>
      <c r="E8668" s="122">
        <v>52500</v>
      </c>
      <c r="F8668" s="122"/>
      <c r="G8668" s="240">
        <f t="shared" si="140"/>
        <v>-52500</v>
      </c>
      <c r="H8668" s="395" t="s">
        <v>5634</v>
      </c>
    </row>
    <row r="8669" spans="1:9" ht="15" x14ac:dyDescent="0.2">
      <c r="A8669" s="601">
        <v>43831</v>
      </c>
      <c r="B8669" s="121" t="s">
        <v>5640</v>
      </c>
      <c r="C8669" s="121" t="s">
        <v>3144</v>
      </c>
      <c r="D8669" s="811" t="s">
        <v>5641</v>
      </c>
      <c r="E8669" s="122">
        <v>10000</v>
      </c>
      <c r="F8669" s="122"/>
      <c r="G8669" s="122">
        <f t="shared" si="140"/>
        <v>-10000</v>
      </c>
      <c r="H8669" s="395" t="s">
        <v>5634</v>
      </c>
    </row>
    <row r="8670" spans="1:9" ht="15" x14ac:dyDescent="0.2">
      <c r="A8670" s="601">
        <v>43832</v>
      </c>
      <c r="B8670" s="121" t="s">
        <v>2651</v>
      </c>
      <c r="C8670" s="121" t="s">
        <v>5642</v>
      </c>
      <c r="D8670" s="811" t="s">
        <v>5643</v>
      </c>
      <c r="E8670" s="122">
        <v>100000</v>
      </c>
      <c r="F8670" s="122"/>
      <c r="G8670" s="122">
        <f t="shared" si="140"/>
        <v>-100000</v>
      </c>
      <c r="H8670" s="395" t="s">
        <v>5634</v>
      </c>
    </row>
    <row r="8671" spans="1:9" ht="15" x14ac:dyDescent="0.2">
      <c r="A8671" s="601">
        <v>43832</v>
      </c>
      <c r="B8671" s="121" t="s">
        <v>2651</v>
      </c>
      <c r="C8671" s="121" t="s">
        <v>5642</v>
      </c>
      <c r="D8671" s="811" t="s">
        <v>5644</v>
      </c>
      <c r="E8671" s="122">
        <v>120000</v>
      </c>
      <c r="F8671" s="122"/>
      <c r="G8671" s="122">
        <f t="shared" si="140"/>
        <v>-120000</v>
      </c>
      <c r="H8671" s="395" t="s">
        <v>5634</v>
      </c>
    </row>
    <row r="8672" spans="1:9" ht="15" x14ac:dyDescent="0.2">
      <c r="A8672" s="601">
        <v>43832</v>
      </c>
      <c r="B8672" s="121" t="s">
        <v>1399</v>
      </c>
      <c r="C8672" s="121" t="s">
        <v>3010</v>
      </c>
      <c r="D8672" s="811" t="s">
        <v>5646</v>
      </c>
      <c r="E8672" s="122">
        <v>14000</v>
      </c>
      <c r="F8672" s="122"/>
      <c r="G8672" s="122">
        <f t="shared" si="140"/>
        <v>-14000</v>
      </c>
      <c r="H8672" s="395" t="s">
        <v>5634</v>
      </c>
    </row>
    <row r="8673" spans="1:8" ht="15" x14ac:dyDescent="0.2">
      <c r="A8673" s="601">
        <v>43832</v>
      </c>
      <c r="B8673" s="121" t="s">
        <v>3945</v>
      </c>
      <c r="C8673" s="121" t="s">
        <v>3010</v>
      </c>
      <c r="D8673" s="811" t="s">
        <v>5646</v>
      </c>
      <c r="E8673" s="122">
        <v>10000</v>
      </c>
      <c r="F8673" s="122"/>
      <c r="G8673" s="122">
        <f t="shared" si="140"/>
        <v>-10000</v>
      </c>
      <c r="H8673" s="395" t="s">
        <v>5634</v>
      </c>
    </row>
    <row r="8674" spans="1:8" ht="15" x14ac:dyDescent="0.2">
      <c r="A8674" s="601">
        <v>43832</v>
      </c>
      <c r="B8674" s="121" t="s">
        <v>2651</v>
      </c>
      <c r="C8674" s="121" t="s">
        <v>3010</v>
      </c>
      <c r="D8674" s="811" t="s">
        <v>5646</v>
      </c>
      <c r="E8674" s="122">
        <v>85000</v>
      </c>
      <c r="F8674" s="122"/>
      <c r="G8674" s="122">
        <f t="shared" si="140"/>
        <v>-85000</v>
      </c>
      <c r="H8674" s="395" t="s">
        <v>5634</v>
      </c>
    </row>
    <row r="8675" spans="1:8" ht="15" x14ac:dyDescent="0.2">
      <c r="A8675" s="601">
        <v>43832</v>
      </c>
      <c r="B8675" s="121" t="s">
        <v>2932</v>
      </c>
      <c r="C8675" s="121" t="s">
        <v>3010</v>
      </c>
      <c r="D8675" s="811" t="s">
        <v>5646</v>
      </c>
      <c r="E8675" s="122">
        <f>163000-E8674-E8673-E8672</f>
        <v>54000</v>
      </c>
      <c r="F8675" s="122"/>
      <c r="G8675" s="122">
        <f t="shared" si="140"/>
        <v>-54000</v>
      </c>
      <c r="H8675" s="395" t="s">
        <v>5634</v>
      </c>
    </row>
    <row r="8676" spans="1:8" ht="15" x14ac:dyDescent="0.2">
      <c r="A8676" s="601">
        <v>43833</v>
      </c>
      <c r="B8676" s="121" t="s">
        <v>16</v>
      </c>
      <c r="C8676" s="121" t="s">
        <v>4440</v>
      </c>
      <c r="D8676" s="811" t="s">
        <v>5647</v>
      </c>
      <c r="E8676" s="122">
        <v>85000</v>
      </c>
      <c r="F8676" s="122"/>
      <c r="G8676" s="122">
        <f t="shared" si="140"/>
        <v>-85000</v>
      </c>
      <c r="H8676" s="395" t="s">
        <v>5634</v>
      </c>
    </row>
    <row r="8677" spans="1:8" ht="15" x14ac:dyDescent="0.2">
      <c r="A8677" s="601">
        <v>43833</v>
      </c>
      <c r="B8677" s="121" t="s">
        <v>16</v>
      </c>
      <c r="C8677" s="121" t="s">
        <v>4440</v>
      </c>
      <c r="D8677" s="811" t="s">
        <v>5648</v>
      </c>
      <c r="E8677" s="122">
        <v>10000</v>
      </c>
      <c r="F8677" s="122"/>
      <c r="G8677" s="122">
        <f t="shared" si="140"/>
        <v>-10000</v>
      </c>
      <c r="H8677" s="395" t="s">
        <v>5634</v>
      </c>
    </row>
    <row r="8678" spans="1:8" ht="15" x14ac:dyDescent="0.2">
      <c r="A8678" s="601">
        <v>43837</v>
      </c>
      <c r="B8678" s="121" t="s">
        <v>1399</v>
      </c>
      <c r="C8678" s="121" t="s">
        <v>2853</v>
      </c>
      <c r="D8678" s="811"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1" t="s">
        <v>5661</v>
      </c>
      <c r="E8680" s="122">
        <v>30160</v>
      </c>
      <c r="F8680" s="122"/>
      <c r="G8680" s="122">
        <f t="shared" si="140"/>
        <v>-30160</v>
      </c>
      <c r="H8680" s="395" t="s">
        <v>5634</v>
      </c>
    </row>
    <row r="8681" spans="1:8" ht="15" x14ac:dyDescent="0.2">
      <c r="A8681" s="601">
        <v>43838</v>
      </c>
      <c r="B8681" s="121" t="s">
        <v>3944</v>
      </c>
      <c r="C8681" s="121" t="s">
        <v>3002</v>
      </c>
      <c r="D8681" s="811" t="s">
        <v>5661</v>
      </c>
      <c r="E8681" s="122">
        <v>32760</v>
      </c>
      <c r="F8681" s="122"/>
      <c r="G8681" s="122">
        <f t="shared" si="140"/>
        <v>-32760</v>
      </c>
      <c r="H8681" s="395" t="s">
        <v>5634</v>
      </c>
    </row>
    <row r="8682" spans="1:8" ht="15" x14ac:dyDescent="0.2">
      <c r="A8682" s="601">
        <v>43838</v>
      </c>
      <c r="B8682" s="121" t="s">
        <v>37</v>
      </c>
      <c r="C8682" s="121" t="s">
        <v>3002</v>
      </c>
      <c r="D8682" s="811"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1" t="s">
        <v>5676</v>
      </c>
      <c r="E8687" s="122">
        <v>50000</v>
      </c>
      <c r="F8687" s="122"/>
      <c r="G8687" s="122">
        <f t="shared" si="141"/>
        <v>-50000</v>
      </c>
      <c r="H8687" s="395" t="s">
        <v>5634</v>
      </c>
    </row>
    <row r="8688" spans="1:8" ht="15" x14ac:dyDescent="0.2">
      <c r="A8688" s="601">
        <v>43844</v>
      </c>
      <c r="B8688" s="121" t="s">
        <v>2932</v>
      </c>
      <c r="C8688" s="121" t="s">
        <v>1508</v>
      </c>
      <c r="D8688" s="811" t="s">
        <v>5677</v>
      </c>
      <c r="E8688" s="122">
        <v>100000</v>
      </c>
      <c r="F8688" s="122"/>
      <c r="G8688" s="122">
        <f t="shared" si="141"/>
        <v>-100000</v>
      </c>
      <c r="H8688" s="395" t="s">
        <v>5634</v>
      </c>
    </row>
    <row r="8689" spans="1:8" ht="15" x14ac:dyDescent="0.2">
      <c r="A8689" s="601">
        <v>43844</v>
      </c>
      <c r="B8689" s="121" t="s">
        <v>1399</v>
      </c>
      <c r="C8689" s="121" t="s">
        <v>4330</v>
      </c>
      <c r="D8689" s="811"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1" t="s">
        <v>5681</v>
      </c>
      <c r="E8692" s="122">
        <v>83600</v>
      </c>
      <c r="F8692" s="122"/>
      <c r="G8692" s="122">
        <f t="shared" si="141"/>
        <v>-83600</v>
      </c>
      <c r="H8692" s="395" t="s">
        <v>5634</v>
      </c>
    </row>
    <row r="8693" spans="1:8" ht="15" x14ac:dyDescent="0.2">
      <c r="A8693" s="601">
        <v>43846</v>
      </c>
      <c r="B8693" s="121" t="s">
        <v>1399</v>
      </c>
      <c r="C8693" s="121" t="s">
        <v>928</v>
      </c>
      <c r="D8693" s="811"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1"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1" t="s">
        <v>5692</v>
      </c>
      <c r="E8700" s="122">
        <v>57160</v>
      </c>
      <c r="F8700" s="122"/>
      <c r="G8700" s="122">
        <f t="shared" si="141"/>
        <v>-57160</v>
      </c>
      <c r="H8700" s="395" t="s">
        <v>5634</v>
      </c>
    </row>
    <row r="8701" spans="1:8" ht="15" x14ac:dyDescent="0.2">
      <c r="A8701" s="601">
        <v>43854</v>
      </c>
      <c r="B8701" s="121" t="s">
        <v>1399</v>
      </c>
      <c r="C8701" s="121" t="s">
        <v>5186</v>
      </c>
      <c r="D8701" s="811" t="s">
        <v>5701</v>
      </c>
      <c r="E8701" s="122">
        <v>64000</v>
      </c>
      <c r="F8701" s="122"/>
      <c r="G8701" s="122">
        <f t="shared" si="141"/>
        <v>-64000</v>
      </c>
      <c r="H8701" s="395" t="s">
        <v>5634</v>
      </c>
    </row>
    <row r="8702" spans="1:8" ht="15" x14ac:dyDescent="0.2">
      <c r="A8702" s="601">
        <v>43854</v>
      </c>
      <c r="B8702" s="121" t="s">
        <v>2651</v>
      </c>
      <c r="C8702" s="121" t="s">
        <v>5186</v>
      </c>
      <c r="D8702" s="811" t="s">
        <v>5702</v>
      </c>
      <c r="E8702" s="122">
        <v>18000</v>
      </c>
      <c r="F8702" s="122"/>
      <c r="G8702" s="122">
        <f t="shared" si="141"/>
        <v>-18000</v>
      </c>
      <c r="H8702" s="395" t="s">
        <v>5634</v>
      </c>
    </row>
    <row r="8703" spans="1:8" ht="15" x14ac:dyDescent="0.2">
      <c r="A8703" s="601">
        <v>43854</v>
      </c>
      <c r="B8703" s="121" t="s">
        <v>1399</v>
      </c>
      <c r="C8703" s="121" t="s">
        <v>928</v>
      </c>
      <c r="D8703" s="811" t="s">
        <v>1156</v>
      </c>
      <c r="E8703" s="122">
        <v>10000</v>
      </c>
      <c r="F8703" s="122"/>
      <c r="G8703" s="122">
        <f t="shared" si="141"/>
        <v>-10000</v>
      </c>
      <c r="H8703" s="395" t="s">
        <v>5634</v>
      </c>
    </row>
    <row r="8704" spans="1:8" ht="15" x14ac:dyDescent="0.2">
      <c r="A8704" s="601">
        <v>43854</v>
      </c>
      <c r="B8704" s="121" t="s">
        <v>2932</v>
      </c>
      <c r="C8704" s="121" t="s">
        <v>5704</v>
      </c>
      <c r="D8704" s="811" t="s">
        <v>5705</v>
      </c>
      <c r="E8704" s="122">
        <v>160000</v>
      </c>
      <c r="F8704" s="122"/>
      <c r="G8704" s="122">
        <f t="shared" si="141"/>
        <v>-160000</v>
      </c>
      <c r="H8704" s="395" t="s">
        <v>5634</v>
      </c>
    </row>
    <row r="8705" spans="1:8" ht="15" x14ac:dyDescent="0.2">
      <c r="A8705" s="601">
        <v>43854</v>
      </c>
      <c r="B8705" s="121" t="s">
        <v>1399</v>
      </c>
      <c r="C8705" s="121" t="s">
        <v>4845</v>
      </c>
      <c r="D8705" s="811" t="s">
        <v>5755</v>
      </c>
      <c r="E8705" s="122">
        <v>50000</v>
      </c>
      <c r="F8705" s="122"/>
      <c r="G8705" s="122">
        <f t="shared" si="141"/>
        <v>-50000</v>
      </c>
      <c r="H8705" s="395" t="s">
        <v>5634</v>
      </c>
    </row>
    <row r="8706" spans="1:8" ht="15" x14ac:dyDescent="0.2">
      <c r="A8706" s="601">
        <v>43857</v>
      </c>
      <c r="B8706" s="121" t="s">
        <v>1399</v>
      </c>
      <c r="C8706" s="121" t="s">
        <v>5651</v>
      </c>
      <c r="D8706" s="811" t="s">
        <v>5709</v>
      </c>
      <c r="E8706" s="122">
        <v>18400</v>
      </c>
      <c r="F8706" s="122"/>
      <c r="G8706" s="122">
        <f t="shared" si="141"/>
        <v>-18400</v>
      </c>
      <c r="H8706" s="395" t="s">
        <v>5634</v>
      </c>
    </row>
    <row r="8707" spans="1:8" ht="15" x14ac:dyDescent="0.2">
      <c r="A8707" s="601">
        <v>43857</v>
      </c>
      <c r="B8707" s="121" t="s">
        <v>5603</v>
      </c>
      <c r="C8707" s="121" t="s">
        <v>5651</v>
      </c>
      <c r="D8707" s="811"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1" t="s">
        <v>5712</v>
      </c>
      <c r="E8709" s="122">
        <v>15500</v>
      </c>
      <c r="F8709" s="122"/>
      <c r="G8709" s="122">
        <f t="shared" si="141"/>
        <v>-15500</v>
      </c>
      <c r="H8709" s="395" t="s">
        <v>5634</v>
      </c>
    </row>
    <row r="8710" spans="1:8" ht="15" x14ac:dyDescent="0.2">
      <c r="A8710" s="601">
        <v>43857</v>
      </c>
      <c r="B8710" s="121" t="s">
        <v>4552</v>
      </c>
      <c r="C8710" s="121" t="s">
        <v>5459</v>
      </c>
      <c r="D8710" s="811" t="s">
        <v>5712</v>
      </c>
      <c r="E8710" s="122">
        <v>3000</v>
      </c>
      <c r="F8710" s="122"/>
      <c r="G8710" s="122">
        <f t="shared" si="141"/>
        <v>-3000</v>
      </c>
      <c r="H8710" s="395" t="s">
        <v>5634</v>
      </c>
    </row>
    <row r="8711" spans="1:8" ht="15" x14ac:dyDescent="0.2">
      <c r="A8711" s="601">
        <v>43859</v>
      </c>
      <c r="B8711" s="121" t="s">
        <v>2651</v>
      </c>
      <c r="C8711" s="121" t="s">
        <v>3144</v>
      </c>
      <c r="D8711" s="811" t="s">
        <v>5724</v>
      </c>
      <c r="E8711" s="122">
        <v>24300</v>
      </c>
      <c r="F8711" s="122"/>
      <c r="G8711" s="122">
        <f t="shared" si="141"/>
        <v>-24300</v>
      </c>
      <c r="H8711" s="395" t="s">
        <v>5634</v>
      </c>
    </row>
    <row r="8712" spans="1:8" ht="15" x14ac:dyDescent="0.2">
      <c r="A8712" s="601">
        <v>43860</v>
      </c>
      <c r="B8712" s="121" t="s">
        <v>1399</v>
      </c>
      <c r="C8712" s="121" t="s">
        <v>2641</v>
      </c>
      <c r="D8712" s="811" t="s">
        <v>5725</v>
      </c>
      <c r="E8712" s="122">
        <v>221000</v>
      </c>
      <c r="F8712" s="122"/>
      <c r="G8712" s="122">
        <f t="shared" si="141"/>
        <v>-221000</v>
      </c>
      <c r="H8712" s="395" t="s">
        <v>5634</v>
      </c>
    </row>
    <row r="8713" spans="1:8" ht="15" x14ac:dyDescent="0.2">
      <c r="A8713" s="601">
        <v>43861</v>
      </c>
      <c r="B8713" s="121" t="s">
        <v>25</v>
      </c>
      <c r="C8713" s="121" t="s">
        <v>2427</v>
      </c>
      <c r="D8713" s="811" t="s">
        <v>5726</v>
      </c>
      <c r="E8713" s="122">
        <v>36683</v>
      </c>
      <c r="F8713" s="122"/>
      <c r="G8713" s="122">
        <f t="shared" si="141"/>
        <v>-36683</v>
      </c>
      <c r="H8713" s="395" t="s">
        <v>5634</v>
      </c>
    </row>
    <row r="8714" spans="1:8" ht="15" x14ac:dyDescent="0.2">
      <c r="A8714" s="598">
        <v>43841</v>
      </c>
      <c r="B8714" s="90" t="s">
        <v>2651</v>
      </c>
      <c r="C8714" s="90" t="s">
        <v>558</v>
      </c>
      <c r="D8714" s="800" t="s">
        <v>5664</v>
      </c>
      <c r="E8714" s="91"/>
      <c r="F8714" s="91">
        <v>1000000</v>
      </c>
      <c r="G8714" s="91">
        <f t="shared" si="141"/>
        <v>1000000</v>
      </c>
      <c r="H8714" s="427" t="s">
        <v>5634</v>
      </c>
    </row>
    <row r="8715" spans="1:8" ht="15" x14ac:dyDescent="0.2">
      <c r="A8715" s="598">
        <v>43845</v>
      </c>
      <c r="B8715" s="90" t="s">
        <v>37</v>
      </c>
      <c r="C8715" s="90" t="s">
        <v>558</v>
      </c>
      <c r="D8715" s="800" t="s">
        <v>5674</v>
      </c>
      <c r="E8715" s="91"/>
      <c r="F8715" s="91">
        <v>157140</v>
      </c>
      <c r="G8715" s="91">
        <f t="shared" si="141"/>
        <v>157140</v>
      </c>
      <c r="H8715" s="427" t="s">
        <v>5634</v>
      </c>
    </row>
    <row r="8716" spans="1:8" ht="15" x14ac:dyDescent="0.2">
      <c r="A8716" s="598">
        <v>43848</v>
      </c>
      <c r="B8716" s="90" t="s">
        <v>3944</v>
      </c>
      <c r="C8716" s="90" t="s">
        <v>558</v>
      </c>
      <c r="D8716" s="800" t="s">
        <v>5684</v>
      </c>
      <c r="E8716" s="91"/>
      <c r="F8716" s="91">
        <v>321064</v>
      </c>
      <c r="G8716" s="91">
        <f t="shared" si="141"/>
        <v>321064</v>
      </c>
      <c r="H8716" s="427" t="s">
        <v>5634</v>
      </c>
    </row>
    <row r="8717" spans="1:8" ht="24" x14ac:dyDescent="0.2">
      <c r="A8717" s="598">
        <v>43850</v>
      </c>
      <c r="B8717" s="90" t="s">
        <v>1399</v>
      </c>
      <c r="C8717" s="90" t="s">
        <v>558</v>
      </c>
      <c r="D8717" s="797" t="s">
        <v>5768</v>
      </c>
      <c r="E8717" s="91"/>
      <c r="F8717" s="91">
        <v>700000</v>
      </c>
      <c r="G8717" s="91">
        <f t="shared" si="141"/>
        <v>700000</v>
      </c>
      <c r="H8717" s="427" t="s">
        <v>5634</v>
      </c>
    </row>
    <row r="8718" spans="1:8" ht="24" x14ac:dyDescent="0.2">
      <c r="A8718" s="598">
        <v>43850</v>
      </c>
      <c r="B8718" s="90" t="s">
        <v>1399</v>
      </c>
      <c r="C8718" s="90" t="s">
        <v>558</v>
      </c>
      <c r="D8718" s="797" t="s">
        <v>5768</v>
      </c>
      <c r="E8718" s="91"/>
      <c r="F8718" s="91">
        <v>700169</v>
      </c>
      <c r="G8718" s="91">
        <f t="shared" si="141"/>
        <v>700169</v>
      </c>
      <c r="H8718" s="427" t="s">
        <v>5634</v>
      </c>
    </row>
    <row r="8719" spans="1:8" ht="24" x14ac:dyDescent="0.2">
      <c r="A8719" s="598">
        <v>43850</v>
      </c>
      <c r="B8719" s="90" t="s">
        <v>1399</v>
      </c>
      <c r="C8719" s="90" t="s">
        <v>558</v>
      </c>
      <c r="D8719" s="797" t="s">
        <v>5769</v>
      </c>
      <c r="E8719" s="91"/>
      <c r="F8719" s="91">
        <v>200000</v>
      </c>
      <c r="G8719" s="91">
        <f t="shared" si="141"/>
        <v>200000</v>
      </c>
      <c r="H8719" s="427" t="s">
        <v>5634</v>
      </c>
    </row>
    <row r="8720" spans="1:8" ht="15" x14ac:dyDescent="0.2">
      <c r="A8720" s="598">
        <v>43858</v>
      </c>
      <c r="B8720" s="90" t="s">
        <v>3945</v>
      </c>
      <c r="C8720" s="90" t="s">
        <v>558</v>
      </c>
      <c r="D8720" s="800" t="s">
        <v>5684</v>
      </c>
      <c r="E8720" s="91"/>
      <c r="F8720" s="91">
        <v>295582</v>
      </c>
      <c r="G8720" s="91">
        <f t="shared" si="141"/>
        <v>295582</v>
      </c>
      <c r="H8720" s="427" t="s">
        <v>5634</v>
      </c>
    </row>
    <row r="8721" spans="1:8" ht="15" x14ac:dyDescent="0.2">
      <c r="A8721" s="598">
        <v>43860</v>
      </c>
      <c r="B8721" s="90" t="s">
        <v>5640</v>
      </c>
      <c r="C8721" s="90" t="s">
        <v>558</v>
      </c>
      <c r="D8721" s="800" t="s">
        <v>9128</v>
      </c>
      <c r="E8721" s="91"/>
      <c r="F8721" s="91">
        <v>600000</v>
      </c>
      <c r="G8721" s="91">
        <f t="shared" si="141"/>
        <v>600000</v>
      </c>
      <c r="H8721" s="427" t="s">
        <v>5634</v>
      </c>
    </row>
    <row r="8722" spans="1:8" ht="15" x14ac:dyDescent="0.2">
      <c r="A8722" s="598">
        <v>43860</v>
      </c>
      <c r="B8722" s="90" t="s">
        <v>5640</v>
      </c>
      <c r="C8722" s="90" t="s">
        <v>558</v>
      </c>
      <c r="D8722" s="800" t="s">
        <v>9129</v>
      </c>
      <c r="E8722" s="91"/>
      <c r="F8722" s="91">
        <v>740000</v>
      </c>
      <c r="G8722" s="91">
        <f t="shared" si="141"/>
        <v>740000</v>
      </c>
      <c r="H8722" s="427" t="s">
        <v>5634</v>
      </c>
    </row>
    <row r="8723" spans="1:8" ht="15" x14ac:dyDescent="0.2">
      <c r="A8723" s="598">
        <v>43860</v>
      </c>
      <c r="B8723" s="90" t="s">
        <v>5640</v>
      </c>
      <c r="C8723" s="90" t="s">
        <v>558</v>
      </c>
      <c r="D8723" s="800" t="s">
        <v>9130</v>
      </c>
      <c r="E8723" s="91"/>
      <c r="F8723" s="91">
        <v>638800</v>
      </c>
      <c r="G8723" s="91">
        <f t="shared" si="141"/>
        <v>638800</v>
      </c>
      <c r="H8723" s="427" t="s">
        <v>5634</v>
      </c>
    </row>
    <row r="8724" spans="1:8" ht="15" x14ac:dyDescent="0.2">
      <c r="A8724" s="596">
        <v>43862</v>
      </c>
      <c r="B8724" s="221" t="s">
        <v>1399</v>
      </c>
      <c r="C8724" s="221" t="s">
        <v>2514</v>
      </c>
      <c r="D8724" s="826" t="s">
        <v>1156</v>
      </c>
      <c r="E8724" s="248">
        <v>28000</v>
      </c>
      <c r="F8724" s="248"/>
      <c r="G8724" s="248">
        <f t="shared" si="141"/>
        <v>-28000</v>
      </c>
      <c r="H8724" s="421" t="s">
        <v>5733</v>
      </c>
    </row>
    <row r="8725" spans="1:8" ht="15" x14ac:dyDescent="0.2">
      <c r="A8725" s="596">
        <v>43862</v>
      </c>
      <c r="B8725" s="221" t="s">
        <v>1399</v>
      </c>
      <c r="C8725" s="221" t="s">
        <v>2502</v>
      </c>
      <c r="D8725" s="826" t="s">
        <v>5760</v>
      </c>
      <c r="E8725" s="248">
        <v>25000</v>
      </c>
      <c r="F8725" s="248"/>
      <c r="G8725" s="248">
        <f t="shared" si="141"/>
        <v>-25000</v>
      </c>
      <c r="H8725" s="421" t="s">
        <v>5733</v>
      </c>
    </row>
    <row r="8726" spans="1:8" ht="15" x14ac:dyDescent="0.2">
      <c r="A8726" s="596">
        <v>43862</v>
      </c>
      <c r="B8726" s="221" t="s">
        <v>2651</v>
      </c>
      <c r="C8726" s="221" t="s">
        <v>2502</v>
      </c>
      <c r="D8726" s="826" t="s">
        <v>5760</v>
      </c>
      <c r="E8726" s="248">
        <v>25000</v>
      </c>
      <c r="F8726" s="248"/>
      <c r="G8726" s="248">
        <f t="shared" si="141"/>
        <v>-25000</v>
      </c>
      <c r="H8726" s="421" t="s">
        <v>5733</v>
      </c>
    </row>
    <row r="8727" spans="1:8" ht="15" x14ac:dyDescent="0.2">
      <c r="A8727" s="596">
        <v>43862</v>
      </c>
      <c r="B8727" s="221" t="s">
        <v>5603</v>
      </c>
      <c r="C8727" s="221" t="s">
        <v>2502</v>
      </c>
      <c r="D8727" s="826" t="s">
        <v>5760</v>
      </c>
      <c r="E8727" s="248">
        <v>25000</v>
      </c>
      <c r="F8727" s="248"/>
      <c r="G8727" s="248">
        <f t="shared" si="141"/>
        <v>-25000</v>
      </c>
      <c r="H8727" s="421" t="s">
        <v>5733</v>
      </c>
    </row>
    <row r="8728" spans="1:8" ht="15" x14ac:dyDescent="0.2">
      <c r="A8728" s="596">
        <v>43862</v>
      </c>
      <c r="B8728" s="221" t="s">
        <v>5640</v>
      </c>
      <c r="C8728" s="221" t="s">
        <v>2502</v>
      </c>
      <c r="D8728" s="826" t="s">
        <v>5760</v>
      </c>
      <c r="E8728" s="248">
        <v>25000</v>
      </c>
      <c r="F8728" s="248"/>
      <c r="G8728" s="248">
        <f t="shared" si="141"/>
        <v>-25000</v>
      </c>
      <c r="H8728" s="421" t="s">
        <v>5733</v>
      </c>
    </row>
    <row r="8729" spans="1:8" ht="15" x14ac:dyDescent="0.2">
      <c r="A8729" s="596">
        <v>43862</v>
      </c>
      <c r="B8729" s="221" t="s">
        <v>25</v>
      </c>
      <c r="C8729" s="221" t="s">
        <v>2502</v>
      </c>
      <c r="D8729" s="826" t="s">
        <v>5018</v>
      </c>
      <c r="E8729" s="248">
        <v>55000</v>
      </c>
      <c r="F8729" s="248"/>
      <c r="G8729" s="248">
        <f t="shared" si="141"/>
        <v>-55000</v>
      </c>
      <c r="H8729" s="421" t="s">
        <v>5733</v>
      </c>
    </row>
    <row r="8730" spans="1:8" ht="15" x14ac:dyDescent="0.2">
      <c r="A8730" s="596">
        <v>43862</v>
      </c>
      <c r="B8730" s="221" t="s">
        <v>16</v>
      </c>
      <c r="C8730" s="221" t="s">
        <v>2502</v>
      </c>
      <c r="D8730" s="826" t="s">
        <v>16</v>
      </c>
      <c r="E8730" s="248">
        <v>93709.677419354834</v>
      </c>
      <c r="F8730" s="248"/>
      <c r="G8730" s="248">
        <f t="shared" si="141"/>
        <v>-93709.677419354834</v>
      </c>
      <c r="H8730" s="421" t="s">
        <v>5733</v>
      </c>
    </row>
    <row r="8731" spans="1:8" ht="15" x14ac:dyDescent="0.2">
      <c r="A8731" s="596">
        <v>43862</v>
      </c>
      <c r="B8731" s="221" t="s">
        <v>3944</v>
      </c>
      <c r="C8731" s="221" t="s">
        <v>2502</v>
      </c>
      <c r="D8731" s="826" t="s">
        <v>5019</v>
      </c>
      <c r="E8731" s="248">
        <v>148508.06451612903</v>
      </c>
      <c r="F8731" s="248"/>
      <c r="G8731" s="248">
        <f t="shared" si="141"/>
        <v>-148508.06451612903</v>
      </c>
      <c r="H8731" s="421" t="s">
        <v>5733</v>
      </c>
    </row>
    <row r="8732" spans="1:8" ht="15" x14ac:dyDescent="0.2">
      <c r="A8732" s="596">
        <v>43862</v>
      </c>
      <c r="B8732" s="221" t="s">
        <v>3945</v>
      </c>
      <c r="C8732" s="221" t="s">
        <v>2502</v>
      </c>
      <c r="D8732" s="826" t="s">
        <v>5020</v>
      </c>
      <c r="E8732" s="248">
        <v>134129.03225806452</v>
      </c>
      <c r="F8732" s="248"/>
      <c r="G8732" s="248">
        <f t="shared" si="141"/>
        <v>-134129.03225806452</v>
      </c>
      <c r="H8732" s="421" t="s">
        <v>5733</v>
      </c>
    </row>
    <row r="8733" spans="1:8" ht="15" x14ac:dyDescent="0.2">
      <c r="A8733" s="596">
        <v>43862</v>
      </c>
      <c r="B8733" s="221" t="s">
        <v>4720</v>
      </c>
      <c r="C8733" s="221" t="s">
        <v>2502</v>
      </c>
      <c r="D8733" s="826" t="s">
        <v>1083</v>
      </c>
      <c r="E8733" s="248">
        <v>375573.50806451612</v>
      </c>
      <c r="F8733" s="248"/>
      <c r="G8733" s="248">
        <f t="shared" si="141"/>
        <v>-375573.50806451612</v>
      </c>
      <c r="H8733" s="421" t="s">
        <v>5733</v>
      </c>
    </row>
    <row r="8734" spans="1:8" ht="15" x14ac:dyDescent="0.2">
      <c r="A8734" s="596">
        <v>43862</v>
      </c>
      <c r="B8734" s="221" t="s">
        <v>6514</v>
      </c>
      <c r="C8734" s="221" t="s">
        <v>2502</v>
      </c>
      <c r="D8734" s="826" t="s">
        <v>5021</v>
      </c>
      <c r="E8734" s="248">
        <v>121822.58064516129</v>
      </c>
      <c r="F8734" s="248"/>
      <c r="G8734" s="248">
        <f t="shared" si="141"/>
        <v>-121822.58064516129</v>
      </c>
      <c r="H8734" s="421" t="s">
        <v>5733</v>
      </c>
    </row>
    <row r="8735" spans="1:8" ht="15" x14ac:dyDescent="0.2">
      <c r="A8735" s="596">
        <v>43862</v>
      </c>
      <c r="B8735" s="221" t="s">
        <v>37</v>
      </c>
      <c r="C8735" s="221" t="s">
        <v>2502</v>
      </c>
      <c r="D8735" s="826" t="s">
        <v>5022</v>
      </c>
      <c r="E8735" s="248">
        <v>92625</v>
      </c>
      <c r="F8735" s="248"/>
      <c r="G8735" s="248">
        <f t="shared" si="141"/>
        <v>-92625</v>
      </c>
      <c r="H8735" s="421" t="s">
        <v>5733</v>
      </c>
    </row>
    <row r="8736" spans="1:8" ht="15" x14ac:dyDescent="0.2">
      <c r="A8736" s="596">
        <v>43862</v>
      </c>
      <c r="B8736" s="221" t="s">
        <v>2932</v>
      </c>
      <c r="C8736" s="221" t="s">
        <v>2502</v>
      </c>
      <c r="D8736" s="826" t="s">
        <v>5023</v>
      </c>
      <c r="E8736" s="248">
        <v>48983.870967741939</v>
      </c>
      <c r="F8736" s="248"/>
      <c r="G8736" s="248">
        <f t="shared" si="141"/>
        <v>-48983.870967741939</v>
      </c>
      <c r="H8736" s="421" t="s">
        <v>5733</v>
      </c>
    </row>
    <row r="8737" spans="1:8" ht="15" x14ac:dyDescent="0.2">
      <c r="A8737" s="596">
        <v>43862</v>
      </c>
      <c r="B8737" s="221" t="s">
        <v>2651</v>
      </c>
      <c r="C8737" s="221" t="s">
        <v>2502</v>
      </c>
      <c r="D8737" s="826" t="s">
        <v>5024</v>
      </c>
      <c r="E8737" s="248">
        <v>150828.62903225806</v>
      </c>
      <c r="F8737" s="248"/>
      <c r="G8737" s="248">
        <f t="shared" si="141"/>
        <v>-150828.62903225806</v>
      </c>
      <c r="H8737" s="421" t="s">
        <v>5733</v>
      </c>
    </row>
    <row r="8738" spans="1:8" ht="15" x14ac:dyDescent="0.2">
      <c r="A8738" s="596">
        <v>43862</v>
      </c>
      <c r="B8738" s="221" t="s">
        <v>5603</v>
      </c>
      <c r="C8738" s="221" t="s">
        <v>2502</v>
      </c>
      <c r="D8738" s="826" t="s">
        <v>5761</v>
      </c>
      <c r="E8738" s="248">
        <f>160972/2</f>
        <v>80486</v>
      </c>
      <c r="F8738" s="248"/>
      <c r="G8738" s="248">
        <f t="shared" si="141"/>
        <v>-80486</v>
      </c>
      <c r="H8738" s="421" t="s">
        <v>5733</v>
      </c>
    </row>
    <row r="8739" spans="1:8" ht="15" x14ac:dyDescent="0.2">
      <c r="A8739" s="596">
        <v>43862</v>
      </c>
      <c r="B8739" s="221" t="s">
        <v>5640</v>
      </c>
      <c r="C8739" s="221" t="s">
        <v>2502</v>
      </c>
      <c r="D8739" s="826" t="s">
        <v>5761</v>
      </c>
      <c r="E8739" s="248">
        <f>160972/2</f>
        <v>80486</v>
      </c>
      <c r="F8739" s="248"/>
      <c r="G8739" s="248">
        <f t="shared" si="141"/>
        <v>-80486</v>
      </c>
      <c r="H8739" s="421" t="s">
        <v>5733</v>
      </c>
    </row>
    <row r="8740" spans="1:8" ht="15" x14ac:dyDescent="0.2">
      <c r="A8740" s="596">
        <v>43862</v>
      </c>
      <c r="B8740" s="221" t="s">
        <v>16</v>
      </c>
      <c r="C8740" s="221" t="s">
        <v>1494</v>
      </c>
      <c r="D8740" s="826" t="s">
        <v>369</v>
      </c>
      <c r="E8740" s="248">
        <v>700</v>
      </c>
      <c r="F8740" s="248"/>
      <c r="G8740" s="248">
        <f t="shared" si="141"/>
        <v>-700</v>
      </c>
      <c r="H8740" s="421" t="s">
        <v>5733</v>
      </c>
    </row>
    <row r="8741" spans="1:8" ht="15" x14ac:dyDescent="0.2">
      <c r="A8741" s="596">
        <v>43862</v>
      </c>
      <c r="B8741" s="221" t="s">
        <v>2932</v>
      </c>
      <c r="C8741" s="221" t="s">
        <v>1494</v>
      </c>
      <c r="D8741" s="826" t="s">
        <v>369</v>
      </c>
      <c r="E8741" s="248">
        <v>1360</v>
      </c>
      <c r="F8741" s="248"/>
      <c r="G8741" s="248">
        <f t="shared" si="141"/>
        <v>-1360</v>
      </c>
      <c r="H8741" s="421" t="s">
        <v>5733</v>
      </c>
    </row>
    <row r="8742" spans="1:8" ht="15" x14ac:dyDescent="0.2">
      <c r="A8742" s="596">
        <v>43862</v>
      </c>
      <c r="B8742" s="221" t="s">
        <v>5745</v>
      </c>
      <c r="C8742" s="221" t="s">
        <v>3144</v>
      </c>
      <c r="D8742" s="826" t="s">
        <v>5746</v>
      </c>
      <c r="E8742" s="248">
        <v>3500</v>
      </c>
      <c r="F8742" s="248"/>
      <c r="G8742" s="248">
        <f t="shared" si="141"/>
        <v>-3500</v>
      </c>
      <c r="H8742" s="421" t="s">
        <v>5733</v>
      </c>
    </row>
    <row r="8743" spans="1:8" ht="15" x14ac:dyDescent="0.2">
      <c r="A8743" s="596">
        <v>43862</v>
      </c>
      <c r="B8743" s="221" t="s">
        <v>1399</v>
      </c>
      <c r="C8743" s="221" t="s">
        <v>2189</v>
      </c>
      <c r="D8743" s="826" t="s">
        <v>369</v>
      </c>
      <c r="E8743" s="248">
        <v>240</v>
      </c>
      <c r="F8743" s="248"/>
      <c r="G8743" s="248">
        <f t="shared" si="141"/>
        <v>-240</v>
      </c>
      <c r="H8743" s="421" t="s">
        <v>5733</v>
      </c>
    </row>
    <row r="8744" spans="1:8" ht="15" x14ac:dyDescent="0.2">
      <c r="A8744" s="596">
        <v>43862</v>
      </c>
      <c r="B8744" s="221" t="s">
        <v>1399</v>
      </c>
      <c r="C8744" s="221" t="s">
        <v>2189</v>
      </c>
      <c r="D8744" s="826" t="s">
        <v>369</v>
      </c>
      <c r="E8744" s="248">
        <v>1300</v>
      </c>
      <c r="F8744" s="248"/>
      <c r="G8744" s="248">
        <f t="shared" si="141"/>
        <v>-1300</v>
      </c>
      <c r="H8744" s="421" t="s">
        <v>5733</v>
      </c>
    </row>
    <row r="8745" spans="1:8" ht="15" x14ac:dyDescent="0.2">
      <c r="A8745" s="596">
        <v>43862</v>
      </c>
      <c r="B8745" s="221" t="s">
        <v>5640</v>
      </c>
      <c r="C8745" s="221" t="s">
        <v>2189</v>
      </c>
      <c r="D8745" s="826" t="s">
        <v>369</v>
      </c>
      <c r="E8745" s="248">
        <v>240</v>
      </c>
      <c r="F8745" s="248"/>
      <c r="G8745" s="248">
        <f t="shared" si="141"/>
        <v>-240</v>
      </c>
      <c r="H8745" s="421" t="s">
        <v>5733</v>
      </c>
    </row>
    <row r="8746" spans="1:8" ht="15" x14ac:dyDescent="0.2">
      <c r="A8746" s="596">
        <v>43862</v>
      </c>
      <c r="B8746" s="221" t="s">
        <v>5603</v>
      </c>
      <c r="C8746" s="221" t="s">
        <v>2189</v>
      </c>
      <c r="D8746" s="826" t="s">
        <v>369</v>
      </c>
      <c r="E8746" s="248">
        <v>240</v>
      </c>
      <c r="F8746" s="248"/>
      <c r="G8746" s="248">
        <f t="shared" si="141"/>
        <v>-240</v>
      </c>
      <c r="H8746" s="421" t="s">
        <v>5733</v>
      </c>
    </row>
    <row r="8747" spans="1:8" ht="15" x14ac:dyDescent="0.2">
      <c r="A8747" s="596">
        <v>43864</v>
      </c>
      <c r="B8747" s="221" t="s">
        <v>16</v>
      </c>
      <c r="C8747" s="221" t="s">
        <v>3363</v>
      </c>
      <c r="D8747" s="826" t="s">
        <v>369</v>
      </c>
      <c r="E8747" s="248">
        <v>4200</v>
      </c>
      <c r="F8747" s="248"/>
      <c r="G8747" s="248">
        <f t="shared" ref="G8747:G8810" si="142">F8747-E8747</f>
        <v>-4200</v>
      </c>
      <c r="H8747" s="421" t="s">
        <v>5733</v>
      </c>
    </row>
    <row r="8748" spans="1:8" ht="15" x14ac:dyDescent="0.2">
      <c r="A8748" s="596">
        <v>43864</v>
      </c>
      <c r="B8748" s="221" t="s">
        <v>5640</v>
      </c>
      <c r="C8748" s="221" t="s">
        <v>3144</v>
      </c>
      <c r="D8748" s="826" t="s">
        <v>5747</v>
      </c>
      <c r="E8748" s="248">
        <v>16000</v>
      </c>
      <c r="F8748" s="248"/>
      <c r="G8748" s="248">
        <f t="shared" si="142"/>
        <v>-16000</v>
      </c>
      <c r="H8748" s="421" t="s">
        <v>5733</v>
      </c>
    </row>
    <row r="8749" spans="1:8" ht="15" x14ac:dyDescent="0.2">
      <c r="A8749" s="596">
        <v>43864</v>
      </c>
      <c r="B8749" s="221" t="s">
        <v>5640</v>
      </c>
      <c r="C8749" s="221" t="s">
        <v>3144</v>
      </c>
      <c r="D8749" s="826" t="s">
        <v>5748</v>
      </c>
      <c r="E8749" s="248">
        <v>15500</v>
      </c>
      <c r="F8749" s="248"/>
      <c r="G8749" s="248">
        <f t="shared" si="142"/>
        <v>-15500</v>
      </c>
      <c r="H8749" s="421" t="s">
        <v>5733</v>
      </c>
    </row>
    <row r="8750" spans="1:8" ht="15" x14ac:dyDescent="0.2">
      <c r="A8750" s="596">
        <v>43864</v>
      </c>
      <c r="B8750" s="221" t="s">
        <v>5640</v>
      </c>
      <c r="C8750" s="221" t="s">
        <v>3144</v>
      </c>
      <c r="D8750" s="826" t="s">
        <v>5749</v>
      </c>
      <c r="E8750" s="248">
        <v>14300</v>
      </c>
      <c r="F8750" s="248"/>
      <c r="G8750" s="248">
        <f t="shared" si="142"/>
        <v>-14300</v>
      </c>
      <c r="H8750" s="421" t="s">
        <v>5733</v>
      </c>
    </row>
    <row r="8751" spans="1:8" ht="15" x14ac:dyDescent="0.2">
      <c r="A8751" s="596">
        <v>43864</v>
      </c>
      <c r="B8751" s="221" t="s">
        <v>1399</v>
      </c>
      <c r="C8751" s="221" t="s">
        <v>3144</v>
      </c>
      <c r="D8751" s="840" t="s">
        <v>5750</v>
      </c>
      <c r="E8751" s="248">
        <v>77880</v>
      </c>
      <c r="F8751" s="248"/>
      <c r="G8751" s="248">
        <f t="shared" si="142"/>
        <v>-77880</v>
      </c>
      <c r="H8751" s="421" t="s">
        <v>5733</v>
      </c>
    </row>
    <row r="8752" spans="1:8" ht="15" x14ac:dyDescent="0.2">
      <c r="A8752" s="596">
        <v>43864</v>
      </c>
      <c r="B8752" s="221" t="s">
        <v>1399</v>
      </c>
      <c r="C8752" s="221" t="s">
        <v>3144</v>
      </c>
      <c r="D8752" s="840" t="s">
        <v>5751</v>
      </c>
      <c r="E8752" s="248">
        <v>42500</v>
      </c>
      <c r="F8752" s="248"/>
      <c r="G8752" s="248">
        <f t="shared" si="142"/>
        <v>-42500</v>
      </c>
      <c r="H8752" s="421" t="s">
        <v>5733</v>
      </c>
    </row>
    <row r="8753" spans="1:8" ht="15" x14ac:dyDescent="0.2">
      <c r="A8753" s="596">
        <v>43864</v>
      </c>
      <c r="B8753" s="221" t="s">
        <v>5640</v>
      </c>
      <c r="C8753" s="221" t="s">
        <v>3144</v>
      </c>
      <c r="D8753" s="826" t="s">
        <v>5752</v>
      </c>
      <c r="E8753" s="248">
        <v>18388</v>
      </c>
      <c r="F8753" s="248"/>
      <c r="G8753" s="248">
        <f t="shared" si="142"/>
        <v>-18388</v>
      </c>
      <c r="H8753" s="421" t="s">
        <v>5733</v>
      </c>
    </row>
    <row r="8754" spans="1:8" ht="15" x14ac:dyDescent="0.2">
      <c r="A8754" s="596">
        <v>43864</v>
      </c>
      <c r="B8754" s="221" t="s">
        <v>2651</v>
      </c>
      <c r="C8754" s="221" t="s">
        <v>3144</v>
      </c>
      <c r="D8754" s="826" t="s">
        <v>5753</v>
      </c>
      <c r="E8754" s="248">
        <v>13000</v>
      </c>
      <c r="F8754" s="248"/>
      <c r="G8754" s="248">
        <f t="shared" si="142"/>
        <v>-13000</v>
      </c>
      <c r="H8754" s="421" t="s">
        <v>5733</v>
      </c>
    </row>
    <row r="8755" spans="1:8" ht="15" x14ac:dyDescent="0.2">
      <c r="A8755" s="596">
        <v>43864</v>
      </c>
      <c r="B8755" s="221" t="s">
        <v>2651</v>
      </c>
      <c r="C8755" s="221" t="s">
        <v>250</v>
      </c>
      <c r="D8755" s="826" t="s">
        <v>5297</v>
      </c>
      <c r="E8755" s="248">
        <v>5000</v>
      </c>
      <c r="F8755" s="248"/>
      <c r="G8755" s="248">
        <f t="shared" si="142"/>
        <v>-5000</v>
      </c>
      <c r="H8755" s="421" t="s">
        <v>5733</v>
      </c>
    </row>
    <row r="8756" spans="1:8" ht="15" x14ac:dyDescent="0.2">
      <c r="A8756" s="596">
        <v>43864</v>
      </c>
      <c r="B8756" s="221" t="s">
        <v>37</v>
      </c>
      <c r="C8756" s="221" t="s">
        <v>3144</v>
      </c>
      <c r="D8756" s="826" t="s">
        <v>5754</v>
      </c>
      <c r="E8756" s="248">
        <v>2000</v>
      </c>
      <c r="F8756" s="248"/>
      <c r="G8756" s="248">
        <f t="shared" si="142"/>
        <v>-2000</v>
      </c>
      <c r="H8756" s="421" t="s">
        <v>5733</v>
      </c>
    </row>
    <row r="8757" spans="1:8" ht="15" x14ac:dyDescent="0.2">
      <c r="A8757" s="596">
        <v>43864</v>
      </c>
      <c r="B8757" s="221" t="s">
        <v>5640</v>
      </c>
      <c r="C8757" s="221" t="s">
        <v>3144</v>
      </c>
      <c r="D8757" s="826" t="s">
        <v>4180</v>
      </c>
      <c r="E8757" s="248">
        <v>8130</v>
      </c>
      <c r="F8757" s="248"/>
      <c r="G8757" s="248">
        <f t="shared" si="142"/>
        <v>-8130</v>
      </c>
      <c r="H8757" s="421" t="s">
        <v>5733</v>
      </c>
    </row>
    <row r="8758" spans="1:8" ht="15" x14ac:dyDescent="0.2">
      <c r="A8758" s="596">
        <v>43864</v>
      </c>
      <c r="B8758" s="221" t="s">
        <v>16</v>
      </c>
      <c r="C8758" s="221" t="s">
        <v>391</v>
      </c>
      <c r="D8758" s="826"/>
      <c r="E8758" s="248">
        <v>1350</v>
      </c>
      <c r="F8758" s="248"/>
      <c r="G8758" s="248">
        <f t="shared" si="142"/>
        <v>-1350</v>
      </c>
      <c r="H8758" s="421" t="s">
        <v>5733</v>
      </c>
    </row>
    <row r="8759" spans="1:8" ht="15" x14ac:dyDescent="0.2">
      <c r="A8759" s="596">
        <v>43864</v>
      </c>
      <c r="B8759" s="221" t="s">
        <v>16</v>
      </c>
      <c r="C8759" s="221" t="s">
        <v>285</v>
      </c>
      <c r="D8759" s="826"/>
      <c r="E8759" s="248">
        <v>300</v>
      </c>
      <c r="F8759" s="248"/>
      <c r="G8759" s="248">
        <f t="shared" si="142"/>
        <v>-300</v>
      </c>
      <c r="H8759" s="421" t="s">
        <v>5733</v>
      </c>
    </row>
    <row r="8760" spans="1:8" ht="15" x14ac:dyDescent="0.2">
      <c r="A8760" s="596">
        <v>43864</v>
      </c>
      <c r="B8760" s="221" t="s">
        <v>5640</v>
      </c>
      <c r="C8760" s="221" t="s">
        <v>3144</v>
      </c>
      <c r="D8760" s="826" t="s">
        <v>5791</v>
      </c>
      <c r="E8760" s="248">
        <f>35390-E8761</f>
        <v>13890</v>
      </c>
      <c r="F8760" s="248"/>
      <c r="G8760" s="248">
        <f t="shared" si="142"/>
        <v>-13890</v>
      </c>
      <c r="H8760" s="421" t="s">
        <v>5733</v>
      </c>
    </row>
    <row r="8761" spans="1:8" ht="15" x14ac:dyDescent="0.2">
      <c r="A8761" s="596">
        <v>43864</v>
      </c>
      <c r="B8761" s="221" t="s">
        <v>2651</v>
      </c>
      <c r="C8761" s="221" t="s">
        <v>3144</v>
      </c>
      <c r="D8761" s="826"/>
      <c r="E8761" s="248">
        <v>21500</v>
      </c>
      <c r="F8761" s="248"/>
      <c r="G8761" s="248">
        <f t="shared" si="142"/>
        <v>-21500</v>
      </c>
      <c r="H8761" s="421" t="s">
        <v>5733</v>
      </c>
    </row>
    <row r="8762" spans="1:8" ht="15" x14ac:dyDescent="0.2">
      <c r="A8762" s="596">
        <v>43869</v>
      </c>
      <c r="B8762" s="221" t="s">
        <v>5640</v>
      </c>
      <c r="C8762" s="221" t="s">
        <v>3144</v>
      </c>
      <c r="D8762" s="826" t="s">
        <v>5792</v>
      </c>
      <c r="E8762" s="248">
        <v>22000</v>
      </c>
      <c r="F8762" s="248"/>
      <c r="G8762" s="248">
        <f t="shared" si="142"/>
        <v>-22000</v>
      </c>
      <c r="H8762" s="421" t="s">
        <v>5733</v>
      </c>
    </row>
    <row r="8763" spans="1:8" ht="15" x14ac:dyDescent="0.2">
      <c r="A8763" s="596">
        <v>43869</v>
      </c>
      <c r="B8763" s="221" t="s">
        <v>2656</v>
      </c>
      <c r="C8763" s="221" t="s">
        <v>2502</v>
      </c>
      <c r="D8763" s="826" t="s">
        <v>5793</v>
      </c>
      <c r="E8763" s="248">
        <v>4000</v>
      </c>
      <c r="F8763" s="248"/>
      <c r="G8763" s="248">
        <f t="shared" si="142"/>
        <v>-4000</v>
      </c>
      <c r="H8763" s="421" t="s">
        <v>5733</v>
      </c>
    </row>
    <row r="8764" spans="1:8" ht="15" x14ac:dyDescent="0.2">
      <c r="A8764" s="596">
        <v>43869</v>
      </c>
      <c r="B8764" s="221" t="s">
        <v>37</v>
      </c>
      <c r="C8764" s="221" t="s">
        <v>285</v>
      </c>
      <c r="D8764" s="826" t="s">
        <v>371</v>
      </c>
      <c r="E8764" s="248">
        <v>3000</v>
      </c>
      <c r="F8764" s="248"/>
      <c r="G8764" s="248">
        <f t="shared" si="142"/>
        <v>-3000</v>
      </c>
      <c r="H8764" s="421" t="s">
        <v>5733</v>
      </c>
    </row>
    <row r="8765" spans="1:8" ht="15" x14ac:dyDescent="0.2">
      <c r="A8765" s="596">
        <v>43869</v>
      </c>
      <c r="B8765" s="221" t="s">
        <v>5640</v>
      </c>
      <c r="C8765" s="221" t="s">
        <v>3144</v>
      </c>
      <c r="D8765" s="826" t="s">
        <v>149</v>
      </c>
      <c r="E8765" s="248">
        <f>8180/2</f>
        <v>4090</v>
      </c>
      <c r="F8765" s="248"/>
      <c r="G8765" s="248">
        <f t="shared" si="142"/>
        <v>-4090</v>
      </c>
      <c r="H8765" s="421" t="s">
        <v>5733</v>
      </c>
    </row>
    <row r="8766" spans="1:8" ht="15" x14ac:dyDescent="0.2">
      <c r="A8766" s="596">
        <v>43869</v>
      </c>
      <c r="B8766" s="221" t="s">
        <v>5603</v>
      </c>
      <c r="C8766" s="221" t="s">
        <v>3144</v>
      </c>
      <c r="D8766" s="826" t="s">
        <v>149</v>
      </c>
      <c r="E8766" s="248">
        <f>8180/2</f>
        <v>4090</v>
      </c>
      <c r="F8766" s="248"/>
      <c r="G8766" s="248">
        <f t="shared" si="142"/>
        <v>-4090</v>
      </c>
      <c r="H8766" s="421" t="s">
        <v>5733</v>
      </c>
    </row>
    <row r="8767" spans="1:8" ht="15" x14ac:dyDescent="0.2">
      <c r="A8767" s="596">
        <v>43869</v>
      </c>
      <c r="B8767" s="221" t="s">
        <v>2651</v>
      </c>
      <c r="C8767" s="221"/>
      <c r="D8767" s="826"/>
      <c r="E8767" s="248">
        <v>300</v>
      </c>
      <c r="F8767" s="248"/>
      <c r="G8767" s="248">
        <f t="shared" si="142"/>
        <v>-300</v>
      </c>
      <c r="H8767" s="421" t="s">
        <v>5733</v>
      </c>
    </row>
    <row r="8768" spans="1:8" ht="15" x14ac:dyDescent="0.2">
      <c r="A8768" s="596">
        <v>43869</v>
      </c>
      <c r="B8768" s="221" t="s">
        <v>2651</v>
      </c>
      <c r="C8768" s="221" t="s">
        <v>2189</v>
      </c>
      <c r="D8768" s="826"/>
      <c r="E8768" s="248">
        <v>300</v>
      </c>
      <c r="F8768" s="248"/>
      <c r="G8768" s="248">
        <f t="shared" si="142"/>
        <v>-300</v>
      </c>
      <c r="H8768" s="421" t="s">
        <v>5733</v>
      </c>
    </row>
    <row r="8769" spans="1:8" ht="15" customHeight="1" x14ac:dyDescent="0.2">
      <c r="A8769" s="596">
        <v>43869</v>
      </c>
      <c r="B8769" s="221" t="s">
        <v>1399</v>
      </c>
      <c r="C8769" s="221" t="s">
        <v>3144</v>
      </c>
      <c r="D8769" s="826"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6"/>
      <c r="E8770" s="248">
        <v>900</v>
      </c>
      <c r="F8770" s="248"/>
      <c r="G8770" s="248">
        <f t="shared" si="142"/>
        <v>-900</v>
      </c>
      <c r="H8770" s="421" t="s">
        <v>5733</v>
      </c>
    </row>
    <row r="8771" spans="1:8" ht="15" customHeight="1" x14ac:dyDescent="0.2">
      <c r="A8771" s="596">
        <v>43869</v>
      </c>
      <c r="B8771" s="221" t="s">
        <v>2651</v>
      </c>
      <c r="C8771" s="221"/>
      <c r="D8771" s="826"/>
      <c r="E8771" s="248">
        <v>960</v>
      </c>
      <c r="F8771" s="248"/>
      <c r="G8771" s="248">
        <f t="shared" si="142"/>
        <v>-960</v>
      </c>
      <c r="H8771" s="421" t="s">
        <v>5733</v>
      </c>
    </row>
    <row r="8772" spans="1:8" ht="15" x14ac:dyDescent="0.2">
      <c r="A8772" s="596">
        <v>43869</v>
      </c>
      <c r="B8772" s="221" t="s">
        <v>16</v>
      </c>
      <c r="C8772" s="221"/>
      <c r="D8772" s="826" t="s">
        <v>5409</v>
      </c>
      <c r="E8772" s="248">
        <v>8000</v>
      </c>
      <c r="F8772" s="248"/>
      <c r="G8772" s="248">
        <f t="shared" si="142"/>
        <v>-8000</v>
      </c>
      <c r="H8772" s="421" t="s">
        <v>5733</v>
      </c>
    </row>
    <row r="8773" spans="1:8" ht="15" x14ac:dyDescent="0.2">
      <c r="A8773" s="596">
        <v>43869</v>
      </c>
      <c r="B8773" s="221" t="s">
        <v>5640</v>
      </c>
      <c r="C8773" s="221" t="s">
        <v>3144</v>
      </c>
      <c r="D8773" s="826" t="s">
        <v>5791</v>
      </c>
      <c r="E8773" s="248">
        <v>1920</v>
      </c>
      <c r="F8773" s="248"/>
      <c r="G8773" s="248">
        <f t="shared" si="142"/>
        <v>-1920</v>
      </c>
      <c r="H8773" s="421" t="s">
        <v>5733</v>
      </c>
    </row>
    <row r="8774" spans="1:8" ht="15" x14ac:dyDescent="0.2">
      <c r="A8774" s="596">
        <v>43869</v>
      </c>
      <c r="B8774" s="221" t="s">
        <v>5640</v>
      </c>
      <c r="C8774" s="221" t="s">
        <v>3144</v>
      </c>
      <c r="D8774" s="826" t="s">
        <v>5791</v>
      </c>
      <c r="E8774" s="248">
        <v>4150</v>
      </c>
      <c r="F8774" s="248"/>
      <c r="G8774" s="248">
        <f t="shared" si="142"/>
        <v>-4150</v>
      </c>
      <c r="H8774" s="421" t="s">
        <v>5733</v>
      </c>
    </row>
    <row r="8775" spans="1:8" ht="15" x14ac:dyDescent="0.2">
      <c r="A8775" s="596">
        <v>43869</v>
      </c>
      <c r="B8775" s="221" t="s">
        <v>2651</v>
      </c>
      <c r="C8775" s="221" t="s">
        <v>4869</v>
      </c>
      <c r="D8775" s="826" t="s">
        <v>5795</v>
      </c>
      <c r="E8775" s="248">
        <v>45400</v>
      </c>
      <c r="F8775" s="248"/>
      <c r="G8775" s="248">
        <f t="shared" si="142"/>
        <v>-45400</v>
      </c>
      <c r="H8775" s="421" t="s">
        <v>5733</v>
      </c>
    </row>
    <row r="8776" spans="1:8" ht="15" x14ac:dyDescent="0.2">
      <c r="A8776" s="596">
        <v>43872</v>
      </c>
      <c r="B8776" s="221" t="s">
        <v>2651</v>
      </c>
      <c r="C8776" s="221" t="s">
        <v>3144</v>
      </c>
      <c r="D8776" s="826" t="s">
        <v>5791</v>
      </c>
      <c r="E8776" s="248">
        <v>12210</v>
      </c>
      <c r="F8776" s="248"/>
      <c r="G8776" s="248">
        <f t="shared" si="142"/>
        <v>-12210</v>
      </c>
      <c r="H8776" s="421" t="s">
        <v>5733</v>
      </c>
    </row>
    <row r="8777" spans="1:8" ht="15" x14ac:dyDescent="0.2">
      <c r="A8777" s="596">
        <v>43872</v>
      </c>
      <c r="B8777" s="221" t="s">
        <v>1399</v>
      </c>
      <c r="C8777" s="221" t="s">
        <v>3144</v>
      </c>
      <c r="D8777" s="826"/>
      <c r="E8777" s="248">
        <v>1000</v>
      </c>
      <c r="F8777" s="248"/>
      <c r="G8777" s="248">
        <f t="shared" si="142"/>
        <v>-1000</v>
      </c>
      <c r="H8777" s="421" t="s">
        <v>5733</v>
      </c>
    </row>
    <row r="8778" spans="1:8" ht="15" x14ac:dyDescent="0.2">
      <c r="A8778" s="596">
        <v>43872</v>
      </c>
      <c r="B8778" s="221" t="s">
        <v>1399</v>
      </c>
      <c r="C8778" s="221" t="s">
        <v>3144</v>
      </c>
      <c r="D8778" s="826" t="s">
        <v>5693</v>
      </c>
      <c r="E8778" s="248">
        <v>32109</v>
      </c>
      <c r="F8778" s="248"/>
      <c r="G8778" s="248">
        <f t="shared" si="142"/>
        <v>-32109</v>
      </c>
      <c r="H8778" s="421" t="s">
        <v>5733</v>
      </c>
    </row>
    <row r="8779" spans="1:8" ht="15" x14ac:dyDescent="0.2">
      <c r="A8779" s="596">
        <v>43872</v>
      </c>
      <c r="B8779" s="221" t="s">
        <v>5543</v>
      </c>
      <c r="C8779" s="221" t="s">
        <v>3144</v>
      </c>
      <c r="D8779" s="826" t="s">
        <v>5706</v>
      </c>
      <c r="E8779" s="248">
        <v>2150</v>
      </c>
      <c r="F8779" s="248"/>
      <c r="G8779" s="248">
        <f t="shared" si="142"/>
        <v>-2150</v>
      </c>
      <c r="H8779" s="421" t="s">
        <v>5733</v>
      </c>
    </row>
    <row r="8780" spans="1:8" ht="15" x14ac:dyDescent="0.2">
      <c r="A8780" s="596">
        <v>43872</v>
      </c>
      <c r="B8780" s="221" t="s">
        <v>2651</v>
      </c>
      <c r="C8780" s="221" t="s">
        <v>3144</v>
      </c>
      <c r="D8780" s="826" t="s">
        <v>5706</v>
      </c>
      <c r="E8780" s="248">
        <v>2050</v>
      </c>
      <c r="F8780" s="248"/>
      <c r="G8780" s="248">
        <f t="shared" si="142"/>
        <v>-2050</v>
      </c>
      <c r="H8780" s="421" t="s">
        <v>5733</v>
      </c>
    </row>
    <row r="8781" spans="1:8" ht="15" x14ac:dyDescent="0.2">
      <c r="A8781" s="596">
        <v>43872</v>
      </c>
      <c r="B8781" s="221" t="s">
        <v>1399</v>
      </c>
      <c r="C8781" s="221" t="s">
        <v>3032</v>
      </c>
      <c r="D8781" s="826"/>
      <c r="E8781" s="248">
        <v>4000</v>
      </c>
      <c r="F8781" s="248"/>
      <c r="G8781" s="248">
        <f t="shared" si="142"/>
        <v>-4000</v>
      </c>
      <c r="H8781" s="421" t="s">
        <v>5733</v>
      </c>
    </row>
    <row r="8782" spans="1:8" ht="15" x14ac:dyDescent="0.2">
      <c r="A8782" s="596">
        <v>43872</v>
      </c>
      <c r="B8782" s="221" t="s">
        <v>1399</v>
      </c>
      <c r="C8782" s="221" t="s">
        <v>3032</v>
      </c>
      <c r="D8782" s="826"/>
      <c r="E8782" s="248">
        <v>4000</v>
      </c>
      <c r="F8782" s="248"/>
      <c r="G8782" s="248">
        <f t="shared" si="142"/>
        <v>-4000</v>
      </c>
      <c r="H8782" s="421" t="s">
        <v>5733</v>
      </c>
    </row>
    <row r="8783" spans="1:8" ht="15" x14ac:dyDescent="0.2">
      <c r="A8783" s="596">
        <v>43872</v>
      </c>
      <c r="B8783" s="221" t="s">
        <v>6514</v>
      </c>
      <c r="C8783" s="221" t="s">
        <v>3144</v>
      </c>
      <c r="D8783" s="826" t="s">
        <v>371</v>
      </c>
      <c r="E8783" s="248">
        <v>5860</v>
      </c>
      <c r="F8783" s="248"/>
      <c r="G8783" s="248">
        <f t="shared" si="142"/>
        <v>-5860</v>
      </c>
      <c r="H8783" s="421" t="s">
        <v>5733</v>
      </c>
    </row>
    <row r="8784" spans="1:8" ht="15" x14ac:dyDescent="0.2">
      <c r="A8784" s="596">
        <v>43872</v>
      </c>
      <c r="B8784" s="221" t="s">
        <v>5640</v>
      </c>
      <c r="C8784" s="221" t="s">
        <v>3144</v>
      </c>
      <c r="D8784" s="826" t="s">
        <v>5791</v>
      </c>
      <c r="E8784" s="248">
        <v>3000</v>
      </c>
      <c r="F8784" s="248"/>
      <c r="G8784" s="248">
        <f t="shared" si="142"/>
        <v>-3000</v>
      </c>
      <c r="H8784" s="421" t="s">
        <v>5733</v>
      </c>
    </row>
    <row r="8785" spans="1:8" ht="15" x14ac:dyDescent="0.2">
      <c r="A8785" s="596">
        <v>43872</v>
      </c>
      <c r="B8785" s="221" t="s">
        <v>5745</v>
      </c>
      <c r="C8785" s="221" t="s">
        <v>3144</v>
      </c>
      <c r="D8785" s="826" t="s">
        <v>5796</v>
      </c>
      <c r="E8785" s="248">
        <v>7316</v>
      </c>
      <c r="F8785" s="248"/>
      <c r="G8785" s="248">
        <f t="shared" si="142"/>
        <v>-7316</v>
      </c>
      <c r="H8785" s="421" t="s">
        <v>5733</v>
      </c>
    </row>
    <row r="8786" spans="1:8" ht="15" x14ac:dyDescent="0.2">
      <c r="A8786" s="596">
        <v>43879</v>
      </c>
      <c r="B8786" s="221" t="s">
        <v>5603</v>
      </c>
      <c r="C8786" s="221" t="s">
        <v>2189</v>
      </c>
      <c r="D8786" s="826"/>
      <c r="E8786" s="248">
        <v>300</v>
      </c>
      <c r="F8786" s="248"/>
      <c r="G8786" s="248">
        <f t="shared" si="142"/>
        <v>-300</v>
      </c>
      <c r="H8786" s="421" t="s">
        <v>5733</v>
      </c>
    </row>
    <row r="8787" spans="1:8" ht="15" x14ac:dyDescent="0.2">
      <c r="A8787" s="596">
        <v>43879</v>
      </c>
      <c r="B8787" s="221" t="s">
        <v>2651</v>
      </c>
      <c r="C8787" s="221" t="s">
        <v>3144</v>
      </c>
      <c r="D8787" s="826" t="s">
        <v>5797</v>
      </c>
      <c r="E8787" s="248">
        <v>5000</v>
      </c>
      <c r="F8787" s="248"/>
      <c r="G8787" s="248">
        <f t="shared" si="142"/>
        <v>-5000</v>
      </c>
      <c r="H8787" s="421" t="s">
        <v>5733</v>
      </c>
    </row>
    <row r="8788" spans="1:8" ht="15" x14ac:dyDescent="0.2">
      <c r="A8788" s="596">
        <v>43879</v>
      </c>
      <c r="B8788" s="221" t="s">
        <v>5640</v>
      </c>
      <c r="C8788" s="221" t="s">
        <v>3144</v>
      </c>
      <c r="D8788" s="826" t="s">
        <v>5791</v>
      </c>
      <c r="E8788" s="248">
        <v>3941</v>
      </c>
      <c r="F8788" s="248"/>
      <c r="G8788" s="248">
        <f t="shared" si="142"/>
        <v>-3941</v>
      </c>
      <c r="H8788" s="421" t="s">
        <v>5733</v>
      </c>
    </row>
    <row r="8789" spans="1:8" ht="15" x14ac:dyDescent="0.2">
      <c r="A8789" s="596">
        <v>43879</v>
      </c>
      <c r="B8789" s="221" t="s">
        <v>5745</v>
      </c>
      <c r="C8789" s="221" t="s">
        <v>3144</v>
      </c>
      <c r="D8789" s="826" t="s">
        <v>5791</v>
      </c>
      <c r="E8789" s="248">
        <v>3500</v>
      </c>
      <c r="F8789" s="248"/>
      <c r="G8789" s="248">
        <f t="shared" si="142"/>
        <v>-3500</v>
      </c>
      <c r="H8789" s="421" t="s">
        <v>5733</v>
      </c>
    </row>
    <row r="8790" spans="1:8" ht="15" x14ac:dyDescent="0.2">
      <c r="A8790" s="596">
        <v>43879</v>
      </c>
      <c r="B8790" s="221" t="s">
        <v>1399</v>
      </c>
      <c r="C8790" s="221" t="s">
        <v>3144</v>
      </c>
      <c r="D8790" s="826" t="s">
        <v>5791</v>
      </c>
      <c r="E8790" s="248">
        <v>33010</v>
      </c>
      <c r="F8790" s="248"/>
      <c r="G8790" s="248">
        <f t="shared" si="142"/>
        <v>-33010</v>
      </c>
      <c r="H8790" s="421" t="s">
        <v>5733</v>
      </c>
    </row>
    <row r="8791" spans="1:8" ht="15" x14ac:dyDescent="0.2">
      <c r="A8791" s="596">
        <v>43879</v>
      </c>
      <c r="B8791" s="221" t="s">
        <v>5603</v>
      </c>
      <c r="C8791" s="221" t="s">
        <v>3144</v>
      </c>
      <c r="D8791" s="826" t="s">
        <v>5791</v>
      </c>
      <c r="E8791" s="248">
        <v>3000</v>
      </c>
      <c r="F8791" s="248"/>
      <c r="G8791" s="248">
        <f t="shared" si="142"/>
        <v>-3000</v>
      </c>
      <c r="H8791" s="421" t="s">
        <v>5733</v>
      </c>
    </row>
    <row r="8792" spans="1:8" ht="15" x14ac:dyDescent="0.2">
      <c r="A8792" s="596">
        <v>43879</v>
      </c>
      <c r="B8792" s="221" t="s">
        <v>1399</v>
      </c>
      <c r="C8792" s="221" t="s">
        <v>3144</v>
      </c>
      <c r="D8792" s="826" t="s">
        <v>5791</v>
      </c>
      <c r="E8792" s="248">
        <v>5310</v>
      </c>
      <c r="F8792" s="248"/>
      <c r="G8792" s="248">
        <f t="shared" si="142"/>
        <v>-5310</v>
      </c>
      <c r="H8792" s="421" t="s">
        <v>5733</v>
      </c>
    </row>
    <row r="8793" spans="1:8" ht="15" x14ac:dyDescent="0.2">
      <c r="A8793" s="596">
        <v>43879</v>
      </c>
      <c r="B8793" s="221" t="s">
        <v>1399</v>
      </c>
      <c r="C8793" s="221" t="s">
        <v>391</v>
      </c>
      <c r="D8793" s="826" t="s">
        <v>5798</v>
      </c>
      <c r="E8793" s="248">
        <v>700</v>
      </c>
      <c r="F8793" s="248"/>
      <c r="G8793" s="248">
        <f t="shared" si="142"/>
        <v>-700</v>
      </c>
      <c r="H8793" s="421" t="s">
        <v>5733</v>
      </c>
    </row>
    <row r="8794" spans="1:8" ht="15" x14ac:dyDescent="0.2">
      <c r="A8794" s="596">
        <v>43879</v>
      </c>
      <c r="B8794" s="221" t="s">
        <v>2651</v>
      </c>
      <c r="C8794" s="221" t="s">
        <v>1494</v>
      </c>
      <c r="D8794" s="826" t="s">
        <v>5799</v>
      </c>
      <c r="E8794" s="248">
        <v>3000</v>
      </c>
      <c r="F8794" s="248"/>
      <c r="G8794" s="248">
        <f t="shared" si="142"/>
        <v>-3000</v>
      </c>
      <c r="H8794" s="421" t="s">
        <v>5733</v>
      </c>
    </row>
    <row r="8795" spans="1:8" ht="15" x14ac:dyDescent="0.2">
      <c r="A8795" s="596">
        <v>43883</v>
      </c>
      <c r="B8795" s="221" t="s">
        <v>5640</v>
      </c>
      <c r="C8795" s="221" t="s">
        <v>3144</v>
      </c>
      <c r="D8795" s="826" t="s">
        <v>3252</v>
      </c>
      <c r="E8795" s="248">
        <v>58500</v>
      </c>
      <c r="F8795" s="248"/>
      <c r="G8795" s="248">
        <f t="shared" si="142"/>
        <v>-58500</v>
      </c>
      <c r="H8795" s="421" t="s">
        <v>5733</v>
      </c>
    </row>
    <row r="8796" spans="1:8" ht="15" x14ac:dyDescent="0.2">
      <c r="A8796" s="596">
        <v>43883</v>
      </c>
      <c r="B8796" s="221" t="s">
        <v>2932</v>
      </c>
      <c r="C8796" s="221" t="s">
        <v>3144</v>
      </c>
      <c r="D8796" s="826" t="s">
        <v>3252</v>
      </c>
      <c r="E8796" s="248">
        <v>5940</v>
      </c>
      <c r="F8796" s="248"/>
      <c r="G8796" s="248">
        <f t="shared" si="142"/>
        <v>-5940</v>
      </c>
      <c r="H8796" s="421" t="s">
        <v>5733</v>
      </c>
    </row>
    <row r="8797" spans="1:8" ht="15" x14ac:dyDescent="0.2">
      <c r="A8797" s="596">
        <v>43883</v>
      </c>
      <c r="B8797" s="221" t="s">
        <v>4552</v>
      </c>
      <c r="C8797" s="221" t="s">
        <v>3144</v>
      </c>
      <c r="D8797" s="826" t="s">
        <v>4521</v>
      </c>
      <c r="E8797" s="248">
        <f>31440/3</f>
        <v>10480</v>
      </c>
      <c r="F8797" s="248"/>
      <c r="G8797" s="248">
        <f t="shared" si="142"/>
        <v>-10480</v>
      </c>
      <c r="H8797" s="421" t="s">
        <v>5733</v>
      </c>
    </row>
    <row r="8798" spans="1:8" ht="15" x14ac:dyDescent="0.2">
      <c r="A8798" s="596">
        <v>43883</v>
      </c>
      <c r="B8798" s="221" t="s">
        <v>2932</v>
      </c>
      <c r="C8798" s="221" t="s">
        <v>3144</v>
      </c>
      <c r="D8798" s="826" t="s">
        <v>4521</v>
      </c>
      <c r="E8798" s="248">
        <f>31440/3</f>
        <v>10480</v>
      </c>
      <c r="F8798" s="248"/>
      <c r="G8798" s="248">
        <f t="shared" si="142"/>
        <v>-10480</v>
      </c>
      <c r="H8798" s="421" t="s">
        <v>5733</v>
      </c>
    </row>
    <row r="8799" spans="1:8" ht="15" x14ac:dyDescent="0.2">
      <c r="A8799" s="596">
        <v>43883</v>
      </c>
      <c r="B8799" s="221" t="s">
        <v>5051</v>
      </c>
      <c r="C8799" s="221" t="s">
        <v>3144</v>
      </c>
      <c r="D8799" s="826" t="s">
        <v>4521</v>
      </c>
      <c r="E8799" s="248">
        <f>31440/3</f>
        <v>10480</v>
      </c>
      <c r="F8799" s="248"/>
      <c r="G8799" s="248">
        <f t="shared" si="142"/>
        <v>-10480</v>
      </c>
      <c r="H8799" s="421" t="s">
        <v>5733</v>
      </c>
    </row>
    <row r="8800" spans="1:8" ht="15" x14ac:dyDescent="0.2">
      <c r="A8800" s="596">
        <v>43883</v>
      </c>
      <c r="B8800" s="221" t="s">
        <v>1399</v>
      </c>
      <c r="C8800" s="221" t="s">
        <v>3144</v>
      </c>
      <c r="D8800" s="826" t="s">
        <v>5693</v>
      </c>
      <c r="E8800" s="248">
        <v>32475</v>
      </c>
      <c r="F8800" s="248"/>
      <c r="G8800" s="248">
        <f t="shared" si="142"/>
        <v>-32475</v>
      </c>
      <c r="H8800" s="421" t="s">
        <v>5733</v>
      </c>
    </row>
    <row r="8801" spans="1:8" ht="15" x14ac:dyDescent="0.2">
      <c r="A8801" s="596">
        <v>43883</v>
      </c>
      <c r="B8801" s="221" t="s">
        <v>5603</v>
      </c>
      <c r="C8801" s="221" t="s">
        <v>3144</v>
      </c>
      <c r="D8801" s="826" t="s">
        <v>3252</v>
      </c>
      <c r="E8801" s="248">
        <v>21475</v>
      </c>
      <c r="F8801" s="248"/>
      <c r="G8801" s="248">
        <f t="shared" si="142"/>
        <v>-21475</v>
      </c>
      <c r="H8801" s="421" t="s">
        <v>5733</v>
      </c>
    </row>
    <row r="8802" spans="1:8" ht="15" x14ac:dyDescent="0.2">
      <c r="A8802" s="596">
        <v>43883</v>
      </c>
      <c r="B8802" s="221" t="s">
        <v>1399</v>
      </c>
      <c r="C8802" s="221" t="s">
        <v>3144</v>
      </c>
      <c r="D8802" s="826" t="s">
        <v>5693</v>
      </c>
      <c r="E8802" s="248">
        <v>20355</v>
      </c>
      <c r="F8802" s="248"/>
      <c r="G8802" s="248">
        <f t="shared" si="142"/>
        <v>-20355</v>
      </c>
      <c r="H8802" s="421" t="s">
        <v>5733</v>
      </c>
    </row>
    <row r="8803" spans="1:8" ht="15" x14ac:dyDescent="0.2">
      <c r="A8803" s="596">
        <v>43883</v>
      </c>
      <c r="B8803" s="221" t="s">
        <v>2651</v>
      </c>
      <c r="C8803" s="221" t="s">
        <v>3144</v>
      </c>
      <c r="D8803" s="826" t="s">
        <v>3990</v>
      </c>
      <c r="E8803" s="248">
        <v>3950</v>
      </c>
      <c r="F8803" s="248"/>
      <c r="G8803" s="248">
        <f t="shared" si="142"/>
        <v>-3950</v>
      </c>
      <c r="H8803" s="421" t="s">
        <v>5733</v>
      </c>
    </row>
    <row r="8804" spans="1:8" ht="15" x14ac:dyDescent="0.2">
      <c r="A8804" s="611">
        <v>43885</v>
      </c>
      <c r="B8804" s="398" t="s">
        <v>5603</v>
      </c>
      <c r="C8804" s="221" t="s">
        <v>3144</v>
      </c>
      <c r="D8804" s="826"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1" t="s">
        <v>5727</v>
      </c>
      <c r="E8826" s="122">
        <v>150000</v>
      </c>
      <c r="F8826" s="122"/>
      <c r="G8826" s="122">
        <f t="shared" si="143"/>
        <v>-150000</v>
      </c>
      <c r="H8826" s="395" t="s">
        <v>5733</v>
      </c>
    </row>
    <row r="8827" spans="1:8" ht="15" x14ac:dyDescent="0.2">
      <c r="A8827" s="601">
        <v>43864</v>
      </c>
      <c r="B8827" s="121" t="s">
        <v>25</v>
      </c>
      <c r="C8827" s="121" t="s">
        <v>5734</v>
      </c>
      <c r="D8827" s="811"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1" t="s">
        <v>5737</v>
      </c>
      <c r="E8829" s="122">
        <v>100000</v>
      </c>
      <c r="F8829" s="122"/>
      <c r="G8829" s="122">
        <f t="shared" si="143"/>
        <v>-100000</v>
      </c>
      <c r="H8829" s="395" t="s">
        <v>5733</v>
      </c>
    </row>
    <row r="8830" spans="1:8" ht="15" x14ac:dyDescent="0.2">
      <c r="A8830" s="601">
        <v>43868</v>
      </c>
      <c r="B8830" s="121" t="s">
        <v>1399</v>
      </c>
      <c r="C8830" s="121" t="s">
        <v>2337</v>
      </c>
      <c r="D8830" s="811" t="s">
        <v>5738</v>
      </c>
      <c r="E8830" s="122">
        <v>43755</v>
      </c>
      <c r="F8830" s="122"/>
      <c r="G8830" s="122">
        <f t="shared" si="143"/>
        <v>-43755</v>
      </c>
      <c r="H8830" s="395" t="s">
        <v>5733</v>
      </c>
    </row>
    <row r="8831" spans="1:8" ht="15" x14ac:dyDescent="0.2">
      <c r="A8831" s="601">
        <v>43869</v>
      </c>
      <c r="B8831" s="121" t="s">
        <v>1399</v>
      </c>
      <c r="C8831" s="121" t="s">
        <v>4797</v>
      </c>
      <c r="D8831" s="811" t="s">
        <v>5757</v>
      </c>
      <c r="E8831" s="122">
        <v>100000</v>
      </c>
      <c r="F8831" s="122"/>
      <c r="G8831" s="122">
        <f t="shared" si="143"/>
        <v>-100000</v>
      </c>
      <c r="H8831" s="395" t="s">
        <v>5733</v>
      </c>
    </row>
    <row r="8832" spans="1:8" ht="15" x14ac:dyDescent="0.2">
      <c r="A8832" s="601">
        <v>43871</v>
      </c>
      <c r="B8832" s="121" t="s">
        <v>3945</v>
      </c>
      <c r="C8832" s="121" t="s">
        <v>3002</v>
      </c>
      <c r="D8832" s="811" t="s">
        <v>5756</v>
      </c>
      <c r="E8832" s="122">
        <v>30160</v>
      </c>
      <c r="F8832" s="122"/>
      <c r="G8832" s="122">
        <f t="shared" si="143"/>
        <v>-30160</v>
      </c>
      <c r="H8832" s="395" t="s">
        <v>5733</v>
      </c>
    </row>
    <row r="8833" spans="1:8" ht="15" x14ac:dyDescent="0.2">
      <c r="A8833" s="601">
        <v>43871</v>
      </c>
      <c r="B8833" s="121" t="s">
        <v>3944</v>
      </c>
      <c r="C8833" s="121" t="s">
        <v>3002</v>
      </c>
      <c r="D8833" s="811" t="s">
        <v>5756</v>
      </c>
      <c r="E8833" s="122">
        <v>32760</v>
      </c>
      <c r="F8833" s="122"/>
      <c r="G8833" s="122">
        <f t="shared" si="143"/>
        <v>-32760</v>
      </c>
      <c r="H8833" s="395" t="s">
        <v>5733</v>
      </c>
    </row>
    <row r="8834" spans="1:8" ht="15" x14ac:dyDescent="0.2">
      <c r="A8834" s="601">
        <v>43871</v>
      </c>
      <c r="B8834" s="121" t="s">
        <v>37</v>
      </c>
      <c r="C8834" s="121" t="s">
        <v>3002</v>
      </c>
      <c r="D8834" s="811" t="s">
        <v>5756</v>
      </c>
      <c r="E8834" s="122">
        <v>12960</v>
      </c>
      <c r="F8834" s="122"/>
      <c r="G8834" s="122">
        <f t="shared" si="143"/>
        <v>-12960</v>
      </c>
      <c r="H8834" s="395" t="s">
        <v>5733</v>
      </c>
    </row>
    <row r="8835" spans="1:8" ht="15" x14ac:dyDescent="0.2">
      <c r="A8835" s="601">
        <v>43871</v>
      </c>
      <c r="B8835" s="121" t="s">
        <v>1399</v>
      </c>
      <c r="C8835" s="121" t="s">
        <v>5651</v>
      </c>
      <c r="D8835" s="811" t="s">
        <v>5759</v>
      </c>
      <c r="E8835" s="122">
        <v>23000</v>
      </c>
      <c r="F8835" s="122"/>
      <c r="G8835" s="122">
        <f t="shared" si="143"/>
        <v>-23000</v>
      </c>
      <c r="H8835" s="395" t="s">
        <v>5733</v>
      </c>
    </row>
    <row r="8836" spans="1:8" ht="36" x14ac:dyDescent="0.2">
      <c r="A8836" s="601">
        <v>43874</v>
      </c>
      <c r="B8836" s="121" t="s">
        <v>1399</v>
      </c>
      <c r="C8836" s="121" t="s">
        <v>4987</v>
      </c>
      <c r="D8836" s="117" t="s">
        <v>9131</v>
      </c>
      <c r="E8836" s="122">
        <v>320000</v>
      </c>
      <c r="F8836" s="122"/>
      <c r="G8836" s="122">
        <f t="shared" si="143"/>
        <v>-320000</v>
      </c>
      <c r="H8836" s="395" t="s">
        <v>5733</v>
      </c>
    </row>
    <row r="8837" spans="1:8" ht="15" x14ac:dyDescent="0.2">
      <c r="A8837" s="601">
        <v>43874</v>
      </c>
      <c r="B8837" s="121" t="s">
        <v>5603</v>
      </c>
      <c r="C8837" s="121" t="s">
        <v>250</v>
      </c>
      <c r="D8837" s="811" t="s">
        <v>5765</v>
      </c>
      <c r="E8837" s="122">
        <v>50000</v>
      </c>
      <c r="F8837" s="122"/>
      <c r="G8837" s="122">
        <f t="shared" si="143"/>
        <v>-50000</v>
      </c>
      <c r="H8837" s="395" t="s">
        <v>5733</v>
      </c>
    </row>
    <row r="8838" spans="1:8" ht="36" x14ac:dyDescent="0.2">
      <c r="A8838" s="601">
        <v>43875</v>
      </c>
      <c r="B8838" s="121" t="s">
        <v>2932</v>
      </c>
      <c r="C8838" s="121" t="s">
        <v>430</v>
      </c>
      <c r="D8838" s="117" t="s">
        <v>9132</v>
      </c>
      <c r="E8838" s="122">
        <v>180000</v>
      </c>
      <c r="F8838" s="122"/>
      <c r="G8838" s="122">
        <f t="shared" si="143"/>
        <v>-180000</v>
      </c>
      <c r="H8838" s="395" t="s">
        <v>5733</v>
      </c>
    </row>
    <row r="8839" spans="1:8" ht="36" x14ac:dyDescent="0.2">
      <c r="A8839" s="601">
        <v>43875</v>
      </c>
      <c r="B8839" s="121" t="s">
        <v>1399</v>
      </c>
      <c r="C8839" s="121" t="s">
        <v>2309</v>
      </c>
      <c r="D8839" s="117" t="s">
        <v>9133</v>
      </c>
      <c r="E8839" s="122">
        <v>405113</v>
      </c>
      <c r="F8839" s="122"/>
      <c r="G8839" s="122">
        <f t="shared" si="143"/>
        <v>-405113</v>
      </c>
      <c r="H8839" s="395" t="s">
        <v>5733</v>
      </c>
    </row>
    <row r="8840" spans="1:8" ht="48" x14ac:dyDescent="0.2">
      <c r="A8840" s="601">
        <v>43875</v>
      </c>
      <c r="B8840" s="121" t="s">
        <v>5603</v>
      </c>
      <c r="C8840" s="121" t="s">
        <v>6023</v>
      </c>
      <c r="D8840" s="117" t="s">
        <v>9134</v>
      </c>
      <c r="E8840" s="122">
        <v>26998</v>
      </c>
      <c r="F8840" s="122"/>
      <c r="G8840" s="122">
        <f t="shared" si="143"/>
        <v>-26998</v>
      </c>
      <c r="H8840" s="395" t="s">
        <v>5733</v>
      </c>
    </row>
    <row r="8841" spans="1:8" ht="48.75" thickBot="1" x14ac:dyDescent="0.25">
      <c r="A8841" s="601">
        <v>43875</v>
      </c>
      <c r="B8841" s="121" t="s">
        <v>1399</v>
      </c>
      <c r="C8841" s="121" t="s">
        <v>6023</v>
      </c>
      <c r="D8841" s="807" t="s">
        <v>9134</v>
      </c>
      <c r="E8841" s="154">
        <f>210000-E8840</f>
        <v>183002</v>
      </c>
      <c r="F8841" s="122"/>
      <c r="G8841" s="122">
        <f t="shared" si="143"/>
        <v>-183002</v>
      </c>
      <c r="H8841" s="395" t="s">
        <v>5733</v>
      </c>
    </row>
    <row r="8842" spans="1:8" ht="24" x14ac:dyDescent="0.2">
      <c r="A8842" s="601">
        <v>43876</v>
      </c>
      <c r="B8842" s="379" t="s">
        <v>5603</v>
      </c>
      <c r="C8842" s="410" t="s">
        <v>166</v>
      </c>
      <c r="D8842" s="160" t="s">
        <v>9135</v>
      </c>
      <c r="E8842" s="411">
        <v>28565</v>
      </c>
      <c r="F8842" s="380"/>
      <c r="G8842" s="122">
        <f t="shared" si="143"/>
        <v>-28565</v>
      </c>
      <c r="H8842" s="395" t="s">
        <v>5733</v>
      </c>
    </row>
    <row r="8843" spans="1:8" ht="24" x14ac:dyDescent="0.2">
      <c r="A8843" s="601">
        <v>43876</v>
      </c>
      <c r="B8843" s="379" t="s">
        <v>5640</v>
      </c>
      <c r="C8843" s="412" t="s">
        <v>166</v>
      </c>
      <c r="D8843" s="117" t="s">
        <v>9135</v>
      </c>
      <c r="E8843" s="413">
        <v>31765</v>
      </c>
      <c r="F8843" s="380"/>
      <c r="G8843" s="122">
        <f t="shared" si="143"/>
        <v>-31765</v>
      </c>
      <c r="H8843" s="395" t="s">
        <v>5733</v>
      </c>
    </row>
    <row r="8844" spans="1:8" ht="24" x14ac:dyDescent="0.2">
      <c r="A8844" s="601">
        <v>43876</v>
      </c>
      <c r="B8844" s="379" t="s">
        <v>1399</v>
      </c>
      <c r="C8844" s="412" t="s">
        <v>166</v>
      </c>
      <c r="D8844" s="117" t="s">
        <v>9135</v>
      </c>
      <c r="E8844" s="413">
        <v>198070</v>
      </c>
      <c r="F8844" s="380"/>
      <c r="G8844" s="122">
        <f t="shared" si="143"/>
        <v>-198070</v>
      </c>
      <c r="H8844" s="395" t="s">
        <v>5733</v>
      </c>
    </row>
    <row r="8845" spans="1:8" ht="24" x14ac:dyDescent="0.2">
      <c r="A8845" s="601">
        <v>43876</v>
      </c>
      <c r="B8845" s="379" t="s">
        <v>5603</v>
      </c>
      <c r="C8845" s="412" t="s">
        <v>166</v>
      </c>
      <c r="D8845" s="117" t="s">
        <v>9135</v>
      </c>
      <c r="E8845" s="413">
        <v>20800</v>
      </c>
      <c r="F8845" s="380"/>
      <c r="G8845" s="122">
        <f t="shared" si="143"/>
        <v>-20800</v>
      </c>
      <c r="H8845" s="395" t="s">
        <v>5733</v>
      </c>
    </row>
    <row r="8846" spans="1:8" ht="24.75" thickBot="1" x14ac:dyDescent="0.25">
      <c r="A8846" s="601">
        <v>43876</v>
      </c>
      <c r="B8846" s="379" t="s">
        <v>5745</v>
      </c>
      <c r="C8846" s="414" t="s">
        <v>166</v>
      </c>
      <c r="D8846" s="830" t="s">
        <v>9135</v>
      </c>
      <c r="E8846" s="415">
        <v>20800</v>
      </c>
      <c r="F8846" s="380"/>
      <c r="G8846" s="122">
        <f t="shared" si="143"/>
        <v>-20800</v>
      </c>
      <c r="H8846" s="395" t="s">
        <v>5733</v>
      </c>
    </row>
    <row r="8847" spans="1:8" ht="24" x14ac:dyDescent="0.2">
      <c r="A8847" s="601">
        <v>43876</v>
      </c>
      <c r="B8847" s="121" t="s">
        <v>1399</v>
      </c>
      <c r="C8847" s="155" t="s">
        <v>1814</v>
      </c>
      <c r="D8847" s="156" t="s">
        <v>9136</v>
      </c>
      <c r="E8847" s="157">
        <v>300000</v>
      </c>
      <c r="F8847" s="122"/>
      <c r="G8847" s="122">
        <f t="shared" si="143"/>
        <v>-300000</v>
      </c>
      <c r="H8847" s="395" t="s">
        <v>5733</v>
      </c>
    </row>
    <row r="8848" spans="1:8" ht="15" x14ac:dyDescent="0.2">
      <c r="A8848" s="601">
        <v>43876</v>
      </c>
      <c r="B8848" s="121" t="s">
        <v>25</v>
      </c>
      <c r="C8848" s="121" t="s">
        <v>2427</v>
      </c>
      <c r="D8848" s="811"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1"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1"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800" t="s">
        <v>5732</v>
      </c>
      <c r="E8869" s="91"/>
      <c r="F8869" s="91">
        <v>157140</v>
      </c>
      <c r="G8869" s="91">
        <f t="shared" si="143"/>
        <v>157140</v>
      </c>
      <c r="H8869" s="427" t="s">
        <v>5733</v>
      </c>
    </row>
    <row r="8870" spans="1:8" ht="15" x14ac:dyDescent="0.2">
      <c r="A8870" s="598">
        <v>43872</v>
      </c>
      <c r="B8870" s="90" t="s">
        <v>2651</v>
      </c>
      <c r="C8870" s="90" t="s">
        <v>558</v>
      </c>
      <c r="D8870" s="800" t="s">
        <v>5762</v>
      </c>
      <c r="E8870" s="91"/>
      <c r="F8870" s="91">
        <v>1500000</v>
      </c>
      <c r="G8870" s="91">
        <f t="shared" si="143"/>
        <v>1500000</v>
      </c>
      <c r="H8870" s="427" t="s">
        <v>5733</v>
      </c>
    </row>
    <row r="8871" spans="1:8" ht="15" x14ac:dyDescent="0.2">
      <c r="A8871" s="598">
        <v>43872</v>
      </c>
      <c r="B8871" s="90" t="s">
        <v>1399</v>
      </c>
      <c r="C8871" s="90" t="s">
        <v>558</v>
      </c>
      <c r="D8871" s="797" t="s">
        <v>5764</v>
      </c>
      <c r="E8871" s="91"/>
      <c r="F8871" s="91">
        <v>500000</v>
      </c>
      <c r="G8871" s="91">
        <f t="shared" si="143"/>
        <v>500000</v>
      </c>
      <c r="H8871" s="427" t="s">
        <v>5733</v>
      </c>
    </row>
    <row r="8872" spans="1:8" ht="15" x14ac:dyDescent="0.2">
      <c r="A8872" s="598">
        <v>43872</v>
      </c>
      <c r="B8872" s="90" t="s">
        <v>1399</v>
      </c>
      <c r="C8872" s="90" t="s">
        <v>558</v>
      </c>
      <c r="D8872" s="800" t="s">
        <v>9137</v>
      </c>
      <c r="E8872" s="91"/>
      <c r="F8872" s="91">
        <v>500000</v>
      </c>
      <c r="G8872" s="91">
        <f t="shared" si="143"/>
        <v>500000</v>
      </c>
      <c r="H8872" s="427" t="s">
        <v>5733</v>
      </c>
    </row>
    <row r="8873" spans="1:8" ht="15" customHeight="1" x14ac:dyDescent="0.2">
      <c r="A8873" s="598">
        <v>43875</v>
      </c>
      <c r="B8873" s="90" t="s">
        <v>1399</v>
      </c>
      <c r="C8873" s="90" t="s">
        <v>558</v>
      </c>
      <c r="D8873" s="800" t="s">
        <v>9138</v>
      </c>
      <c r="E8873" s="91"/>
      <c r="F8873" s="91">
        <v>300000</v>
      </c>
      <c r="G8873" s="91">
        <f t="shared" si="143"/>
        <v>300000</v>
      </c>
      <c r="H8873" s="427" t="s">
        <v>5733</v>
      </c>
    </row>
    <row r="8874" spans="1:8" ht="15" customHeight="1" x14ac:dyDescent="0.2">
      <c r="A8874" s="598">
        <v>43875</v>
      </c>
      <c r="B8874" s="90" t="s">
        <v>1399</v>
      </c>
      <c r="C8874" s="90" t="s">
        <v>558</v>
      </c>
      <c r="D8874" s="800" t="s">
        <v>9139</v>
      </c>
      <c r="E8874" s="91"/>
      <c r="F8874" s="91">
        <v>300000</v>
      </c>
      <c r="G8874" s="91">
        <f t="shared" si="143"/>
        <v>300000</v>
      </c>
      <c r="H8874" s="427" t="s">
        <v>5733</v>
      </c>
    </row>
    <row r="8875" spans="1:8" ht="15" customHeight="1" x14ac:dyDescent="0.2">
      <c r="A8875" s="598">
        <v>43875</v>
      </c>
      <c r="B8875" s="90" t="s">
        <v>1399</v>
      </c>
      <c r="C8875" s="90" t="s">
        <v>558</v>
      </c>
      <c r="D8875" s="800" t="s">
        <v>9140</v>
      </c>
      <c r="E8875" s="91"/>
      <c r="F8875" s="91">
        <v>210000</v>
      </c>
      <c r="G8875" s="91">
        <f t="shared" ref="G8875:G8938" si="144">F8875-E8875</f>
        <v>210000</v>
      </c>
      <c r="H8875" s="427" t="s">
        <v>5733</v>
      </c>
    </row>
    <row r="8876" spans="1:8" ht="15" x14ac:dyDescent="0.2">
      <c r="A8876" s="598">
        <v>43875</v>
      </c>
      <c r="B8876" s="90" t="s">
        <v>1399</v>
      </c>
      <c r="C8876" s="90" t="s">
        <v>558</v>
      </c>
      <c r="D8876" s="800" t="s">
        <v>9141</v>
      </c>
      <c r="E8876" s="91"/>
      <c r="F8876" s="91">
        <v>139084</v>
      </c>
      <c r="G8876" s="91">
        <f t="shared" si="144"/>
        <v>139084</v>
      </c>
      <c r="H8876" s="427" t="s">
        <v>5733</v>
      </c>
    </row>
    <row r="8877" spans="1:8" ht="15" customHeight="1" x14ac:dyDescent="0.2">
      <c r="A8877" s="598">
        <v>43875</v>
      </c>
      <c r="B8877" s="90" t="s">
        <v>1399</v>
      </c>
      <c r="C8877" s="90" t="s">
        <v>558</v>
      </c>
      <c r="D8877" s="800" t="s">
        <v>9141</v>
      </c>
      <c r="E8877" s="91"/>
      <c r="F8877" s="91">
        <v>128261</v>
      </c>
      <c r="G8877" s="91">
        <f t="shared" si="144"/>
        <v>128261</v>
      </c>
      <c r="H8877" s="427" t="s">
        <v>5733</v>
      </c>
    </row>
    <row r="8878" spans="1:8" ht="15" customHeight="1" x14ac:dyDescent="0.2">
      <c r="A8878" s="598">
        <v>43875</v>
      </c>
      <c r="B8878" s="90" t="s">
        <v>1399</v>
      </c>
      <c r="C8878" s="90" t="s">
        <v>558</v>
      </c>
      <c r="D8878" s="800" t="s">
        <v>9141</v>
      </c>
      <c r="E8878" s="91"/>
      <c r="F8878" s="91">
        <v>137468</v>
      </c>
      <c r="G8878" s="91">
        <f t="shared" si="144"/>
        <v>137468</v>
      </c>
      <c r="H8878" s="427" t="s">
        <v>5733</v>
      </c>
    </row>
    <row r="8879" spans="1:8" ht="15" customHeight="1" x14ac:dyDescent="0.2">
      <c r="A8879" s="598">
        <v>43878</v>
      </c>
      <c r="B8879" s="90" t="s">
        <v>5543</v>
      </c>
      <c r="C8879" s="90" t="s">
        <v>558</v>
      </c>
      <c r="D8879" s="800" t="s">
        <v>9142</v>
      </c>
      <c r="E8879" s="91"/>
      <c r="F8879" s="91">
        <v>508755</v>
      </c>
      <c r="G8879" s="91">
        <f t="shared" si="144"/>
        <v>508755</v>
      </c>
      <c r="H8879" s="427" t="s">
        <v>5733</v>
      </c>
    </row>
    <row r="8880" spans="1:8" ht="15" customHeight="1" x14ac:dyDescent="0.2">
      <c r="A8880" s="598">
        <v>43880</v>
      </c>
      <c r="B8880" s="90" t="s">
        <v>1399</v>
      </c>
      <c r="C8880" s="90" t="s">
        <v>558</v>
      </c>
      <c r="D8880" s="800" t="s">
        <v>5779</v>
      </c>
      <c r="E8880" s="91"/>
      <c r="F8880" s="91">
        <v>46250</v>
      </c>
      <c r="G8880" s="91">
        <f t="shared" si="144"/>
        <v>46250</v>
      </c>
      <c r="H8880" s="427" t="s">
        <v>5733</v>
      </c>
    </row>
    <row r="8881" spans="1:8" ht="15" customHeight="1" x14ac:dyDescent="0.2">
      <c r="A8881" s="598">
        <v>43880</v>
      </c>
      <c r="B8881" s="90" t="s">
        <v>5603</v>
      </c>
      <c r="C8881" s="90" t="s">
        <v>558</v>
      </c>
      <c r="D8881" s="800" t="s">
        <v>5780</v>
      </c>
      <c r="E8881" s="91"/>
      <c r="F8881" s="91">
        <v>462500</v>
      </c>
      <c r="G8881" s="91">
        <f t="shared" si="144"/>
        <v>462500</v>
      </c>
      <c r="H8881" s="427" t="s">
        <v>5733</v>
      </c>
    </row>
    <row r="8882" spans="1:8" ht="15" customHeight="1" x14ac:dyDescent="0.2">
      <c r="A8882" s="598">
        <v>43883</v>
      </c>
      <c r="B8882" s="90" t="s">
        <v>3944</v>
      </c>
      <c r="C8882" s="90" t="s">
        <v>558</v>
      </c>
      <c r="D8882" s="800" t="s">
        <v>5781</v>
      </c>
      <c r="E8882" s="91"/>
      <c r="F8882" s="91">
        <v>321064</v>
      </c>
      <c r="G8882" s="91">
        <f t="shared" si="144"/>
        <v>321064</v>
      </c>
      <c r="H8882" s="427" t="s">
        <v>5733</v>
      </c>
    </row>
    <row r="8883" spans="1:8" ht="36" customHeight="1" x14ac:dyDescent="0.2">
      <c r="A8883" s="598">
        <v>43889</v>
      </c>
      <c r="B8883" s="90" t="s">
        <v>6514</v>
      </c>
      <c r="C8883" s="90" t="s">
        <v>558</v>
      </c>
      <c r="D8883" s="801"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1"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1"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800" t="s">
        <v>5813</v>
      </c>
      <c r="E9007" s="91"/>
      <c r="F9007" s="91">
        <v>133700</v>
      </c>
      <c r="G9007" s="91">
        <f t="shared" si="146"/>
        <v>133700</v>
      </c>
      <c r="H9007" s="427" t="s">
        <v>5814</v>
      </c>
    </row>
    <row r="9008" spans="1:8" ht="15" x14ac:dyDescent="0.2">
      <c r="A9008" s="598">
        <v>43894</v>
      </c>
      <c r="B9008" s="90" t="s">
        <v>2651</v>
      </c>
      <c r="C9008" s="90" t="s">
        <v>558</v>
      </c>
      <c r="D9008" s="800" t="s">
        <v>9143</v>
      </c>
      <c r="E9008" s="91"/>
      <c r="F9008" s="91">
        <v>1500000</v>
      </c>
      <c r="G9008" s="91">
        <f t="shared" si="146"/>
        <v>1500000</v>
      </c>
      <c r="H9008" s="427" t="s">
        <v>5814</v>
      </c>
    </row>
    <row r="9009" spans="1:8" ht="15" x14ac:dyDescent="0.2">
      <c r="A9009" s="598">
        <v>43894</v>
      </c>
      <c r="B9009" s="90" t="s">
        <v>37</v>
      </c>
      <c r="C9009" s="90" t="s">
        <v>558</v>
      </c>
      <c r="D9009" s="800" t="s">
        <v>5815</v>
      </c>
      <c r="E9009" s="91"/>
      <c r="F9009" s="91">
        <v>32375</v>
      </c>
      <c r="G9009" s="91">
        <f t="shared" si="146"/>
        <v>32375</v>
      </c>
      <c r="H9009" s="427" t="s">
        <v>5814</v>
      </c>
    </row>
    <row r="9010" spans="1:8" ht="15" x14ac:dyDescent="0.2">
      <c r="A9010" s="598">
        <v>43896</v>
      </c>
      <c r="B9010" s="90" t="s">
        <v>3945</v>
      </c>
      <c r="C9010" s="90" t="s">
        <v>558</v>
      </c>
      <c r="D9010" s="800" t="s">
        <v>5829</v>
      </c>
      <c r="E9010" s="91"/>
      <c r="F9010" s="91">
        <v>295582</v>
      </c>
      <c r="G9010" s="91">
        <f t="shared" si="146"/>
        <v>295582</v>
      </c>
      <c r="H9010" s="427" t="s">
        <v>5814</v>
      </c>
    </row>
    <row r="9011" spans="1:8" ht="15" x14ac:dyDescent="0.2">
      <c r="A9011" s="598">
        <v>43902</v>
      </c>
      <c r="B9011" s="90" t="s">
        <v>5640</v>
      </c>
      <c r="C9011" s="90" t="s">
        <v>558</v>
      </c>
      <c r="D9011" s="800" t="s">
        <v>9144</v>
      </c>
      <c r="E9011" s="91"/>
      <c r="F9011" s="91">
        <v>333025</v>
      </c>
      <c r="G9011" s="91">
        <f t="shared" si="146"/>
        <v>333025</v>
      </c>
      <c r="H9011" s="427" t="s">
        <v>5814</v>
      </c>
    </row>
    <row r="9012" spans="1:8" ht="36" x14ac:dyDescent="0.2">
      <c r="A9012" s="598">
        <v>43902</v>
      </c>
      <c r="B9012" s="90" t="s">
        <v>5640</v>
      </c>
      <c r="C9012" s="90" t="s">
        <v>558</v>
      </c>
      <c r="D9012" s="797" t="s">
        <v>5849</v>
      </c>
      <c r="E9012" s="91"/>
      <c r="F9012" s="91">
        <v>510000</v>
      </c>
      <c r="G9012" s="91">
        <f t="shared" si="146"/>
        <v>510000</v>
      </c>
      <c r="H9012" s="427" t="s">
        <v>5814</v>
      </c>
    </row>
    <row r="9013" spans="1:8" ht="15" x14ac:dyDescent="0.2">
      <c r="A9013" s="598">
        <v>43902</v>
      </c>
      <c r="B9013" s="90" t="s">
        <v>4552</v>
      </c>
      <c r="C9013" s="90" t="s">
        <v>558</v>
      </c>
      <c r="D9013" s="800" t="s">
        <v>5852</v>
      </c>
      <c r="E9013" s="91"/>
      <c r="F9013" s="91">
        <v>150000</v>
      </c>
      <c r="G9013" s="91">
        <f t="shared" si="146"/>
        <v>150000</v>
      </c>
      <c r="H9013" s="427" t="s">
        <v>5814</v>
      </c>
    </row>
    <row r="9014" spans="1:8" ht="36" x14ac:dyDescent="0.2">
      <c r="A9014" s="598">
        <v>43909</v>
      </c>
      <c r="B9014" s="90" t="s">
        <v>5640</v>
      </c>
      <c r="C9014" s="90" t="s">
        <v>558</v>
      </c>
      <c r="D9014" s="797"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1" t="s">
        <v>5872</v>
      </c>
      <c r="E9018" s="57">
        <v>90329</v>
      </c>
      <c r="F9018" s="57"/>
      <c r="G9018" s="57">
        <f t="shared" si="146"/>
        <v>-90329</v>
      </c>
      <c r="H9018" s="421" t="s">
        <v>5868</v>
      </c>
    </row>
    <row r="9019" spans="1:8" ht="15" x14ac:dyDescent="0.2">
      <c r="A9019" s="596">
        <v>43934</v>
      </c>
      <c r="B9019" s="40" t="s">
        <v>5640</v>
      </c>
      <c r="C9019" s="400" t="s">
        <v>5834</v>
      </c>
      <c r="D9019" s="841" t="s">
        <v>5873</v>
      </c>
      <c r="E9019" s="433">
        <v>12000</v>
      </c>
      <c r="F9019" s="57"/>
      <c r="G9019" s="57">
        <f t="shared" si="146"/>
        <v>-12000</v>
      </c>
      <c r="H9019" s="421" t="s">
        <v>5868</v>
      </c>
    </row>
    <row r="9020" spans="1:8" ht="15" x14ac:dyDescent="0.2">
      <c r="A9020" s="596">
        <v>43934</v>
      </c>
      <c r="B9020" s="40" t="s">
        <v>5603</v>
      </c>
      <c r="C9020" s="400" t="s">
        <v>5834</v>
      </c>
      <c r="D9020" s="841" t="s">
        <v>5874</v>
      </c>
      <c r="E9020" s="433">
        <v>5000</v>
      </c>
      <c r="F9020" s="57"/>
      <c r="G9020" s="57">
        <f t="shared" si="146"/>
        <v>-5000</v>
      </c>
      <c r="H9020" s="421" t="s">
        <v>5868</v>
      </c>
    </row>
    <row r="9021" spans="1:8" ht="15" x14ac:dyDescent="0.2">
      <c r="A9021" s="596">
        <v>43934</v>
      </c>
      <c r="B9021" s="40" t="s">
        <v>5640</v>
      </c>
      <c r="C9021" s="40" t="s">
        <v>5875</v>
      </c>
      <c r="D9021" s="804"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2" t="s">
        <v>5887</v>
      </c>
      <c r="E9061" s="228">
        <v>23700</v>
      </c>
      <c r="F9061" s="235"/>
      <c r="G9061" s="235">
        <f t="shared" si="146"/>
        <v>-23700</v>
      </c>
      <c r="H9061" s="395" t="s">
        <v>5868</v>
      </c>
    </row>
    <row r="9062" spans="1:8" ht="15" x14ac:dyDescent="0.2">
      <c r="A9062" s="601">
        <v>43948</v>
      </c>
      <c r="B9062" s="437" t="s">
        <v>2932</v>
      </c>
      <c r="C9062" s="475" t="s">
        <v>1802</v>
      </c>
      <c r="D9062" s="843" t="s">
        <v>6106</v>
      </c>
      <c r="E9062" s="499">
        <v>22119</v>
      </c>
      <c r="F9062" s="322"/>
      <c r="G9062" s="235"/>
      <c r="H9062" s="395"/>
    </row>
    <row r="9063" spans="1:8" ht="15" x14ac:dyDescent="0.2">
      <c r="A9063" s="601">
        <v>43948</v>
      </c>
      <c r="B9063" s="435" t="s">
        <v>5640</v>
      </c>
      <c r="C9063" s="506" t="s">
        <v>1802</v>
      </c>
      <c r="D9063" s="836" t="s">
        <v>6106</v>
      </c>
      <c r="E9063" s="501">
        <v>64222</v>
      </c>
      <c r="F9063" s="322"/>
      <c r="G9063" s="235"/>
      <c r="H9063" s="395"/>
    </row>
    <row r="9064" spans="1:8" ht="15" x14ac:dyDescent="0.2">
      <c r="A9064" s="601">
        <v>43948</v>
      </c>
      <c r="B9064" s="435" t="s">
        <v>4552</v>
      </c>
      <c r="C9064" s="506" t="s">
        <v>1802</v>
      </c>
      <c r="D9064" s="836" t="s">
        <v>6106</v>
      </c>
      <c r="E9064" s="501">
        <v>10000</v>
      </c>
      <c r="F9064" s="322"/>
      <c r="G9064" s="235"/>
      <c r="H9064" s="395"/>
    </row>
    <row r="9065" spans="1:8" ht="15.75" thickBot="1" x14ac:dyDescent="0.25">
      <c r="A9065" s="601">
        <v>43949</v>
      </c>
      <c r="B9065" s="435" t="s">
        <v>2651</v>
      </c>
      <c r="C9065" s="508" t="s">
        <v>1802</v>
      </c>
      <c r="D9065" s="844" t="s">
        <v>6106</v>
      </c>
      <c r="E9065" s="509">
        <v>150980</v>
      </c>
      <c r="F9065" s="322"/>
      <c r="G9065" s="235">
        <f t="shared" ref="G9065:G9128" si="147">F9065-E9065</f>
        <v>-150980</v>
      </c>
      <c r="H9065" s="395" t="s">
        <v>5868</v>
      </c>
    </row>
    <row r="9066" spans="1:8" ht="15" x14ac:dyDescent="0.2">
      <c r="A9066" s="601">
        <v>43949</v>
      </c>
      <c r="B9066" s="435" t="s">
        <v>1399</v>
      </c>
      <c r="C9066" s="475" t="s">
        <v>1802</v>
      </c>
      <c r="D9066" s="843"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5" t="s">
        <v>6105</v>
      </c>
      <c r="E9068" s="503">
        <v>187438</v>
      </c>
      <c r="F9068" s="322"/>
      <c r="G9068" s="235">
        <f t="shared" si="147"/>
        <v>-187438</v>
      </c>
      <c r="H9068" s="395" t="s">
        <v>5868</v>
      </c>
    </row>
    <row r="9069" spans="1:8" ht="15" x14ac:dyDescent="0.2">
      <c r="A9069" s="601">
        <v>43949</v>
      </c>
      <c r="B9069" s="173" t="s">
        <v>4720</v>
      </c>
      <c r="C9069" s="239" t="s">
        <v>4333</v>
      </c>
      <c r="D9069" s="836" t="s">
        <v>5888</v>
      </c>
      <c r="E9069" s="240">
        <v>130000</v>
      </c>
      <c r="F9069" s="235"/>
      <c r="G9069" s="235">
        <f t="shared" si="147"/>
        <v>-130000</v>
      </c>
      <c r="H9069" s="395" t="s">
        <v>5868</v>
      </c>
    </row>
    <row r="9070" spans="1:8" ht="15" x14ac:dyDescent="0.2">
      <c r="A9070" s="598">
        <v>43929</v>
      </c>
      <c r="B9070" s="90" t="s">
        <v>1399</v>
      </c>
      <c r="C9070" s="90" t="s">
        <v>558</v>
      </c>
      <c r="D9070" s="800" t="s">
        <v>9145</v>
      </c>
      <c r="E9070" s="91"/>
      <c r="F9070" s="91">
        <v>4600000</v>
      </c>
      <c r="G9070" s="91">
        <f t="shared" si="147"/>
        <v>4600000</v>
      </c>
      <c r="H9070" s="427" t="s">
        <v>5868</v>
      </c>
    </row>
    <row r="9071" spans="1:8" ht="15" x14ac:dyDescent="0.2">
      <c r="A9071" s="598">
        <v>43929</v>
      </c>
      <c r="B9071" s="90" t="s">
        <v>1399</v>
      </c>
      <c r="C9071" s="90" t="s">
        <v>558</v>
      </c>
      <c r="D9071" s="800" t="s">
        <v>9146</v>
      </c>
      <c r="E9071" s="91"/>
      <c r="F9071" s="91">
        <v>850000</v>
      </c>
      <c r="G9071" s="91">
        <f t="shared" si="147"/>
        <v>850000</v>
      </c>
      <c r="H9071" s="427" t="s">
        <v>5868</v>
      </c>
    </row>
    <row r="9072" spans="1:8" ht="15" x14ac:dyDescent="0.2">
      <c r="A9072" s="598">
        <v>43929</v>
      </c>
      <c r="B9072" s="90" t="s">
        <v>1399</v>
      </c>
      <c r="C9072" s="90" t="s">
        <v>558</v>
      </c>
      <c r="D9072" s="800" t="s">
        <v>9147</v>
      </c>
      <c r="E9072" s="91"/>
      <c r="F9072" s="91">
        <v>650000</v>
      </c>
      <c r="G9072" s="91">
        <f t="shared" si="147"/>
        <v>650000</v>
      </c>
      <c r="H9072" s="427" t="s">
        <v>5868</v>
      </c>
    </row>
    <row r="9073" spans="1:8" ht="15" x14ac:dyDescent="0.2">
      <c r="A9073" s="598">
        <v>43929</v>
      </c>
      <c r="B9073" s="90" t="s">
        <v>1399</v>
      </c>
      <c r="C9073" s="90" t="s">
        <v>558</v>
      </c>
      <c r="D9073" s="800" t="s">
        <v>9146</v>
      </c>
      <c r="E9073" s="91"/>
      <c r="F9073" s="91">
        <v>750000</v>
      </c>
      <c r="G9073" s="91">
        <f t="shared" si="147"/>
        <v>750000</v>
      </c>
      <c r="H9073" s="427" t="s">
        <v>5868</v>
      </c>
    </row>
    <row r="9074" spans="1:8" ht="15" x14ac:dyDescent="0.2">
      <c r="A9074" s="598">
        <v>43929</v>
      </c>
      <c r="B9074" s="90" t="s">
        <v>1399</v>
      </c>
      <c r="C9074" s="90" t="s">
        <v>558</v>
      </c>
      <c r="D9074" s="800" t="s">
        <v>9147</v>
      </c>
      <c r="E9074" s="91"/>
      <c r="F9074" s="91">
        <v>700000</v>
      </c>
      <c r="G9074" s="91">
        <f t="shared" si="147"/>
        <v>700000</v>
      </c>
      <c r="H9074" s="427" t="s">
        <v>5868</v>
      </c>
    </row>
    <row r="9075" spans="1:8" ht="15" x14ac:dyDescent="0.2">
      <c r="A9075" s="598">
        <v>43929</v>
      </c>
      <c r="B9075" s="90" t="s">
        <v>1399</v>
      </c>
      <c r="C9075" s="90" t="s">
        <v>558</v>
      </c>
      <c r="D9075" s="800" t="s">
        <v>9147</v>
      </c>
      <c r="E9075" s="91"/>
      <c r="F9075" s="91">
        <v>800000</v>
      </c>
      <c r="G9075" s="91">
        <f t="shared" si="147"/>
        <v>800000</v>
      </c>
      <c r="H9075" s="427" t="s">
        <v>5868</v>
      </c>
    </row>
    <row r="9076" spans="1:8" ht="15" x14ac:dyDescent="0.2">
      <c r="A9076" s="598">
        <v>43929</v>
      </c>
      <c r="B9076" s="90" t="s">
        <v>1399</v>
      </c>
      <c r="C9076" s="90" t="s">
        <v>558</v>
      </c>
      <c r="D9076" s="800" t="s">
        <v>9147</v>
      </c>
      <c r="E9076" s="91"/>
      <c r="F9076" s="91">
        <v>750000</v>
      </c>
      <c r="G9076" s="91">
        <f t="shared" si="147"/>
        <v>750000</v>
      </c>
      <c r="H9076" s="427" t="s">
        <v>5868</v>
      </c>
    </row>
    <row r="9077" spans="1:8" ht="15" x14ac:dyDescent="0.2">
      <c r="A9077" s="598">
        <v>43929</v>
      </c>
      <c r="B9077" s="90" t="s">
        <v>1399</v>
      </c>
      <c r="C9077" s="90" t="s">
        <v>558</v>
      </c>
      <c r="D9077" s="800" t="s">
        <v>9147</v>
      </c>
      <c r="E9077" s="91"/>
      <c r="F9077" s="91">
        <v>600000</v>
      </c>
      <c r="G9077" s="91">
        <f t="shared" si="147"/>
        <v>600000</v>
      </c>
      <c r="H9077" s="427" t="s">
        <v>5868</v>
      </c>
    </row>
    <row r="9078" spans="1:8" ht="15" x14ac:dyDescent="0.2">
      <c r="A9078" s="598">
        <v>43929</v>
      </c>
      <c r="B9078" s="90" t="s">
        <v>1399</v>
      </c>
      <c r="C9078" s="90" t="s">
        <v>558</v>
      </c>
      <c r="D9078" s="800" t="s">
        <v>9147</v>
      </c>
      <c r="E9078" s="91"/>
      <c r="F9078" s="91">
        <v>900000</v>
      </c>
      <c r="G9078" s="91">
        <f t="shared" si="147"/>
        <v>900000</v>
      </c>
      <c r="H9078" s="427" t="s">
        <v>5868</v>
      </c>
    </row>
    <row r="9079" spans="1:8" ht="15" x14ac:dyDescent="0.2">
      <c r="A9079" s="598">
        <v>43939</v>
      </c>
      <c r="B9079" s="90" t="s">
        <v>5745</v>
      </c>
      <c r="C9079" s="90" t="s">
        <v>558</v>
      </c>
      <c r="D9079" s="800" t="s">
        <v>5879</v>
      </c>
      <c r="E9079" s="91"/>
      <c r="F9079" s="91">
        <v>742577</v>
      </c>
      <c r="G9079" s="91">
        <f t="shared" si="147"/>
        <v>742577</v>
      </c>
      <c r="H9079" s="427" t="s">
        <v>5868</v>
      </c>
    </row>
    <row r="9080" spans="1:8" ht="60" x14ac:dyDescent="0.2">
      <c r="A9080" s="598">
        <v>43944</v>
      </c>
      <c r="B9080" s="90" t="s">
        <v>6514</v>
      </c>
      <c r="C9080" s="93" t="s">
        <v>558</v>
      </c>
      <c r="D9080" s="801" t="s">
        <v>5883</v>
      </c>
      <c r="E9080" s="175"/>
      <c r="F9080" s="175">
        <v>625014</v>
      </c>
      <c r="G9080" s="175">
        <f t="shared" si="147"/>
        <v>625014</v>
      </c>
      <c r="H9080" s="427" t="s">
        <v>5868</v>
      </c>
    </row>
    <row r="9081" spans="1:8" ht="15" x14ac:dyDescent="0.2">
      <c r="A9081" s="598">
        <v>43949</v>
      </c>
      <c r="B9081" s="90" t="s">
        <v>3945</v>
      </c>
      <c r="C9081" s="93" t="s">
        <v>558</v>
      </c>
      <c r="D9081" s="800" t="s">
        <v>5889</v>
      </c>
      <c r="E9081" s="91"/>
      <c r="F9081" s="91">
        <v>443373</v>
      </c>
      <c r="G9081" s="91">
        <f t="shared" si="147"/>
        <v>443373</v>
      </c>
      <c r="H9081" s="427" t="s">
        <v>5868</v>
      </c>
    </row>
    <row r="9082" spans="1:8" ht="15" x14ac:dyDescent="0.2">
      <c r="A9082" s="598">
        <v>43949</v>
      </c>
      <c r="B9082" s="90" t="s">
        <v>3944</v>
      </c>
      <c r="C9082" s="93" t="s">
        <v>558</v>
      </c>
      <c r="D9082" s="800"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9" t="s">
        <v>5930</v>
      </c>
      <c r="E9097" s="172">
        <v>65480</v>
      </c>
      <c r="F9097" s="57"/>
      <c r="G9097" s="57">
        <f t="shared" si="147"/>
        <v>-65480</v>
      </c>
      <c r="H9097" s="421" t="s">
        <v>5895</v>
      </c>
    </row>
    <row r="9098" spans="1:8" ht="15" x14ac:dyDescent="0.2">
      <c r="A9098" s="596">
        <v>43972</v>
      </c>
      <c r="B9098" s="400" t="s">
        <v>2651</v>
      </c>
      <c r="C9098" s="445" t="s">
        <v>5894</v>
      </c>
      <c r="D9098" s="846"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7" t="s">
        <v>5931</v>
      </c>
      <c r="E9101" s="450">
        <v>5000</v>
      </c>
      <c r="F9101" s="433"/>
      <c r="G9101" s="57">
        <f t="shared" si="147"/>
        <v>-5000</v>
      </c>
      <c r="H9101" s="421" t="s">
        <v>5895</v>
      </c>
    </row>
    <row r="9102" spans="1:8" ht="15" x14ac:dyDescent="0.2">
      <c r="A9102" s="596">
        <v>43972</v>
      </c>
      <c r="B9102" s="40" t="s">
        <v>1399</v>
      </c>
      <c r="C9102" s="222" t="s">
        <v>1523</v>
      </c>
      <c r="D9102" s="805" t="s">
        <v>5932</v>
      </c>
      <c r="E9102" s="246">
        <v>20500</v>
      </c>
      <c r="F9102" s="57"/>
      <c r="G9102" s="57">
        <f t="shared" si="147"/>
        <v>-20500</v>
      </c>
      <c r="H9102" s="421" t="s">
        <v>5895</v>
      </c>
    </row>
    <row r="9103" spans="1:8" ht="15" x14ac:dyDescent="0.2">
      <c r="A9103" s="596">
        <v>43980</v>
      </c>
      <c r="B9103" s="40" t="s">
        <v>1399</v>
      </c>
      <c r="C9103" s="222" t="s">
        <v>3032</v>
      </c>
      <c r="D9103" s="805" t="s">
        <v>369</v>
      </c>
      <c r="E9103" s="246">
        <v>2000</v>
      </c>
      <c r="F9103" s="57"/>
      <c r="G9103" s="57">
        <f t="shared" si="147"/>
        <v>-2000</v>
      </c>
      <c r="H9103" s="421" t="s">
        <v>5895</v>
      </c>
    </row>
    <row r="9104" spans="1:8" ht="15" x14ac:dyDescent="0.2">
      <c r="A9104" s="596">
        <v>43980</v>
      </c>
      <c r="B9104" s="40" t="s">
        <v>1399</v>
      </c>
      <c r="C9104" s="222" t="s">
        <v>391</v>
      </c>
      <c r="D9104" s="805" t="s">
        <v>5933</v>
      </c>
      <c r="E9104" s="246">
        <v>770</v>
      </c>
      <c r="F9104" s="57"/>
      <c r="G9104" s="57">
        <f t="shared" si="147"/>
        <v>-770</v>
      </c>
      <c r="H9104" s="421" t="s">
        <v>5895</v>
      </c>
    </row>
    <row r="9105" spans="1:8" ht="15" x14ac:dyDescent="0.2">
      <c r="A9105" s="596">
        <v>43980</v>
      </c>
      <c r="B9105" s="40" t="s">
        <v>1399</v>
      </c>
      <c r="C9105" s="222" t="s">
        <v>2103</v>
      </c>
      <c r="D9105" s="805" t="s">
        <v>5934</v>
      </c>
      <c r="E9105" s="246">
        <v>30000</v>
      </c>
      <c r="F9105" s="57"/>
      <c r="G9105" s="57">
        <f t="shared" si="147"/>
        <v>-30000</v>
      </c>
      <c r="H9105" s="421" t="s">
        <v>5895</v>
      </c>
    </row>
    <row r="9106" spans="1:8" ht="24" x14ac:dyDescent="0.2">
      <c r="A9106" s="596">
        <v>43980</v>
      </c>
      <c r="B9106" s="40" t="s">
        <v>25</v>
      </c>
      <c r="C9106" s="222" t="s">
        <v>550</v>
      </c>
      <c r="D9106" s="804" t="s">
        <v>5935</v>
      </c>
      <c r="E9106" s="246">
        <v>100000</v>
      </c>
      <c r="F9106" s="57"/>
      <c r="G9106" s="57">
        <f t="shared" si="147"/>
        <v>-100000</v>
      </c>
      <c r="H9106" s="421" t="s">
        <v>5895</v>
      </c>
    </row>
    <row r="9107" spans="1:8" ht="15" x14ac:dyDescent="0.2">
      <c r="A9107" s="596">
        <v>43980</v>
      </c>
      <c r="B9107" s="40" t="s">
        <v>16</v>
      </c>
      <c r="C9107" s="222" t="s">
        <v>1688</v>
      </c>
      <c r="D9107" s="805" t="s">
        <v>369</v>
      </c>
      <c r="E9107" s="246">
        <v>2465</v>
      </c>
      <c r="F9107" s="57"/>
      <c r="G9107" s="57">
        <f t="shared" si="147"/>
        <v>-2465</v>
      </c>
      <c r="H9107" s="421" t="s">
        <v>5895</v>
      </c>
    </row>
    <row r="9108" spans="1:8" ht="15" x14ac:dyDescent="0.2">
      <c r="A9108" s="596">
        <v>43980</v>
      </c>
      <c r="B9108" s="40" t="s">
        <v>25</v>
      </c>
      <c r="C9108" s="222" t="s">
        <v>1688</v>
      </c>
      <c r="D9108" s="805" t="s">
        <v>369</v>
      </c>
      <c r="E9108" s="246">
        <v>46905</v>
      </c>
      <c r="F9108" s="57"/>
      <c r="G9108" s="57">
        <f t="shared" si="147"/>
        <v>-46905</v>
      </c>
      <c r="H9108" s="421" t="s">
        <v>5895</v>
      </c>
    </row>
    <row r="9109" spans="1:8" ht="15" x14ac:dyDescent="0.2">
      <c r="A9109" s="596">
        <v>43980</v>
      </c>
      <c r="B9109" s="40" t="s">
        <v>4552</v>
      </c>
      <c r="C9109" s="222" t="s">
        <v>391</v>
      </c>
      <c r="D9109" s="805" t="s">
        <v>5383</v>
      </c>
      <c r="E9109" s="246">
        <v>2000</v>
      </c>
      <c r="F9109" s="57"/>
      <c r="G9109" s="57">
        <f t="shared" si="147"/>
        <v>-2000</v>
      </c>
      <c r="H9109" s="421" t="s">
        <v>5895</v>
      </c>
    </row>
    <row r="9110" spans="1:8" ht="15" x14ac:dyDescent="0.2">
      <c r="A9110" s="596">
        <v>43981</v>
      </c>
      <c r="B9110" s="40" t="s">
        <v>16</v>
      </c>
      <c r="C9110" s="222" t="s">
        <v>5936</v>
      </c>
      <c r="D9110" s="805" t="s">
        <v>5937</v>
      </c>
      <c r="E9110" s="246">
        <v>5000</v>
      </c>
      <c r="F9110" s="57"/>
      <c r="G9110" s="57">
        <f t="shared" si="147"/>
        <v>-5000</v>
      </c>
      <c r="H9110" s="421" t="s">
        <v>5895</v>
      </c>
    </row>
    <row r="9111" spans="1:8" ht="15" x14ac:dyDescent="0.2">
      <c r="A9111" s="596">
        <v>43981</v>
      </c>
      <c r="B9111" s="40" t="s">
        <v>2651</v>
      </c>
      <c r="C9111" s="222" t="s">
        <v>5740</v>
      </c>
      <c r="D9111" s="805" t="s">
        <v>391</v>
      </c>
      <c r="E9111" s="246">
        <v>500</v>
      </c>
      <c r="F9111" s="57"/>
      <c r="G9111" s="57">
        <f t="shared" si="147"/>
        <v>-500</v>
      </c>
      <c r="H9111" s="421" t="s">
        <v>5895</v>
      </c>
    </row>
    <row r="9112" spans="1:8" ht="15" x14ac:dyDescent="0.2">
      <c r="A9112" s="596">
        <v>43981</v>
      </c>
      <c r="B9112" s="40" t="s">
        <v>16</v>
      </c>
      <c r="C9112" s="222" t="s">
        <v>3363</v>
      </c>
      <c r="D9112" s="805" t="s">
        <v>369</v>
      </c>
      <c r="E9112" s="246">
        <v>4161</v>
      </c>
      <c r="F9112" s="57"/>
      <c r="G9112" s="57">
        <f t="shared" si="147"/>
        <v>-4161</v>
      </c>
      <c r="H9112" s="421" t="s">
        <v>5895</v>
      </c>
    </row>
    <row r="9113" spans="1:8" ht="15" x14ac:dyDescent="0.2">
      <c r="A9113" s="596">
        <v>43982</v>
      </c>
      <c r="B9113" s="40" t="s">
        <v>16</v>
      </c>
      <c r="C9113" s="222" t="s">
        <v>391</v>
      </c>
      <c r="D9113" s="805" t="s">
        <v>5938</v>
      </c>
      <c r="E9113" s="246">
        <v>15920</v>
      </c>
      <c r="F9113" s="57"/>
      <c r="G9113" s="57">
        <f t="shared" si="147"/>
        <v>-15920</v>
      </c>
      <c r="H9113" s="421" t="s">
        <v>5895</v>
      </c>
    </row>
    <row r="9114" spans="1:8" ht="15" x14ac:dyDescent="0.2">
      <c r="A9114" s="596">
        <v>43982</v>
      </c>
      <c r="B9114" s="40" t="s">
        <v>1399</v>
      </c>
      <c r="C9114" s="222" t="s">
        <v>2502</v>
      </c>
      <c r="D9114" s="805" t="s">
        <v>5940</v>
      </c>
      <c r="E9114" s="246">
        <v>25000</v>
      </c>
      <c r="F9114" s="57"/>
      <c r="G9114" s="57">
        <f t="shared" si="147"/>
        <v>-25000</v>
      </c>
      <c r="H9114" s="421" t="s">
        <v>5895</v>
      </c>
    </row>
    <row r="9115" spans="1:8" ht="15" x14ac:dyDescent="0.2">
      <c r="A9115" s="596">
        <v>43982</v>
      </c>
      <c r="B9115" s="40" t="s">
        <v>5640</v>
      </c>
      <c r="C9115" s="222" t="s">
        <v>2502</v>
      </c>
      <c r="D9115" s="805" t="s">
        <v>5940</v>
      </c>
      <c r="E9115" s="246">
        <v>25000</v>
      </c>
      <c r="F9115" s="57"/>
      <c r="G9115" s="57">
        <f t="shared" si="147"/>
        <v>-25000</v>
      </c>
      <c r="H9115" s="421" t="s">
        <v>5895</v>
      </c>
    </row>
    <row r="9116" spans="1:8" ht="15" x14ac:dyDescent="0.2">
      <c r="A9116" s="596">
        <v>43982</v>
      </c>
      <c r="B9116" s="40" t="s">
        <v>1399</v>
      </c>
      <c r="C9116" s="222" t="s">
        <v>2502</v>
      </c>
      <c r="D9116" s="805" t="s">
        <v>371</v>
      </c>
      <c r="E9116" s="246">
        <v>25000</v>
      </c>
      <c r="F9116" s="57"/>
      <c r="G9116" s="57">
        <f t="shared" si="147"/>
        <v>-25000</v>
      </c>
      <c r="H9116" s="421" t="s">
        <v>5895</v>
      </c>
    </row>
    <row r="9117" spans="1:8" ht="15" x14ac:dyDescent="0.2">
      <c r="A9117" s="596">
        <v>43982</v>
      </c>
      <c r="B9117" s="40" t="s">
        <v>37</v>
      </c>
      <c r="C9117" s="222" t="s">
        <v>2502</v>
      </c>
      <c r="D9117" s="805" t="s">
        <v>371</v>
      </c>
      <c r="E9117" s="246">
        <v>25000</v>
      </c>
      <c r="F9117" s="57"/>
      <c r="G9117" s="57">
        <f t="shared" si="147"/>
        <v>-25000</v>
      </c>
      <c r="H9117" s="421" t="s">
        <v>5895</v>
      </c>
    </row>
    <row r="9118" spans="1:8" ht="15" x14ac:dyDescent="0.2">
      <c r="A9118" s="596">
        <v>43982</v>
      </c>
      <c r="B9118" s="40" t="s">
        <v>25</v>
      </c>
      <c r="C9118" s="222" t="s">
        <v>2502</v>
      </c>
      <c r="D9118" s="805"/>
      <c r="E9118" s="246">
        <v>60000</v>
      </c>
      <c r="F9118" s="57"/>
      <c r="G9118" s="57">
        <f t="shared" si="147"/>
        <v>-60000</v>
      </c>
      <c r="H9118" s="421" t="s">
        <v>5895</v>
      </c>
    </row>
    <row r="9119" spans="1:8" ht="15" x14ac:dyDescent="0.2">
      <c r="A9119" s="596">
        <v>43982</v>
      </c>
      <c r="B9119" s="40" t="s">
        <v>16</v>
      </c>
      <c r="C9119" s="222" t="s">
        <v>2502</v>
      </c>
      <c r="D9119" s="805"/>
      <c r="E9119" s="246">
        <v>67000</v>
      </c>
      <c r="F9119" s="57"/>
      <c r="G9119" s="57">
        <f t="shared" si="147"/>
        <v>-67000</v>
      </c>
      <c r="H9119" s="421" t="s">
        <v>5895</v>
      </c>
    </row>
    <row r="9120" spans="1:8" ht="15" x14ac:dyDescent="0.2">
      <c r="A9120" s="596">
        <v>43982</v>
      </c>
      <c r="B9120" s="40" t="s">
        <v>3944</v>
      </c>
      <c r="C9120" s="222" t="s">
        <v>2502</v>
      </c>
      <c r="D9120" s="805"/>
      <c r="E9120" s="246">
        <v>32250</v>
      </c>
      <c r="F9120" s="57"/>
      <c r="G9120" s="57">
        <f t="shared" si="147"/>
        <v>-32250</v>
      </c>
      <c r="H9120" s="421" t="s">
        <v>5895</v>
      </c>
    </row>
    <row r="9121" spans="1:8" ht="15" x14ac:dyDescent="0.2">
      <c r="A9121" s="596">
        <v>43982</v>
      </c>
      <c r="B9121" s="40" t="s">
        <v>3945</v>
      </c>
      <c r="C9121" s="222" t="s">
        <v>2502</v>
      </c>
      <c r="D9121" s="805"/>
      <c r="E9121" s="246">
        <v>53254</v>
      </c>
      <c r="F9121" s="57"/>
      <c r="G9121" s="57">
        <f t="shared" si="147"/>
        <v>-53254</v>
      </c>
      <c r="H9121" s="421" t="s">
        <v>5895</v>
      </c>
    </row>
    <row r="9122" spans="1:8" ht="15" x14ac:dyDescent="0.2">
      <c r="A9122" s="596">
        <v>43982</v>
      </c>
      <c r="B9122" s="40" t="s">
        <v>1399</v>
      </c>
      <c r="C9122" s="222" t="s">
        <v>2502</v>
      </c>
      <c r="D9122" s="805"/>
      <c r="E9122" s="246">
        <v>254848</v>
      </c>
      <c r="F9122" s="57"/>
      <c r="G9122" s="57">
        <f t="shared" si="147"/>
        <v>-254848</v>
      </c>
      <c r="H9122" s="421" t="s">
        <v>5895</v>
      </c>
    </row>
    <row r="9123" spans="1:8" ht="15" x14ac:dyDescent="0.2">
      <c r="A9123" s="596">
        <v>43982</v>
      </c>
      <c r="B9123" s="40" t="s">
        <v>6514</v>
      </c>
      <c r="C9123" s="222" t="s">
        <v>2502</v>
      </c>
      <c r="D9123" s="805"/>
      <c r="E9123" s="246">
        <v>104752</v>
      </c>
      <c r="F9123" s="57"/>
      <c r="G9123" s="57">
        <f t="shared" si="147"/>
        <v>-104752</v>
      </c>
      <c r="H9123" s="421" t="s">
        <v>5895</v>
      </c>
    </row>
    <row r="9124" spans="1:8" ht="15" x14ac:dyDescent="0.2">
      <c r="A9124" s="596">
        <v>43982</v>
      </c>
      <c r="B9124" s="40" t="s">
        <v>37</v>
      </c>
      <c r="C9124" s="222" t="s">
        <v>2502</v>
      </c>
      <c r="D9124" s="805"/>
      <c r="E9124" s="246">
        <v>72469</v>
      </c>
      <c r="F9124" s="57"/>
      <c r="G9124" s="57">
        <f t="shared" si="147"/>
        <v>-72469</v>
      </c>
      <c r="H9124" s="421" t="s">
        <v>5895</v>
      </c>
    </row>
    <row r="9125" spans="1:8" ht="15" x14ac:dyDescent="0.2">
      <c r="A9125" s="596">
        <v>43982</v>
      </c>
      <c r="B9125" s="40" t="s">
        <v>2932</v>
      </c>
      <c r="C9125" s="222" t="s">
        <v>2502</v>
      </c>
      <c r="D9125" s="805"/>
      <c r="E9125" s="246">
        <v>28831</v>
      </c>
      <c r="F9125" s="57"/>
      <c r="G9125" s="57">
        <f t="shared" si="147"/>
        <v>-28831</v>
      </c>
      <c r="H9125" s="421" t="s">
        <v>5895</v>
      </c>
    </row>
    <row r="9126" spans="1:8" ht="15" x14ac:dyDescent="0.2">
      <c r="A9126" s="596">
        <v>43982</v>
      </c>
      <c r="B9126" s="40" t="s">
        <v>2651</v>
      </c>
      <c r="C9126" s="222" t="s">
        <v>2502</v>
      </c>
      <c r="D9126" s="805"/>
      <c r="E9126" s="246">
        <v>201414</v>
      </c>
      <c r="F9126" s="57"/>
      <c r="G9126" s="57">
        <f t="shared" si="147"/>
        <v>-201414</v>
      </c>
      <c r="H9126" s="421" t="s">
        <v>5895</v>
      </c>
    </row>
    <row r="9127" spans="1:8" ht="15" x14ac:dyDescent="0.2">
      <c r="A9127" s="596">
        <v>43982</v>
      </c>
      <c r="B9127" s="40" t="s">
        <v>5640</v>
      </c>
      <c r="C9127" s="222" t="s">
        <v>2502</v>
      </c>
      <c r="D9127" s="805"/>
      <c r="E9127" s="246">
        <v>45387</v>
      </c>
      <c r="F9127" s="57"/>
      <c r="G9127" s="57">
        <f t="shared" si="147"/>
        <v>-45387</v>
      </c>
      <c r="H9127" s="421" t="s">
        <v>5895</v>
      </c>
    </row>
    <row r="9128" spans="1:8" ht="15" x14ac:dyDescent="0.2">
      <c r="A9128" s="596">
        <v>43982</v>
      </c>
      <c r="B9128" s="40" t="s">
        <v>5603</v>
      </c>
      <c r="C9128" s="222" t="s">
        <v>2502</v>
      </c>
      <c r="D9128" s="805"/>
      <c r="E9128" s="246">
        <v>40000</v>
      </c>
      <c r="F9128" s="57"/>
      <c r="G9128" s="57">
        <f t="shared" si="147"/>
        <v>-40000</v>
      </c>
      <c r="H9128" s="421" t="s">
        <v>5895</v>
      </c>
    </row>
    <row r="9129" spans="1:8" ht="15" x14ac:dyDescent="0.2">
      <c r="A9129" s="596">
        <v>43982</v>
      </c>
      <c r="B9129" s="40" t="s">
        <v>4552</v>
      </c>
      <c r="C9129" s="222" t="s">
        <v>2502</v>
      </c>
      <c r="D9129" s="805"/>
      <c r="E9129" s="246">
        <v>15000</v>
      </c>
      <c r="F9129" s="57"/>
      <c r="G9129" s="57">
        <f t="shared" ref="G9129:G9192" si="148">F9129-E9129</f>
        <v>-15000</v>
      </c>
      <c r="H9129" s="421" t="s">
        <v>5895</v>
      </c>
    </row>
    <row r="9130" spans="1:8" ht="15" x14ac:dyDescent="0.2">
      <c r="A9130" s="601">
        <v>43962</v>
      </c>
      <c r="B9130" s="121" t="s">
        <v>1399</v>
      </c>
      <c r="C9130" s="173" t="s">
        <v>5651</v>
      </c>
      <c r="D9130" s="811" t="s">
        <v>5904</v>
      </c>
      <c r="E9130" s="122">
        <v>23000</v>
      </c>
      <c r="F9130" s="122"/>
      <c r="G9130" s="122">
        <f t="shared" si="148"/>
        <v>-23000</v>
      </c>
      <c r="H9130" s="395" t="s">
        <v>5895</v>
      </c>
    </row>
    <row r="9131" spans="1:8" ht="15" x14ac:dyDescent="0.2">
      <c r="A9131" s="601">
        <v>43962</v>
      </c>
      <c r="B9131" s="121" t="s">
        <v>5640</v>
      </c>
      <c r="C9131" s="173" t="s">
        <v>3883</v>
      </c>
      <c r="D9131" s="811" t="s">
        <v>5905</v>
      </c>
      <c r="E9131" s="122">
        <v>58000</v>
      </c>
      <c r="F9131" s="122"/>
      <c r="G9131" s="122">
        <f t="shared" si="148"/>
        <v>-58000</v>
      </c>
      <c r="H9131" s="395" t="s">
        <v>5895</v>
      </c>
    </row>
    <row r="9132" spans="1:8" ht="15" x14ac:dyDescent="0.2">
      <c r="A9132" s="601">
        <v>43962</v>
      </c>
      <c r="B9132" s="121" t="s">
        <v>5640</v>
      </c>
      <c r="C9132" s="173" t="s">
        <v>3883</v>
      </c>
      <c r="D9132" s="811" t="s">
        <v>5906</v>
      </c>
      <c r="E9132" s="122">
        <v>20000</v>
      </c>
      <c r="F9132" s="122"/>
      <c r="G9132" s="122">
        <f t="shared" si="148"/>
        <v>-20000</v>
      </c>
      <c r="H9132" s="395" t="s">
        <v>5895</v>
      </c>
    </row>
    <row r="9133" spans="1:8" ht="15" x14ac:dyDescent="0.2">
      <c r="A9133" s="601">
        <v>43962</v>
      </c>
      <c r="B9133" s="121" t="s">
        <v>1399</v>
      </c>
      <c r="C9133" s="173" t="s">
        <v>4987</v>
      </c>
      <c r="D9133" s="811" t="s">
        <v>5903</v>
      </c>
      <c r="E9133" s="122">
        <v>200000</v>
      </c>
      <c r="F9133" s="122"/>
      <c r="G9133" s="122">
        <f t="shared" si="148"/>
        <v>-200000</v>
      </c>
      <c r="H9133" s="395" t="s">
        <v>5895</v>
      </c>
    </row>
    <row r="9134" spans="1:8" ht="15.75" thickBot="1" x14ac:dyDescent="0.25">
      <c r="A9134" s="601">
        <v>43962</v>
      </c>
      <c r="B9134" s="121" t="s">
        <v>2651</v>
      </c>
      <c r="C9134" s="173" t="s">
        <v>4869</v>
      </c>
      <c r="D9134" s="848" t="s">
        <v>5902</v>
      </c>
      <c r="E9134" s="154">
        <v>54000</v>
      </c>
      <c r="F9134" s="122"/>
      <c r="G9134" s="122">
        <f t="shared" si="148"/>
        <v>-54000</v>
      </c>
      <c r="H9134" s="395" t="s">
        <v>5895</v>
      </c>
    </row>
    <row r="9135" spans="1:8" ht="15" x14ac:dyDescent="0.2">
      <c r="A9135" s="601">
        <v>43964</v>
      </c>
      <c r="B9135" s="121" t="s">
        <v>5745</v>
      </c>
      <c r="C9135" s="435" t="s">
        <v>5680</v>
      </c>
      <c r="D9135" s="849" t="s">
        <v>5907</v>
      </c>
      <c r="E9135" s="384">
        <v>50000</v>
      </c>
      <c r="F9135" s="380"/>
      <c r="G9135" s="122">
        <f t="shared" si="148"/>
        <v>-50000</v>
      </c>
      <c r="H9135" s="395" t="s">
        <v>5895</v>
      </c>
    </row>
    <row r="9136" spans="1:8" ht="15" x14ac:dyDescent="0.2">
      <c r="A9136" s="601">
        <v>43964</v>
      </c>
      <c r="B9136" s="121" t="s">
        <v>5603</v>
      </c>
      <c r="C9136" s="435" t="s">
        <v>5680</v>
      </c>
      <c r="D9136" s="850" t="s">
        <v>5907</v>
      </c>
      <c r="E9136" s="386">
        <v>38000</v>
      </c>
      <c r="F9136" s="380"/>
      <c r="G9136" s="122">
        <f t="shared" si="148"/>
        <v>-38000</v>
      </c>
      <c r="H9136" s="395" t="s">
        <v>5895</v>
      </c>
    </row>
    <row r="9137" spans="1:8" ht="15" x14ac:dyDescent="0.2">
      <c r="A9137" s="601">
        <v>43964</v>
      </c>
      <c r="B9137" s="121" t="s">
        <v>1399</v>
      </c>
      <c r="C9137" s="435" t="s">
        <v>5680</v>
      </c>
      <c r="D9137" s="850" t="s">
        <v>5907</v>
      </c>
      <c r="E9137" s="386">
        <v>20000</v>
      </c>
      <c r="F9137" s="380"/>
      <c r="G9137" s="122">
        <f t="shared" si="148"/>
        <v>-20000</v>
      </c>
      <c r="H9137" s="395" t="s">
        <v>5895</v>
      </c>
    </row>
    <row r="9138" spans="1:8" ht="15.75" thickBot="1" x14ac:dyDescent="0.25">
      <c r="A9138" s="603">
        <v>43964</v>
      </c>
      <c r="B9138" s="153" t="s">
        <v>5640</v>
      </c>
      <c r="C9138" s="436" t="s">
        <v>5680</v>
      </c>
      <c r="D9138" s="851"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7" t="s">
        <v>5913</v>
      </c>
      <c r="E9140" s="154">
        <v>25000</v>
      </c>
      <c r="F9140" s="122"/>
      <c r="G9140" s="122">
        <f t="shared" si="148"/>
        <v>-25000</v>
      </c>
      <c r="H9140" s="395" t="s">
        <v>5895</v>
      </c>
    </row>
    <row r="9141" spans="1:8" ht="15" x14ac:dyDescent="0.2">
      <c r="A9141" s="601">
        <v>43965</v>
      </c>
      <c r="B9141" s="155" t="s">
        <v>2651</v>
      </c>
      <c r="C9141" s="437" t="s">
        <v>5911</v>
      </c>
      <c r="D9141" s="852" t="s">
        <v>5912</v>
      </c>
      <c r="E9141" s="384">
        <v>5000</v>
      </c>
      <c r="F9141" s="438"/>
      <c r="G9141" s="157">
        <f t="shared" si="148"/>
        <v>-5000</v>
      </c>
      <c r="H9141" s="395" t="s">
        <v>5895</v>
      </c>
    </row>
    <row r="9142" spans="1:8" ht="15.75" thickBot="1" x14ac:dyDescent="0.25">
      <c r="A9142" s="601">
        <v>43965</v>
      </c>
      <c r="B9142" s="155" t="s">
        <v>2651</v>
      </c>
      <c r="C9142" s="437" t="s">
        <v>5911</v>
      </c>
      <c r="D9142" s="853" t="s">
        <v>5914</v>
      </c>
      <c r="E9142" s="439">
        <v>25000</v>
      </c>
      <c r="F9142" s="438"/>
      <c r="G9142" s="157">
        <f t="shared" si="148"/>
        <v>-25000</v>
      </c>
      <c r="H9142" s="395" t="s">
        <v>5895</v>
      </c>
    </row>
    <row r="9143" spans="1:8" ht="24.75" thickBot="1" x14ac:dyDescent="0.25">
      <c r="A9143" s="601">
        <v>43967</v>
      </c>
      <c r="B9143" s="155" t="s">
        <v>1399</v>
      </c>
      <c r="C9143" s="239" t="s">
        <v>3144</v>
      </c>
      <c r="D9143" s="831" t="s">
        <v>5915</v>
      </c>
      <c r="E9143" s="382">
        <v>45000</v>
      </c>
      <c r="F9143" s="157"/>
      <c r="G9143" s="157">
        <f t="shared" si="148"/>
        <v>-45000</v>
      </c>
      <c r="H9143" s="395" t="s">
        <v>5895</v>
      </c>
    </row>
    <row r="9144" spans="1:8" ht="15" x14ac:dyDescent="0.2">
      <c r="A9144" s="601">
        <v>43970</v>
      </c>
      <c r="B9144" s="155" t="s">
        <v>5810</v>
      </c>
      <c r="C9144" s="437" t="s">
        <v>704</v>
      </c>
      <c r="D9144" s="852" t="s">
        <v>5916</v>
      </c>
      <c r="E9144" s="384">
        <v>100000</v>
      </c>
      <c r="F9144" s="438"/>
      <c r="G9144" s="157">
        <f t="shared" si="148"/>
        <v>-100000</v>
      </c>
      <c r="H9144" s="395" t="s">
        <v>5895</v>
      </c>
    </row>
    <row r="9145" spans="1:8" ht="15" x14ac:dyDescent="0.2">
      <c r="A9145" s="601">
        <v>43970</v>
      </c>
      <c r="B9145" s="155" t="s">
        <v>5543</v>
      </c>
      <c r="C9145" s="437" t="s">
        <v>704</v>
      </c>
      <c r="D9145" s="854" t="s">
        <v>5916</v>
      </c>
      <c r="E9145" s="440">
        <v>5950</v>
      </c>
      <c r="F9145" s="438"/>
      <c r="G9145" s="157">
        <f t="shared" si="148"/>
        <v>-5950</v>
      </c>
      <c r="H9145" s="395" t="s">
        <v>5895</v>
      </c>
    </row>
    <row r="9146" spans="1:8" ht="15.75" thickBot="1" x14ac:dyDescent="0.25">
      <c r="A9146" s="601">
        <v>43970</v>
      </c>
      <c r="B9146" s="155" t="s">
        <v>5226</v>
      </c>
      <c r="C9146" s="437" t="s">
        <v>704</v>
      </c>
      <c r="D9146" s="853" t="s">
        <v>5916</v>
      </c>
      <c r="E9146" s="439">
        <v>44050</v>
      </c>
      <c r="F9146" s="438"/>
      <c r="G9146" s="157">
        <f t="shared" si="148"/>
        <v>-44050</v>
      </c>
      <c r="H9146" s="395" t="s">
        <v>5895</v>
      </c>
    </row>
    <row r="9147" spans="1:8" ht="24.75" thickBot="1" x14ac:dyDescent="0.25">
      <c r="A9147" s="601">
        <v>43970</v>
      </c>
      <c r="B9147" s="155" t="s">
        <v>1399</v>
      </c>
      <c r="C9147" s="239" t="s">
        <v>2309</v>
      </c>
      <c r="D9147" s="855" t="s">
        <v>5917</v>
      </c>
      <c r="E9147" s="444">
        <v>312244</v>
      </c>
      <c r="F9147" s="438"/>
      <c r="G9147" s="157">
        <f t="shared" si="148"/>
        <v>-312244</v>
      </c>
      <c r="H9147" s="395" t="s">
        <v>5895</v>
      </c>
    </row>
    <row r="9148" spans="1:8" ht="24.75" thickBot="1" x14ac:dyDescent="0.25">
      <c r="A9148" s="601">
        <v>43970</v>
      </c>
      <c r="B9148" s="155" t="s">
        <v>2651</v>
      </c>
      <c r="C9148" s="239" t="s">
        <v>1802</v>
      </c>
      <c r="D9148" s="855" t="s">
        <v>6001</v>
      </c>
      <c r="E9148" s="444">
        <v>500000</v>
      </c>
      <c r="F9148" s="438"/>
      <c r="G9148" s="157">
        <f t="shared" si="148"/>
        <v>-500000</v>
      </c>
      <c r="H9148" s="395" t="s">
        <v>5895</v>
      </c>
    </row>
    <row r="9149" spans="1:8" ht="48.75" thickBot="1" x14ac:dyDescent="0.25">
      <c r="A9149" s="601">
        <v>43970</v>
      </c>
      <c r="B9149" s="155" t="s">
        <v>1399</v>
      </c>
      <c r="C9149" s="239" t="s">
        <v>6000</v>
      </c>
      <c r="D9149" s="855" t="s">
        <v>6002</v>
      </c>
      <c r="E9149" s="444">
        <v>15000</v>
      </c>
      <c r="F9149" s="438"/>
      <c r="G9149" s="157">
        <f t="shared" si="148"/>
        <v>-15000</v>
      </c>
      <c r="H9149" s="395" t="s">
        <v>5895</v>
      </c>
    </row>
    <row r="9150" spans="1:8" ht="15.75" thickBot="1" x14ac:dyDescent="0.25">
      <c r="A9150" s="601">
        <v>43970</v>
      </c>
      <c r="B9150" s="155" t="s">
        <v>1399</v>
      </c>
      <c r="C9150" s="239" t="s">
        <v>166</v>
      </c>
      <c r="D9150" s="855"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1" t="s">
        <v>5920</v>
      </c>
      <c r="E9154" s="382">
        <v>80000</v>
      </c>
      <c r="F9154" s="157"/>
      <c r="G9154" s="157">
        <f t="shared" si="148"/>
        <v>-80000</v>
      </c>
      <c r="H9154" s="395" t="s">
        <v>5895</v>
      </c>
    </row>
    <row r="9155" spans="1:8" ht="15" x14ac:dyDescent="0.2">
      <c r="A9155" s="601">
        <v>43970</v>
      </c>
      <c r="B9155" s="155" t="s">
        <v>1399</v>
      </c>
      <c r="C9155" s="437" t="s">
        <v>2514</v>
      </c>
      <c r="D9155" s="852" t="s">
        <v>6010</v>
      </c>
      <c r="E9155" s="384">
        <v>150000</v>
      </c>
      <c r="F9155" s="438"/>
      <c r="G9155" s="157">
        <f t="shared" si="148"/>
        <v>-150000</v>
      </c>
      <c r="H9155" s="395" t="s">
        <v>5895</v>
      </c>
    </row>
    <row r="9156" spans="1:8" ht="15" x14ac:dyDescent="0.2">
      <c r="A9156" s="601">
        <v>43970</v>
      </c>
      <c r="B9156" s="155" t="s">
        <v>1399</v>
      </c>
      <c r="C9156" s="437" t="s">
        <v>2514</v>
      </c>
      <c r="D9156" s="854" t="s">
        <v>5921</v>
      </c>
      <c r="E9156" s="440">
        <v>104000</v>
      </c>
      <c r="F9156" s="438"/>
      <c r="G9156" s="157">
        <f t="shared" si="148"/>
        <v>-104000</v>
      </c>
      <c r="H9156" s="395" t="s">
        <v>5895</v>
      </c>
    </row>
    <row r="9157" spans="1:8" ht="15.75" thickBot="1" x14ac:dyDescent="0.25">
      <c r="A9157" s="601">
        <v>43970</v>
      </c>
      <c r="B9157" s="155" t="s">
        <v>1399</v>
      </c>
      <c r="C9157" s="437" t="s">
        <v>2514</v>
      </c>
      <c r="D9157" s="853" t="s">
        <v>5922</v>
      </c>
      <c r="E9157" s="439">
        <v>20000</v>
      </c>
      <c r="F9157" s="438"/>
      <c r="G9157" s="157">
        <f t="shared" si="148"/>
        <v>-20000</v>
      </c>
      <c r="H9157" s="395" t="s">
        <v>5895</v>
      </c>
    </row>
    <row r="9158" spans="1:8" ht="15" x14ac:dyDescent="0.2">
      <c r="A9158" s="601">
        <v>43972</v>
      </c>
      <c r="B9158" s="155" t="s">
        <v>3945</v>
      </c>
      <c r="C9158" s="437" t="s">
        <v>3002</v>
      </c>
      <c r="D9158" s="852" t="s">
        <v>1156</v>
      </c>
      <c r="E9158" s="384">
        <v>15080</v>
      </c>
      <c r="F9158" s="438"/>
      <c r="G9158" s="157">
        <f t="shared" si="148"/>
        <v>-15080</v>
      </c>
      <c r="H9158" s="395" t="s">
        <v>5895</v>
      </c>
    </row>
    <row r="9159" spans="1:8" ht="15" x14ac:dyDescent="0.2">
      <c r="A9159" s="601">
        <v>43972</v>
      </c>
      <c r="B9159" s="173" t="s">
        <v>6514</v>
      </c>
      <c r="C9159" s="437" t="s">
        <v>3002</v>
      </c>
      <c r="D9159" s="854" t="s">
        <v>1156</v>
      </c>
      <c r="E9159" s="440">
        <v>60743</v>
      </c>
      <c r="F9159" s="438"/>
      <c r="G9159" s="157">
        <f t="shared" si="148"/>
        <v>-60743</v>
      </c>
      <c r="H9159" s="395" t="s">
        <v>5895</v>
      </c>
    </row>
    <row r="9160" spans="1:8" ht="15.75" thickBot="1" x14ac:dyDescent="0.25">
      <c r="A9160" s="601">
        <v>43972</v>
      </c>
      <c r="B9160" s="155" t="s">
        <v>37</v>
      </c>
      <c r="C9160" s="437" t="s">
        <v>3002</v>
      </c>
      <c r="D9160" s="853" t="s">
        <v>1156</v>
      </c>
      <c r="E9160" s="439">
        <v>12960</v>
      </c>
      <c r="F9160" s="438"/>
      <c r="G9160" s="157">
        <f t="shared" si="148"/>
        <v>-12960</v>
      </c>
      <c r="H9160" s="395" t="s">
        <v>5895</v>
      </c>
    </row>
    <row r="9161" spans="1:8" ht="24"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8" t="s">
        <v>9148</v>
      </c>
      <c r="E9165" s="238"/>
      <c r="F9165" s="238">
        <v>800000</v>
      </c>
      <c r="G9165" s="238">
        <f t="shared" si="148"/>
        <v>800000</v>
      </c>
      <c r="H9165" s="427" t="s">
        <v>5895</v>
      </c>
    </row>
    <row r="9166" spans="1:8" ht="24" x14ac:dyDescent="0.2">
      <c r="A9166" s="612">
        <v>43970</v>
      </c>
      <c r="B9166" s="90" t="s">
        <v>4720</v>
      </c>
      <c r="C9166" s="90" t="s">
        <v>558</v>
      </c>
      <c r="D9166" s="797" t="s">
        <v>9149</v>
      </c>
      <c r="E9166" s="91"/>
      <c r="F9166" s="91">
        <v>312244</v>
      </c>
      <c r="G9166" s="238">
        <f t="shared" si="148"/>
        <v>312244</v>
      </c>
      <c r="H9166" s="427" t="s">
        <v>5895</v>
      </c>
    </row>
    <row r="9167" spans="1:8" ht="24" x14ac:dyDescent="0.2">
      <c r="A9167" s="612">
        <v>43970</v>
      </c>
      <c r="B9167" s="90" t="s">
        <v>4720</v>
      </c>
      <c r="C9167" s="90" t="s">
        <v>558</v>
      </c>
      <c r="D9167" s="797" t="s">
        <v>9150</v>
      </c>
      <c r="E9167" s="91"/>
      <c r="F9167" s="91">
        <v>500000</v>
      </c>
      <c r="G9167" s="238">
        <f t="shared" si="148"/>
        <v>500000</v>
      </c>
      <c r="H9167" s="427" t="s">
        <v>5895</v>
      </c>
    </row>
    <row r="9168" spans="1:8" ht="15" x14ac:dyDescent="0.2">
      <c r="A9168" s="612">
        <v>43970</v>
      </c>
      <c r="B9168" s="90" t="s">
        <v>4720</v>
      </c>
      <c r="C9168" s="90" t="s">
        <v>558</v>
      </c>
      <c r="D9168" s="797" t="s">
        <v>9151</v>
      </c>
      <c r="E9168" s="91"/>
      <c r="F9168" s="91">
        <v>100000</v>
      </c>
      <c r="G9168" s="238">
        <f t="shared" si="148"/>
        <v>100000</v>
      </c>
      <c r="H9168" s="427" t="s">
        <v>5895</v>
      </c>
    </row>
    <row r="9169" spans="1:8" ht="15" x14ac:dyDescent="0.2">
      <c r="A9169" s="612">
        <v>43970</v>
      </c>
      <c r="B9169" s="90" t="s">
        <v>4720</v>
      </c>
      <c r="C9169" s="90" t="s">
        <v>558</v>
      </c>
      <c r="D9169" s="797" t="s">
        <v>9152</v>
      </c>
      <c r="E9169" s="91"/>
      <c r="F9169" s="91">
        <v>150000</v>
      </c>
      <c r="G9169" s="91">
        <f t="shared" si="148"/>
        <v>150000</v>
      </c>
      <c r="H9169" s="427" t="s">
        <v>5895</v>
      </c>
    </row>
    <row r="9170" spans="1:8" ht="15" x14ac:dyDescent="0.2">
      <c r="A9170" s="612">
        <v>43970</v>
      </c>
      <c r="B9170" s="90" t="s">
        <v>4720</v>
      </c>
      <c r="C9170" s="90" t="s">
        <v>558</v>
      </c>
      <c r="D9170" s="800" t="s">
        <v>9153</v>
      </c>
      <c r="E9170" s="91"/>
      <c r="F9170" s="91">
        <v>98334</v>
      </c>
      <c r="G9170" s="91">
        <f t="shared" si="148"/>
        <v>98334</v>
      </c>
      <c r="H9170" s="427" t="s">
        <v>5895</v>
      </c>
    </row>
    <row r="9171" spans="1:8" ht="15" x14ac:dyDescent="0.2">
      <c r="A9171" s="612">
        <v>43980</v>
      </c>
      <c r="B9171" s="90" t="s">
        <v>4552</v>
      </c>
      <c r="C9171" s="90" t="s">
        <v>558</v>
      </c>
      <c r="D9171" s="800" t="s">
        <v>5923</v>
      </c>
      <c r="E9171" s="91"/>
      <c r="F9171" s="91">
        <v>200000</v>
      </c>
      <c r="G9171" s="91">
        <f t="shared" si="148"/>
        <v>200000</v>
      </c>
      <c r="H9171" s="427" t="s">
        <v>5895</v>
      </c>
    </row>
    <row r="9172" spans="1:8" ht="15" x14ac:dyDescent="0.2">
      <c r="A9172" s="612">
        <v>43970</v>
      </c>
      <c r="B9172" s="90" t="s">
        <v>2932</v>
      </c>
      <c r="C9172" s="90" t="s">
        <v>558</v>
      </c>
      <c r="D9172" s="800" t="s">
        <v>5924</v>
      </c>
      <c r="E9172" s="91"/>
      <c r="F9172" s="91">
        <v>5902367</v>
      </c>
      <c r="G9172" s="91">
        <f t="shared" si="148"/>
        <v>5902367</v>
      </c>
      <c r="H9172" s="427" t="s">
        <v>5895</v>
      </c>
    </row>
    <row r="9173" spans="1:8" ht="15" x14ac:dyDescent="0.2">
      <c r="A9173" s="596">
        <v>43983</v>
      </c>
      <c r="B9173" s="40" t="s">
        <v>25</v>
      </c>
      <c r="C9173" s="222" t="s">
        <v>550</v>
      </c>
      <c r="D9173" s="805" t="s">
        <v>72</v>
      </c>
      <c r="E9173" s="246">
        <v>23750</v>
      </c>
      <c r="F9173" s="57"/>
      <c r="G9173" s="57">
        <f t="shared" si="148"/>
        <v>-23750</v>
      </c>
      <c r="H9173" s="421" t="s">
        <v>5939</v>
      </c>
    </row>
    <row r="9174" spans="1:8" ht="15" x14ac:dyDescent="0.2">
      <c r="A9174" s="596">
        <v>43984</v>
      </c>
      <c r="B9174" s="40" t="s">
        <v>5603</v>
      </c>
      <c r="C9174" s="222" t="s">
        <v>2189</v>
      </c>
      <c r="D9174" s="805"/>
      <c r="E9174" s="246">
        <v>650</v>
      </c>
      <c r="F9174" s="57"/>
      <c r="G9174" s="57">
        <f t="shared" si="148"/>
        <v>-650</v>
      </c>
      <c r="H9174" s="421" t="s">
        <v>5939</v>
      </c>
    </row>
    <row r="9175" spans="1:8" ht="15" x14ac:dyDescent="0.2">
      <c r="A9175" s="596">
        <v>43987</v>
      </c>
      <c r="B9175" s="40" t="s">
        <v>4552</v>
      </c>
      <c r="C9175" s="222" t="s">
        <v>3144</v>
      </c>
      <c r="D9175" s="805" t="s">
        <v>4965</v>
      </c>
      <c r="E9175" s="246">
        <v>5280</v>
      </c>
      <c r="F9175" s="57"/>
      <c r="G9175" s="57">
        <f t="shared" si="148"/>
        <v>-5280</v>
      </c>
      <c r="H9175" s="421" t="s">
        <v>5939</v>
      </c>
    </row>
    <row r="9176" spans="1:8" ht="15" x14ac:dyDescent="0.2">
      <c r="A9176" s="596">
        <v>43987</v>
      </c>
      <c r="B9176" s="40" t="s">
        <v>2651</v>
      </c>
      <c r="C9176" s="222" t="s">
        <v>3144</v>
      </c>
      <c r="D9176" s="805" t="s">
        <v>5943</v>
      </c>
      <c r="E9176" s="246">
        <v>6000</v>
      </c>
      <c r="F9176" s="57"/>
      <c r="G9176" s="57">
        <f t="shared" si="148"/>
        <v>-6000</v>
      </c>
      <c r="H9176" s="421" t="s">
        <v>5939</v>
      </c>
    </row>
    <row r="9177" spans="1:8" ht="15" x14ac:dyDescent="0.2">
      <c r="A9177" s="596">
        <v>43987</v>
      </c>
      <c r="B9177" s="40" t="s">
        <v>4552</v>
      </c>
      <c r="C9177" s="222" t="s">
        <v>5944</v>
      </c>
      <c r="D9177" s="805" t="s">
        <v>5945</v>
      </c>
      <c r="E9177" s="246">
        <v>2500</v>
      </c>
      <c r="F9177" s="57"/>
      <c r="G9177" s="57">
        <f t="shared" si="148"/>
        <v>-2500</v>
      </c>
      <c r="H9177" s="421" t="s">
        <v>5939</v>
      </c>
    </row>
    <row r="9178" spans="1:8" ht="15" x14ac:dyDescent="0.2">
      <c r="A9178" s="596">
        <v>43987</v>
      </c>
      <c r="B9178" s="40" t="s">
        <v>5810</v>
      </c>
      <c r="C9178" s="222" t="s">
        <v>3144</v>
      </c>
      <c r="D9178" s="805" t="s">
        <v>5946</v>
      </c>
      <c r="E9178" s="246">
        <v>2000</v>
      </c>
      <c r="F9178" s="57"/>
      <c r="G9178" s="57">
        <f t="shared" si="148"/>
        <v>-2000</v>
      </c>
      <c r="H9178" s="421" t="s">
        <v>5939</v>
      </c>
    </row>
    <row r="9179" spans="1:8" ht="15" x14ac:dyDescent="0.2">
      <c r="A9179" s="596">
        <v>43991</v>
      </c>
      <c r="B9179" s="40" t="s">
        <v>1399</v>
      </c>
      <c r="C9179" s="222" t="s">
        <v>3032</v>
      </c>
      <c r="D9179" s="805" t="s">
        <v>369</v>
      </c>
      <c r="E9179" s="246">
        <v>2000</v>
      </c>
      <c r="F9179" s="57"/>
      <c r="G9179" s="57">
        <f t="shared" si="148"/>
        <v>-2000</v>
      </c>
      <c r="H9179" s="421" t="s">
        <v>5939</v>
      </c>
    </row>
    <row r="9180" spans="1:8" ht="15" x14ac:dyDescent="0.2">
      <c r="A9180" s="596">
        <v>43991</v>
      </c>
      <c r="B9180" s="40" t="s">
        <v>16</v>
      </c>
      <c r="C9180" s="222" t="s">
        <v>3363</v>
      </c>
      <c r="D9180" s="805" t="s">
        <v>369</v>
      </c>
      <c r="E9180" s="246">
        <v>4371</v>
      </c>
      <c r="F9180" s="57"/>
      <c r="G9180" s="57">
        <f t="shared" si="148"/>
        <v>-4371</v>
      </c>
      <c r="H9180" s="421" t="s">
        <v>5939</v>
      </c>
    </row>
    <row r="9181" spans="1:8" ht="15" x14ac:dyDescent="0.2">
      <c r="A9181" s="596">
        <v>43991</v>
      </c>
      <c r="B9181" s="40" t="s">
        <v>1399</v>
      </c>
      <c r="C9181" s="222" t="s">
        <v>1390</v>
      </c>
      <c r="D9181" s="805" t="s">
        <v>5952</v>
      </c>
      <c r="E9181" s="246">
        <v>640</v>
      </c>
      <c r="F9181" s="57"/>
      <c r="G9181" s="57">
        <f t="shared" si="148"/>
        <v>-640</v>
      </c>
      <c r="H9181" s="421" t="s">
        <v>5939</v>
      </c>
    </row>
    <row r="9182" spans="1:8" ht="15" x14ac:dyDescent="0.2">
      <c r="A9182" s="596">
        <v>43992</v>
      </c>
      <c r="B9182" s="40" t="s">
        <v>1399</v>
      </c>
      <c r="C9182" s="222" t="s">
        <v>3032</v>
      </c>
      <c r="D9182" s="805" t="s">
        <v>369</v>
      </c>
      <c r="E9182" s="246">
        <v>2000</v>
      </c>
      <c r="F9182" s="57"/>
      <c r="G9182" s="57">
        <f t="shared" si="148"/>
        <v>-2000</v>
      </c>
      <c r="H9182" s="421" t="s">
        <v>5939</v>
      </c>
    </row>
    <row r="9183" spans="1:8" ht="15" x14ac:dyDescent="0.2">
      <c r="A9183" s="596">
        <v>43992</v>
      </c>
      <c r="B9183" s="40" t="s">
        <v>5603</v>
      </c>
      <c r="C9183" s="222" t="s">
        <v>3144</v>
      </c>
      <c r="D9183" s="805" t="s">
        <v>4534</v>
      </c>
      <c r="E9183" s="246">
        <v>5085</v>
      </c>
      <c r="F9183" s="57"/>
      <c r="G9183" s="57">
        <f t="shared" si="148"/>
        <v>-5085</v>
      </c>
      <c r="H9183" s="421" t="s">
        <v>5939</v>
      </c>
    </row>
    <row r="9184" spans="1:8" ht="15" x14ac:dyDescent="0.2">
      <c r="A9184" s="596">
        <v>43992</v>
      </c>
      <c r="B9184" s="40" t="s">
        <v>5640</v>
      </c>
      <c r="C9184" s="222" t="s">
        <v>3144</v>
      </c>
      <c r="D9184" s="805" t="s">
        <v>4534</v>
      </c>
      <c r="E9184" s="246">
        <v>5085</v>
      </c>
      <c r="F9184" s="57"/>
      <c r="G9184" s="57">
        <f t="shared" si="148"/>
        <v>-5085</v>
      </c>
      <c r="H9184" s="421" t="s">
        <v>5939</v>
      </c>
    </row>
    <row r="9185" spans="1:8" ht="15" x14ac:dyDescent="0.2">
      <c r="A9185" s="596">
        <v>43992</v>
      </c>
      <c r="B9185" s="40" t="s">
        <v>2651</v>
      </c>
      <c r="C9185" s="222" t="s">
        <v>5740</v>
      </c>
      <c r="D9185" s="805" t="s">
        <v>369</v>
      </c>
      <c r="E9185" s="246">
        <v>3000</v>
      </c>
      <c r="F9185" s="57"/>
      <c r="G9185" s="57">
        <f t="shared" si="148"/>
        <v>-3000</v>
      </c>
      <c r="H9185" s="421" t="s">
        <v>5939</v>
      </c>
    </row>
    <row r="9186" spans="1:8" ht="15" x14ac:dyDescent="0.2">
      <c r="A9186" s="596">
        <v>43992</v>
      </c>
      <c r="B9186" s="40" t="s">
        <v>1399</v>
      </c>
      <c r="C9186" s="222" t="s">
        <v>3144</v>
      </c>
      <c r="D9186" s="805" t="s">
        <v>5953</v>
      </c>
      <c r="E9186" s="246">
        <v>66000</v>
      </c>
      <c r="F9186" s="57"/>
      <c r="G9186" s="57">
        <f t="shared" si="148"/>
        <v>-66000</v>
      </c>
      <c r="H9186" s="421" t="s">
        <v>5939</v>
      </c>
    </row>
    <row r="9187" spans="1:8" ht="15" x14ac:dyDescent="0.2">
      <c r="A9187" s="596">
        <v>43992</v>
      </c>
      <c r="B9187" s="40" t="s">
        <v>1399</v>
      </c>
      <c r="C9187" s="222" t="s">
        <v>3144</v>
      </c>
      <c r="D9187" s="805" t="s">
        <v>391</v>
      </c>
      <c r="E9187" s="246">
        <v>1200</v>
      </c>
      <c r="F9187" s="57"/>
      <c r="G9187" s="57">
        <f t="shared" si="148"/>
        <v>-1200</v>
      </c>
      <c r="H9187" s="421" t="s">
        <v>5939</v>
      </c>
    </row>
    <row r="9188" spans="1:8" ht="15" x14ac:dyDescent="0.2">
      <c r="A9188" s="596">
        <v>43997</v>
      </c>
      <c r="B9188" s="40" t="s">
        <v>4552</v>
      </c>
      <c r="C9188" s="222" t="s">
        <v>3144</v>
      </c>
      <c r="D9188" s="805" t="s">
        <v>5383</v>
      </c>
      <c r="E9188" s="246">
        <v>5000</v>
      </c>
      <c r="F9188" s="57"/>
      <c r="G9188" s="57">
        <f t="shared" si="148"/>
        <v>-5000</v>
      </c>
      <c r="H9188" s="421" t="s">
        <v>5939</v>
      </c>
    </row>
    <row r="9189" spans="1:8" ht="15" x14ac:dyDescent="0.2">
      <c r="A9189" s="596">
        <v>43997</v>
      </c>
      <c r="B9189" s="40" t="s">
        <v>2651</v>
      </c>
      <c r="C9189" s="222" t="s">
        <v>285</v>
      </c>
      <c r="D9189" s="805" t="s">
        <v>5383</v>
      </c>
      <c r="E9189" s="246">
        <v>2000</v>
      </c>
      <c r="F9189" s="57"/>
      <c r="G9189" s="57">
        <f t="shared" si="148"/>
        <v>-2000</v>
      </c>
      <c r="H9189" s="421" t="s">
        <v>5939</v>
      </c>
    </row>
    <row r="9190" spans="1:8" ht="15" x14ac:dyDescent="0.2">
      <c r="A9190" s="596">
        <v>43997</v>
      </c>
      <c r="B9190" s="40" t="s">
        <v>4552</v>
      </c>
      <c r="C9190" s="222" t="s">
        <v>3144</v>
      </c>
      <c r="D9190" s="805" t="s">
        <v>5954</v>
      </c>
      <c r="E9190" s="246">
        <v>3500</v>
      </c>
      <c r="F9190" s="57"/>
      <c r="G9190" s="57">
        <f t="shared" si="148"/>
        <v>-3500</v>
      </c>
      <c r="H9190" s="421" t="s">
        <v>5939</v>
      </c>
    </row>
    <row r="9191" spans="1:8" ht="15" x14ac:dyDescent="0.2">
      <c r="A9191" s="596">
        <v>43997</v>
      </c>
      <c r="B9191" s="40" t="s">
        <v>1399</v>
      </c>
      <c r="C9191" s="222" t="s">
        <v>5955</v>
      </c>
      <c r="D9191" s="805" t="s">
        <v>5956</v>
      </c>
      <c r="E9191" s="246">
        <v>100000</v>
      </c>
      <c r="F9191" s="57"/>
      <c r="G9191" s="57">
        <f t="shared" si="148"/>
        <v>-100000</v>
      </c>
      <c r="H9191" s="421" t="s">
        <v>5939</v>
      </c>
    </row>
    <row r="9192" spans="1:8" ht="15" x14ac:dyDescent="0.2">
      <c r="A9192" s="596">
        <v>43998</v>
      </c>
      <c r="B9192" s="40" t="s">
        <v>1399</v>
      </c>
      <c r="C9192" s="222" t="s">
        <v>391</v>
      </c>
      <c r="D9192" s="805" t="s">
        <v>5967</v>
      </c>
      <c r="E9192" s="246">
        <v>600</v>
      </c>
      <c r="F9192" s="57"/>
      <c r="G9192" s="57">
        <f t="shared" si="148"/>
        <v>-600</v>
      </c>
      <c r="H9192" s="421" t="s">
        <v>5939</v>
      </c>
    </row>
    <row r="9193" spans="1:8" ht="15" x14ac:dyDescent="0.2">
      <c r="A9193" s="596">
        <v>43998</v>
      </c>
      <c r="B9193" s="40" t="s">
        <v>25</v>
      </c>
      <c r="C9193" s="222" t="s">
        <v>550</v>
      </c>
      <c r="D9193" s="805" t="s">
        <v>5968</v>
      </c>
      <c r="E9193" s="246">
        <v>10000</v>
      </c>
      <c r="F9193" s="57"/>
      <c r="G9193" s="57">
        <f t="shared" ref="G9193:G9256" si="149">F9193-E9193</f>
        <v>-10000</v>
      </c>
      <c r="H9193" s="421" t="s">
        <v>5939</v>
      </c>
    </row>
    <row r="9194" spans="1:8" ht="15" x14ac:dyDescent="0.2">
      <c r="A9194" s="596">
        <v>43998</v>
      </c>
      <c r="B9194" s="40" t="s">
        <v>25</v>
      </c>
      <c r="C9194" s="222" t="s">
        <v>550</v>
      </c>
      <c r="D9194" s="805" t="s">
        <v>5969</v>
      </c>
      <c r="E9194" s="246">
        <v>13000</v>
      </c>
      <c r="F9194" s="57"/>
      <c r="G9194" s="57">
        <f t="shared" si="149"/>
        <v>-13000</v>
      </c>
      <c r="H9194" s="421" t="s">
        <v>5939</v>
      </c>
    </row>
    <row r="9195" spans="1:8" ht="15" x14ac:dyDescent="0.2">
      <c r="A9195" s="596">
        <v>43999</v>
      </c>
      <c r="B9195" s="40" t="s">
        <v>2651</v>
      </c>
      <c r="C9195" s="222" t="s">
        <v>391</v>
      </c>
      <c r="D9195" s="805" t="s">
        <v>5970</v>
      </c>
      <c r="E9195" s="246">
        <v>5000</v>
      </c>
      <c r="F9195" s="57"/>
      <c r="G9195" s="57">
        <f t="shared" si="149"/>
        <v>-5000</v>
      </c>
      <c r="H9195" s="421" t="s">
        <v>5939</v>
      </c>
    </row>
    <row r="9196" spans="1:8" ht="15" x14ac:dyDescent="0.2">
      <c r="A9196" s="596">
        <v>43999</v>
      </c>
      <c r="B9196" s="40" t="s">
        <v>1399</v>
      </c>
      <c r="C9196" s="222" t="s">
        <v>3144</v>
      </c>
      <c r="D9196" s="805" t="s">
        <v>4449</v>
      </c>
      <c r="E9196" s="246">
        <v>36285</v>
      </c>
      <c r="F9196" s="57"/>
      <c r="G9196" s="57">
        <f t="shared" si="149"/>
        <v>-36285</v>
      </c>
      <c r="H9196" s="421" t="s">
        <v>5939</v>
      </c>
    </row>
    <row r="9197" spans="1:8" ht="15" x14ac:dyDescent="0.2">
      <c r="A9197" s="596">
        <v>43999</v>
      </c>
      <c r="B9197" s="40" t="s">
        <v>16</v>
      </c>
      <c r="C9197" s="222" t="s">
        <v>5409</v>
      </c>
      <c r="D9197" s="805" t="s">
        <v>369</v>
      </c>
      <c r="E9197" s="246">
        <v>5000</v>
      </c>
      <c r="F9197" s="57"/>
      <c r="G9197" s="57">
        <f t="shared" si="149"/>
        <v>-5000</v>
      </c>
      <c r="H9197" s="421" t="s">
        <v>5939</v>
      </c>
    </row>
    <row r="9198" spans="1:8" ht="15" x14ac:dyDescent="0.2">
      <c r="A9198" s="596">
        <v>43999</v>
      </c>
      <c r="B9198" s="40" t="s">
        <v>1399</v>
      </c>
      <c r="C9198" s="222" t="s">
        <v>391</v>
      </c>
      <c r="D9198" s="805" t="s">
        <v>5971</v>
      </c>
      <c r="E9198" s="246">
        <v>880</v>
      </c>
      <c r="F9198" s="57"/>
      <c r="G9198" s="57">
        <f t="shared" si="149"/>
        <v>-880</v>
      </c>
      <c r="H9198" s="421" t="s">
        <v>5939</v>
      </c>
    </row>
    <row r="9199" spans="1:8" ht="15" x14ac:dyDescent="0.2">
      <c r="A9199" s="596">
        <v>44000</v>
      </c>
      <c r="B9199" s="40" t="s">
        <v>16</v>
      </c>
      <c r="C9199" s="222" t="s">
        <v>391</v>
      </c>
      <c r="D9199" s="805" t="s">
        <v>5972</v>
      </c>
      <c r="E9199" s="246">
        <v>2000</v>
      </c>
      <c r="F9199" s="57"/>
      <c r="G9199" s="57">
        <f t="shared" si="149"/>
        <v>-2000</v>
      </c>
      <c r="H9199" s="421" t="s">
        <v>5939</v>
      </c>
    </row>
    <row r="9200" spans="1:8" ht="15" x14ac:dyDescent="0.2">
      <c r="A9200" s="596">
        <v>44002</v>
      </c>
      <c r="B9200" s="40" t="s">
        <v>25</v>
      </c>
      <c r="C9200" s="222" t="s">
        <v>391</v>
      </c>
      <c r="D9200" s="805" t="s">
        <v>5973</v>
      </c>
      <c r="E9200" s="246">
        <v>10000</v>
      </c>
      <c r="F9200" s="57"/>
      <c r="G9200" s="57">
        <f t="shared" si="149"/>
        <v>-10000</v>
      </c>
      <c r="H9200" s="421" t="s">
        <v>5939</v>
      </c>
    </row>
    <row r="9201" spans="1:8" ht="15.75" thickBot="1" x14ac:dyDescent="0.25">
      <c r="A9201" s="596">
        <v>44002</v>
      </c>
      <c r="B9201" s="40" t="s">
        <v>2932</v>
      </c>
      <c r="C9201" s="457" t="s">
        <v>3445</v>
      </c>
      <c r="D9201" s="826" t="s">
        <v>5974</v>
      </c>
      <c r="E9201" s="223">
        <v>10000</v>
      </c>
      <c r="F9201" s="57"/>
      <c r="G9201" s="57">
        <f t="shared" si="149"/>
        <v>-10000</v>
      </c>
      <c r="H9201" s="421" t="s">
        <v>5939</v>
      </c>
    </row>
    <row r="9202" spans="1:8" ht="15" x14ac:dyDescent="0.2">
      <c r="A9202" s="596">
        <v>44000</v>
      </c>
      <c r="B9202" s="400" t="s">
        <v>2651</v>
      </c>
      <c r="C9202" s="458" t="s">
        <v>3144</v>
      </c>
      <c r="D9202" s="856" t="s">
        <v>4534</v>
      </c>
      <c r="E9202" s="459">
        <v>5664</v>
      </c>
      <c r="F9202" s="433"/>
      <c r="G9202" s="57">
        <f t="shared" si="149"/>
        <v>-5664</v>
      </c>
      <c r="H9202" s="421" t="s">
        <v>5939</v>
      </c>
    </row>
    <row r="9203" spans="1:8" ht="15.75" thickBot="1" x14ac:dyDescent="0.25">
      <c r="A9203" s="596">
        <v>44000</v>
      </c>
      <c r="B9203" s="400" t="s">
        <v>5810</v>
      </c>
      <c r="C9203" s="460" t="s">
        <v>3144</v>
      </c>
      <c r="D9203" s="857" t="s">
        <v>4534</v>
      </c>
      <c r="E9203" s="461">
        <v>21736</v>
      </c>
      <c r="F9203" s="433"/>
      <c r="G9203" s="57">
        <f t="shared" si="149"/>
        <v>-21736</v>
      </c>
      <c r="H9203" s="421" t="s">
        <v>5939</v>
      </c>
    </row>
    <row r="9204" spans="1:8" ht="15" x14ac:dyDescent="0.2">
      <c r="A9204" s="596">
        <v>44000</v>
      </c>
      <c r="B9204" s="40" t="s">
        <v>1399</v>
      </c>
      <c r="C9204" s="222" t="s">
        <v>3032</v>
      </c>
      <c r="D9204" s="805" t="s">
        <v>369</v>
      </c>
      <c r="E9204" s="246">
        <v>6000</v>
      </c>
      <c r="F9204" s="57"/>
      <c r="G9204" s="57">
        <f t="shared" si="149"/>
        <v>-6000</v>
      </c>
      <c r="H9204" s="421" t="s">
        <v>5939</v>
      </c>
    </row>
    <row r="9205" spans="1:8" ht="15" x14ac:dyDescent="0.2">
      <c r="A9205" s="596">
        <v>44004</v>
      </c>
      <c r="B9205" s="40" t="s">
        <v>1399</v>
      </c>
      <c r="C9205" s="222" t="s">
        <v>3144</v>
      </c>
      <c r="D9205" s="805" t="s">
        <v>5975</v>
      </c>
      <c r="E9205" s="246">
        <v>35202</v>
      </c>
      <c r="F9205" s="57"/>
      <c r="G9205" s="57">
        <f t="shared" si="149"/>
        <v>-35202</v>
      </c>
      <c r="H9205" s="421" t="s">
        <v>5939</v>
      </c>
    </row>
    <row r="9206" spans="1:8" ht="15" x14ac:dyDescent="0.2">
      <c r="A9206" s="596">
        <v>44004</v>
      </c>
      <c r="B9206" s="40" t="s">
        <v>25</v>
      </c>
      <c r="C9206" s="222" t="s">
        <v>550</v>
      </c>
      <c r="D9206" s="805" t="s">
        <v>5990</v>
      </c>
      <c r="E9206" s="246">
        <v>4200</v>
      </c>
      <c r="F9206" s="57"/>
      <c r="G9206" s="57">
        <f t="shared" si="149"/>
        <v>-4200</v>
      </c>
      <c r="H9206" s="421" t="s">
        <v>5939</v>
      </c>
    </row>
    <row r="9207" spans="1:8" ht="15.75" thickBot="1" x14ac:dyDescent="0.25">
      <c r="A9207" s="596">
        <v>44005</v>
      </c>
      <c r="B9207" s="40" t="s">
        <v>4552</v>
      </c>
      <c r="C9207" s="457" t="s">
        <v>391</v>
      </c>
      <c r="D9207" s="826" t="s">
        <v>5991</v>
      </c>
      <c r="E9207" s="223">
        <v>3500</v>
      </c>
      <c r="F9207" s="57"/>
      <c r="G9207" s="57">
        <f t="shared" si="149"/>
        <v>-3500</v>
      </c>
      <c r="H9207" s="421" t="s">
        <v>5939</v>
      </c>
    </row>
    <row r="9208" spans="1:8" ht="24" x14ac:dyDescent="0.2">
      <c r="A9208" s="596">
        <v>44005</v>
      </c>
      <c r="B9208" s="400" t="s">
        <v>2651</v>
      </c>
      <c r="C9208" s="458" t="s">
        <v>3144</v>
      </c>
      <c r="D9208" s="858" t="s">
        <v>5992</v>
      </c>
      <c r="E9208" s="459">
        <v>1500</v>
      </c>
      <c r="F9208" s="433"/>
      <c r="G9208" s="57">
        <f t="shared" si="149"/>
        <v>-1500</v>
      </c>
      <c r="H9208" s="421" t="s">
        <v>5939</v>
      </c>
    </row>
    <row r="9209" spans="1:8" ht="24" x14ac:dyDescent="0.2">
      <c r="A9209" s="596">
        <v>44005</v>
      </c>
      <c r="B9209" s="400" t="s">
        <v>1399</v>
      </c>
      <c r="C9209" s="477" t="s">
        <v>3144</v>
      </c>
      <c r="D9209" s="804" t="s">
        <v>5992</v>
      </c>
      <c r="E9209" s="478">
        <v>3830</v>
      </c>
      <c r="F9209" s="433"/>
      <c r="G9209" s="57">
        <f t="shared" si="149"/>
        <v>-3830</v>
      </c>
      <c r="H9209" s="421" t="s">
        <v>5939</v>
      </c>
    </row>
    <row r="9210" spans="1:8" ht="24.75" thickBot="1" x14ac:dyDescent="0.25">
      <c r="A9210" s="596">
        <v>44005</v>
      </c>
      <c r="B9210" s="400" t="s">
        <v>4552</v>
      </c>
      <c r="C9210" s="460" t="s">
        <v>3144</v>
      </c>
      <c r="D9210" s="859" t="s">
        <v>5992</v>
      </c>
      <c r="E9210" s="461">
        <v>6000</v>
      </c>
      <c r="F9210" s="433"/>
      <c r="G9210" s="57">
        <f t="shared" si="149"/>
        <v>-6000</v>
      </c>
      <c r="H9210" s="421" t="s">
        <v>5939</v>
      </c>
    </row>
    <row r="9211" spans="1:8" ht="15.75" thickBot="1" x14ac:dyDescent="0.25">
      <c r="A9211" s="596">
        <v>44005</v>
      </c>
      <c r="B9211" s="40" t="s">
        <v>1399</v>
      </c>
      <c r="C9211" s="457" t="s">
        <v>3144</v>
      </c>
      <c r="D9211" s="860" t="s">
        <v>5993</v>
      </c>
      <c r="E9211" s="223">
        <v>8250</v>
      </c>
      <c r="F9211" s="57"/>
      <c r="G9211" s="57">
        <f t="shared" si="149"/>
        <v>-8250</v>
      </c>
      <c r="H9211" s="421" t="s">
        <v>5939</v>
      </c>
    </row>
    <row r="9212" spans="1:8" ht="15" x14ac:dyDescent="0.2">
      <c r="A9212" s="596">
        <v>44005</v>
      </c>
      <c r="B9212" s="400" t="s">
        <v>4552</v>
      </c>
      <c r="C9212" s="458" t="s">
        <v>5459</v>
      </c>
      <c r="D9212" s="858" t="s">
        <v>369</v>
      </c>
      <c r="E9212" s="459">
        <v>2000</v>
      </c>
      <c r="F9212" s="433"/>
      <c r="G9212" s="57">
        <f t="shared" si="149"/>
        <v>-2000</v>
      </c>
      <c r="H9212" s="421" t="s">
        <v>5939</v>
      </c>
    </row>
    <row r="9213" spans="1:8" ht="15.75" thickBot="1" x14ac:dyDescent="0.25">
      <c r="A9213" s="596">
        <v>44005</v>
      </c>
      <c r="B9213" s="419" t="s">
        <v>2651</v>
      </c>
      <c r="C9213" s="480" t="s">
        <v>5459</v>
      </c>
      <c r="D9213" s="861" t="s">
        <v>369</v>
      </c>
      <c r="E9213" s="481">
        <v>12000</v>
      </c>
      <c r="F9213" s="479"/>
      <c r="G9213" s="172">
        <f t="shared" si="149"/>
        <v>-12000</v>
      </c>
      <c r="H9213" s="421" t="s">
        <v>5939</v>
      </c>
    </row>
    <row r="9214" spans="1:8" ht="15" x14ac:dyDescent="0.2">
      <c r="A9214" s="596">
        <v>44009</v>
      </c>
      <c r="B9214" s="40" t="s">
        <v>1399</v>
      </c>
      <c r="C9214" s="222" t="s">
        <v>4907</v>
      </c>
      <c r="D9214" s="804"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5" t="s">
        <v>5940</v>
      </c>
      <c r="E9222" s="246">
        <v>25000</v>
      </c>
      <c r="F9222" s="57"/>
      <c r="G9222" s="57">
        <f t="shared" si="149"/>
        <v>-25000</v>
      </c>
      <c r="H9222" s="421" t="s">
        <v>5895</v>
      </c>
    </row>
    <row r="9223" spans="1:8" ht="15" x14ac:dyDescent="0.2">
      <c r="A9223" s="596">
        <v>44012</v>
      </c>
      <c r="B9223" s="40" t="s">
        <v>5640</v>
      </c>
      <c r="C9223" s="222" t="s">
        <v>2502</v>
      </c>
      <c r="D9223" s="805" t="s">
        <v>5940</v>
      </c>
      <c r="E9223" s="246">
        <v>25000</v>
      </c>
      <c r="F9223" s="57"/>
      <c r="G9223" s="57">
        <f t="shared" si="149"/>
        <v>-25000</v>
      </c>
      <c r="H9223" s="421" t="s">
        <v>5895</v>
      </c>
    </row>
    <row r="9224" spans="1:8" ht="15" x14ac:dyDescent="0.2">
      <c r="A9224" s="596">
        <v>44012</v>
      </c>
      <c r="B9224" s="40" t="s">
        <v>1399</v>
      </c>
      <c r="C9224" s="222" t="s">
        <v>2502</v>
      </c>
      <c r="D9224" s="805" t="s">
        <v>371</v>
      </c>
      <c r="E9224" s="246">
        <v>25000</v>
      </c>
      <c r="F9224" s="57"/>
      <c r="G9224" s="57">
        <f t="shared" si="149"/>
        <v>-25000</v>
      </c>
      <c r="H9224" s="421" t="s">
        <v>5895</v>
      </c>
    </row>
    <row r="9225" spans="1:8" ht="15" x14ac:dyDescent="0.2">
      <c r="A9225" s="596">
        <v>44012</v>
      </c>
      <c r="B9225" s="40" t="s">
        <v>37</v>
      </c>
      <c r="C9225" s="222" t="s">
        <v>2502</v>
      </c>
      <c r="D9225" s="805" t="s">
        <v>371</v>
      </c>
      <c r="E9225" s="246">
        <v>25000</v>
      </c>
      <c r="F9225" s="57"/>
      <c r="G9225" s="57">
        <f t="shared" si="149"/>
        <v>-25000</v>
      </c>
      <c r="H9225" s="421" t="s">
        <v>5895</v>
      </c>
    </row>
    <row r="9226" spans="1:8" ht="15" x14ac:dyDescent="0.2">
      <c r="A9226" s="596">
        <v>44012</v>
      </c>
      <c r="B9226" s="40" t="s">
        <v>25</v>
      </c>
      <c r="C9226" s="222" t="s">
        <v>2502</v>
      </c>
      <c r="D9226" s="805"/>
      <c r="E9226" s="246">
        <v>60000</v>
      </c>
      <c r="F9226" s="57"/>
      <c r="G9226" s="57">
        <f t="shared" si="149"/>
        <v>-60000</v>
      </c>
      <c r="H9226" s="421" t="s">
        <v>5895</v>
      </c>
    </row>
    <row r="9227" spans="1:8" ht="15" x14ac:dyDescent="0.2">
      <c r="A9227" s="596">
        <v>44012</v>
      </c>
      <c r="B9227" s="40" t="s">
        <v>16</v>
      </c>
      <c r="C9227" s="222" t="s">
        <v>2502</v>
      </c>
      <c r="D9227" s="805"/>
      <c r="E9227" s="246">
        <v>65000</v>
      </c>
      <c r="F9227" s="57"/>
      <c r="G9227" s="57">
        <f t="shared" si="149"/>
        <v>-65000</v>
      </c>
      <c r="H9227" s="421" t="s">
        <v>5895</v>
      </c>
    </row>
    <row r="9228" spans="1:8" ht="15" x14ac:dyDescent="0.2">
      <c r="A9228" s="596">
        <v>44012</v>
      </c>
      <c r="B9228" s="40" t="s">
        <v>3944</v>
      </c>
      <c r="C9228" s="222" t="s">
        <v>2502</v>
      </c>
      <c r="D9228" s="805"/>
      <c r="E9228" s="246">
        <v>32250</v>
      </c>
      <c r="F9228" s="57"/>
      <c r="G9228" s="57">
        <f t="shared" si="149"/>
        <v>-32250</v>
      </c>
      <c r="H9228" s="421" t="s">
        <v>5895</v>
      </c>
    </row>
    <row r="9229" spans="1:8" ht="15" x14ac:dyDescent="0.2">
      <c r="A9229" s="596">
        <v>44012</v>
      </c>
      <c r="B9229" s="40" t="s">
        <v>3945</v>
      </c>
      <c r="C9229" s="222" t="s">
        <v>2502</v>
      </c>
      <c r="D9229" s="805"/>
      <c r="E9229" s="246">
        <v>42143.75</v>
      </c>
      <c r="F9229" s="57"/>
      <c r="G9229" s="57">
        <f t="shared" si="149"/>
        <v>-42143.75</v>
      </c>
      <c r="H9229" s="421" t="s">
        <v>5895</v>
      </c>
    </row>
    <row r="9230" spans="1:8" ht="15" x14ac:dyDescent="0.2">
      <c r="A9230" s="596">
        <v>44012</v>
      </c>
      <c r="B9230" s="40" t="s">
        <v>1399</v>
      </c>
      <c r="C9230" s="222" t="s">
        <v>2502</v>
      </c>
      <c r="D9230" s="805"/>
      <c r="E9230" s="246">
        <v>285739.58333333343</v>
      </c>
      <c r="F9230" s="57"/>
      <c r="G9230" s="57">
        <f t="shared" si="149"/>
        <v>-285739.58333333343</v>
      </c>
      <c r="H9230" s="421" t="s">
        <v>5895</v>
      </c>
    </row>
    <row r="9231" spans="1:8" ht="15" x14ac:dyDescent="0.2">
      <c r="A9231" s="596">
        <v>44012</v>
      </c>
      <c r="B9231" s="40" t="s">
        <v>6514</v>
      </c>
      <c r="C9231" s="222" t="s">
        <v>2502</v>
      </c>
      <c r="D9231" s="805"/>
      <c r="E9231" s="246">
        <v>113883.33333333334</v>
      </c>
      <c r="F9231" s="57"/>
      <c r="G9231" s="57">
        <f t="shared" si="149"/>
        <v>-113883.33333333334</v>
      </c>
      <c r="H9231" s="421" t="s">
        <v>5895</v>
      </c>
    </row>
    <row r="9232" spans="1:8" ht="15" x14ac:dyDescent="0.2">
      <c r="A9232" s="596">
        <v>44012</v>
      </c>
      <c r="B9232" s="40" t="s">
        <v>37</v>
      </c>
      <c r="C9232" s="222" t="s">
        <v>2502</v>
      </c>
      <c r="D9232" s="805"/>
      <c r="E9232" s="246">
        <v>92054.166666666672</v>
      </c>
      <c r="F9232" s="57"/>
      <c r="G9232" s="57">
        <f t="shared" si="149"/>
        <v>-92054.166666666672</v>
      </c>
      <c r="H9232" s="421" t="s">
        <v>5895</v>
      </c>
    </row>
    <row r="9233" spans="1:8" ht="15" x14ac:dyDescent="0.2">
      <c r="A9233" s="596">
        <v>44012</v>
      </c>
      <c r="B9233" s="40" t="s">
        <v>2932</v>
      </c>
      <c r="C9233" s="222" t="s">
        <v>2502</v>
      </c>
      <c r="D9233" s="805"/>
      <c r="E9233" s="246">
        <v>27083.333333333332</v>
      </c>
      <c r="F9233" s="57"/>
      <c r="G9233" s="57">
        <f t="shared" si="149"/>
        <v>-27083.333333333332</v>
      </c>
      <c r="H9233" s="421" t="s">
        <v>5895</v>
      </c>
    </row>
    <row r="9234" spans="1:8" ht="15" x14ac:dyDescent="0.2">
      <c r="A9234" s="596">
        <v>44012</v>
      </c>
      <c r="B9234" s="40" t="s">
        <v>2651</v>
      </c>
      <c r="C9234" s="222" t="s">
        <v>2502</v>
      </c>
      <c r="D9234" s="805"/>
      <c r="E9234" s="246">
        <v>185683</v>
      </c>
      <c r="F9234" s="57"/>
      <c r="G9234" s="57">
        <f t="shared" si="149"/>
        <v>-185683</v>
      </c>
      <c r="H9234" s="421" t="s">
        <v>5895</v>
      </c>
    </row>
    <row r="9235" spans="1:8" ht="15" x14ac:dyDescent="0.2">
      <c r="A9235" s="596">
        <v>44012</v>
      </c>
      <c r="B9235" s="40" t="s">
        <v>5810</v>
      </c>
      <c r="C9235" s="222" t="s">
        <v>2502</v>
      </c>
      <c r="D9235" s="805" t="s">
        <v>6031</v>
      </c>
      <c r="E9235" s="246">
        <v>30933</v>
      </c>
      <c r="F9235" s="57"/>
      <c r="G9235" s="57">
        <f t="shared" si="149"/>
        <v>-30933</v>
      </c>
      <c r="H9235" s="421" t="s">
        <v>5895</v>
      </c>
    </row>
    <row r="9236" spans="1:8" ht="15" x14ac:dyDescent="0.2">
      <c r="A9236" s="596">
        <v>44012</v>
      </c>
      <c r="B9236" s="40" t="s">
        <v>4552</v>
      </c>
      <c r="C9236" s="222" t="s">
        <v>2502</v>
      </c>
      <c r="D9236" s="805"/>
      <c r="E9236" s="246">
        <v>10801</v>
      </c>
      <c r="F9236" s="57"/>
      <c r="G9236" s="57">
        <f t="shared" si="149"/>
        <v>-10801</v>
      </c>
      <c r="H9236" s="421" t="s">
        <v>5895</v>
      </c>
    </row>
    <row r="9237" spans="1:8" ht="15" x14ac:dyDescent="0.2">
      <c r="A9237" s="601">
        <v>43985</v>
      </c>
      <c r="B9237" s="121" t="s">
        <v>1399</v>
      </c>
      <c r="C9237" s="173" t="s">
        <v>4683</v>
      </c>
      <c r="D9237" s="811" t="s">
        <v>2710</v>
      </c>
      <c r="E9237" s="122">
        <v>58110</v>
      </c>
      <c r="F9237" s="122"/>
      <c r="G9237" s="122">
        <f t="shared" si="149"/>
        <v>-58110</v>
      </c>
      <c r="H9237" s="395" t="s">
        <v>5939</v>
      </c>
    </row>
    <row r="9238" spans="1:8" ht="15" x14ac:dyDescent="0.2">
      <c r="A9238" s="601">
        <v>43985</v>
      </c>
      <c r="B9238" s="121" t="s">
        <v>5745</v>
      </c>
      <c r="C9238" s="173" t="s">
        <v>4683</v>
      </c>
      <c r="D9238" s="811" t="s">
        <v>2710</v>
      </c>
      <c r="E9238" s="122">
        <v>34890</v>
      </c>
      <c r="F9238" s="122"/>
      <c r="G9238" s="122">
        <f t="shared" si="149"/>
        <v>-34890</v>
      </c>
      <c r="H9238" s="395" t="s">
        <v>5939</v>
      </c>
    </row>
    <row r="9239" spans="1:8" ht="15" x14ac:dyDescent="0.2">
      <c r="A9239" s="601">
        <v>43994</v>
      </c>
      <c r="B9239" s="121" t="s">
        <v>1399</v>
      </c>
      <c r="C9239" s="173" t="s">
        <v>5680</v>
      </c>
      <c r="D9239" s="811" t="s">
        <v>1156</v>
      </c>
      <c r="E9239" s="122">
        <v>100000</v>
      </c>
      <c r="F9239" s="122"/>
      <c r="G9239" s="122">
        <f t="shared" si="149"/>
        <v>-100000</v>
      </c>
      <c r="H9239" s="395" t="s">
        <v>5939</v>
      </c>
    </row>
    <row r="9240" spans="1:8" ht="15" x14ac:dyDescent="0.2">
      <c r="A9240" s="601">
        <v>43995</v>
      </c>
      <c r="B9240" s="121" t="s">
        <v>2651</v>
      </c>
      <c r="C9240" s="173" t="s">
        <v>4869</v>
      </c>
      <c r="D9240" s="811" t="s">
        <v>5949</v>
      </c>
      <c r="E9240" s="122">
        <v>80300</v>
      </c>
      <c r="F9240" s="122"/>
      <c r="G9240" s="122">
        <f t="shared" si="149"/>
        <v>-80300</v>
      </c>
      <c r="H9240" s="395" t="s">
        <v>5939</v>
      </c>
    </row>
    <row r="9241" spans="1:8" ht="15" x14ac:dyDescent="0.2">
      <c r="A9241" s="601">
        <v>43995</v>
      </c>
      <c r="B9241" s="173" t="s">
        <v>6514</v>
      </c>
      <c r="C9241" s="173" t="s">
        <v>3002</v>
      </c>
      <c r="D9241" s="811" t="s">
        <v>5950</v>
      </c>
      <c r="E9241" s="122">
        <v>60743</v>
      </c>
      <c r="F9241" s="122"/>
      <c r="G9241" s="122">
        <f t="shared" si="149"/>
        <v>-60743</v>
      </c>
      <c r="H9241" s="395" t="s">
        <v>5939</v>
      </c>
    </row>
    <row r="9242" spans="1:8" ht="24"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1"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8" t="s">
        <v>5966</v>
      </c>
      <c r="E9248" s="154">
        <v>200000</v>
      </c>
      <c r="F9248" s="122"/>
      <c r="G9248" s="122">
        <f t="shared" si="149"/>
        <v>-200000</v>
      </c>
      <c r="H9248" s="395" t="s">
        <v>5939</v>
      </c>
    </row>
    <row r="9249" spans="1:8" ht="15" x14ac:dyDescent="0.2">
      <c r="A9249" s="601">
        <v>44006</v>
      </c>
      <c r="B9249" s="379" t="s">
        <v>25</v>
      </c>
      <c r="C9249" s="475" t="s">
        <v>1688</v>
      </c>
      <c r="D9249" s="862" t="s">
        <v>369</v>
      </c>
      <c r="E9249" s="411">
        <v>58985</v>
      </c>
      <c r="F9249" s="380"/>
      <c r="G9249" s="122">
        <f t="shared" si="149"/>
        <v>-58985</v>
      </c>
      <c r="H9249" s="395" t="s">
        <v>5939</v>
      </c>
    </row>
    <row r="9250" spans="1:8" ht="15.75" customHeight="1" thickBot="1" x14ac:dyDescent="0.25">
      <c r="A9250" s="601">
        <v>44006</v>
      </c>
      <c r="B9250" s="379" t="s">
        <v>16</v>
      </c>
      <c r="C9250" s="476" t="s">
        <v>1688</v>
      </c>
      <c r="D9250" s="863"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6" t="s">
        <v>9154</v>
      </c>
      <c r="E9255" s="240">
        <v>178000</v>
      </c>
      <c r="F9255" s="235"/>
      <c r="G9255" s="235">
        <f t="shared" si="149"/>
        <v>-178000</v>
      </c>
      <c r="H9255" s="395" t="s">
        <v>5939</v>
      </c>
    </row>
    <row r="9256" spans="1:8" ht="15.75" thickBot="1" x14ac:dyDescent="0.25">
      <c r="A9256" s="601">
        <v>44012</v>
      </c>
      <c r="B9256" s="121" t="s">
        <v>1399</v>
      </c>
      <c r="C9256" s="257" t="s">
        <v>5689</v>
      </c>
      <c r="D9256" s="831"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7" t="s">
        <v>5965</v>
      </c>
      <c r="E9260" s="91"/>
      <c r="F9260" s="91">
        <v>625015</v>
      </c>
      <c r="G9260" s="91">
        <f t="shared" si="150"/>
        <v>625015</v>
      </c>
      <c r="H9260" s="427" t="s">
        <v>5939</v>
      </c>
    </row>
    <row r="9261" spans="1:8" ht="15" x14ac:dyDescent="0.2">
      <c r="A9261" s="612">
        <v>43985</v>
      </c>
      <c r="B9261" s="90" t="s">
        <v>5603</v>
      </c>
      <c r="C9261" s="90" t="s">
        <v>558</v>
      </c>
      <c r="D9261" s="800" t="s">
        <v>9155</v>
      </c>
      <c r="E9261" s="91"/>
      <c r="F9261" s="91">
        <v>451366</v>
      </c>
      <c r="G9261" s="91">
        <f t="shared" si="150"/>
        <v>451366</v>
      </c>
      <c r="H9261" s="427" t="s">
        <v>5939</v>
      </c>
    </row>
    <row r="9262" spans="1:8" ht="15" x14ac:dyDescent="0.2">
      <c r="A9262" s="612">
        <v>43985</v>
      </c>
      <c r="B9262" s="90" t="s">
        <v>1399</v>
      </c>
      <c r="C9262" s="90" t="s">
        <v>558</v>
      </c>
      <c r="D9262" s="800" t="s">
        <v>9156</v>
      </c>
      <c r="E9262" s="91"/>
      <c r="F9262" s="91">
        <v>500000</v>
      </c>
      <c r="G9262" s="91">
        <f t="shared" si="150"/>
        <v>500000</v>
      </c>
      <c r="H9262" s="427" t="s">
        <v>5939</v>
      </c>
    </row>
    <row r="9263" spans="1:8" ht="15" x14ac:dyDescent="0.2">
      <c r="A9263" s="612">
        <v>43985</v>
      </c>
      <c r="B9263" s="90" t="s">
        <v>1399</v>
      </c>
      <c r="C9263" s="90" t="s">
        <v>558</v>
      </c>
      <c r="D9263" s="800" t="s">
        <v>9156</v>
      </c>
      <c r="E9263" s="91"/>
      <c r="F9263" s="91">
        <v>500000</v>
      </c>
      <c r="G9263" s="91">
        <f t="shared" si="150"/>
        <v>500000</v>
      </c>
      <c r="H9263" s="427" t="s">
        <v>5939</v>
      </c>
    </row>
    <row r="9264" spans="1:8" ht="15" x14ac:dyDescent="0.2">
      <c r="A9264" s="612">
        <v>43986</v>
      </c>
      <c r="B9264" s="90" t="s">
        <v>37</v>
      </c>
      <c r="C9264" s="90" t="s">
        <v>558</v>
      </c>
      <c r="D9264" s="800" t="s">
        <v>5941</v>
      </c>
      <c r="E9264" s="91"/>
      <c r="F9264" s="91">
        <v>157140</v>
      </c>
      <c r="G9264" s="91">
        <f t="shared" si="150"/>
        <v>157140</v>
      </c>
      <c r="H9264" s="427" t="s">
        <v>5939</v>
      </c>
    </row>
    <row r="9265" spans="1:8" ht="15" x14ac:dyDescent="0.2">
      <c r="A9265" s="612">
        <v>43986</v>
      </c>
      <c r="B9265" s="90" t="s">
        <v>37</v>
      </c>
      <c r="C9265" s="90" t="s">
        <v>558</v>
      </c>
      <c r="D9265" s="800" t="s">
        <v>5942</v>
      </c>
      <c r="E9265" s="91"/>
      <c r="F9265" s="91">
        <v>157140</v>
      </c>
      <c r="G9265" s="91">
        <f t="shared" si="150"/>
        <v>157140</v>
      </c>
      <c r="H9265" s="427" t="s">
        <v>5939</v>
      </c>
    </row>
    <row r="9266" spans="1:8" ht="24" x14ac:dyDescent="0.2">
      <c r="A9266" s="612">
        <v>43995</v>
      </c>
      <c r="B9266" s="90" t="s">
        <v>5670</v>
      </c>
      <c r="C9266" s="90" t="s">
        <v>558</v>
      </c>
      <c r="D9266" s="797" t="s">
        <v>9157</v>
      </c>
      <c r="E9266" s="91"/>
      <c r="F9266" s="91">
        <v>203000</v>
      </c>
      <c r="G9266" s="91">
        <f t="shared" si="150"/>
        <v>203000</v>
      </c>
      <c r="H9266" s="427" t="s">
        <v>5939</v>
      </c>
    </row>
    <row r="9267" spans="1:8" ht="15" x14ac:dyDescent="0.2">
      <c r="A9267" s="612">
        <v>43995</v>
      </c>
      <c r="B9267" s="90" t="s">
        <v>5670</v>
      </c>
      <c r="C9267" s="90" t="s">
        <v>558</v>
      </c>
      <c r="D9267" s="800" t="s">
        <v>5948</v>
      </c>
      <c r="E9267" s="91"/>
      <c r="F9267" s="91">
        <v>360000</v>
      </c>
      <c r="G9267" s="91">
        <f t="shared" si="150"/>
        <v>360000</v>
      </c>
      <c r="H9267" s="427" t="s">
        <v>5939</v>
      </c>
    </row>
    <row r="9268" spans="1:8" ht="15" x14ac:dyDescent="0.2">
      <c r="A9268" s="612">
        <v>43998</v>
      </c>
      <c r="B9268" s="90" t="s">
        <v>3944</v>
      </c>
      <c r="C9268" s="90" t="s">
        <v>558</v>
      </c>
      <c r="D9268" s="800" t="s">
        <v>5958</v>
      </c>
      <c r="E9268" s="91"/>
      <c r="F9268" s="91">
        <v>290486</v>
      </c>
      <c r="G9268" s="91">
        <f t="shared" si="150"/>
        <v>290486</v>
      </c>
      <c r="H9268" s="427" t="s">
        <v>5939</v>
      </c>
    </row>
    <row r="9269" spans="1:8" ht="15" x14ac:dyDescent="0.2">
      <c r="A9269" s="612">
        <v>43998</v>
      </c>
      <c r="B9269" s="90" t="s">
        <v>3944</v>
      </c>
      <c r="C9269" s="90" t="s">
        <v>558</v>
      </c>
      <c r="D9269" s="800" t="s">
        <v>5959</v>
      </c>
      <c r="E9269" s="91"/>
      <c r="F9269" s="91">
        <v>50962</v>
      </c>
      <c r="G9269" s="91">
        <f t="shared" si="150"/>
        <v>50962</v>
      </c>
      <c r="H9269" s="427" t="s">
        <v>5939</v>
      </c>
    </row>
    <row r="9270" spans="1:8" ht="15" x14ac:dyDescent="0.2">
      <c r="A9270" s="612">
        <v>44000</v>
      </c>
      <c r="B9270" s="90" t="s">
        <v>1399</v>
      </c>
      <c r="C9270" s="90" t="s">
        <v>558</v>
      </c>
      <c r="D9270" s="800" t="s">
        <v>9158</v>
      </c>
      <c r="E9270" s="91"/>
      <c r="F9270" s="91">
        <v>390730</v>
      </c>
      <c r="G9270" s="91">
        <f t="shared" si="150"/>
        <v>390730</v>
      </c>
      <c r="H9270" s="427" t="s">
        <v>5939</v>
      </c>
    </row>
    <row r="9271" spans="1:8" ht="15" x14ac:dyDescent="0.2">
      <c r="A9271" s="612">
        <v>44000</v>
      </c>
      <c r="B9271" s="90" t="s">
        <v>1399</v>
      </c>
      <c r="C9271" s="90" t="s">
        <v>558</v>
      </c>
      <c r="D9271" s="800" t="s">
        <v>9159</v>
      </c>
      <c r="E9271" s="91"/>
      <c r="F9271" s="91">
        <v>300000</v>
      </c>
      <c r="G9271" s="91">
        <f t="shared" si="150"/>
        <v>300000</v>
      </c>
      <c r="H9271" s="427" t="s">
        <v>5939</v>
      </c>
    </row>
    <row r="9272" spans="1:8" ht="24" x14ac:dyDescent="0.2">
      <c r="A9272" s="612">
        <v>44000</v>
      </c>
      <c r="B9272" s="90" t="s">
        <v>1399</v>
      </c>
      <c r="C9272" s="90" t="s">
        <v>558</v>
      </c>
      <c r="D9272" s="797" t="s">
        <v>9160</v>
      </c>
      <c r="E9272" s="91"/>
      <c r="F9272" s="91">
        <v>120528</v>
      </c>
      <c r="G9272" s="91">
        <f t="shared" si="150"/>
        <v>120528</v>
      </c>
      <c r="H9272" s="427" t="s">
        <v>5939</v>
      </c>
    </row>
    <row r="9273" spans="1:8" ht="15" x14ac:dyDescent="0.2">
      <c r="A9273" s="612">
        <v>44000</v>
      </c>
      <c r="B9273" s="90" t="s">
        <v>1399</v>
      </c>
      <c r="C9273" s="90" t="s">
        <v>558</v>
      </c>
      <c r="D9273" s="800" t="s">
        <v>9161</v>
      </c>
      <c r="E9273" s="91"/>
      <c r="F9273" s="91">
        <v>400000</v>
      </c>
      <c r="G9273" s="91">
        <f t="shared" si="150"/>
        <v>400000</v>
      </c>
      <c r="H9273" s="427" t="s">
        <v>5939</v>
      </c>
    </row>
    <row r="9274" spans="1:8" ht="24" x14ac:dyDescent="0.2">
      <c r="A9274" s="612">
        <v>44000</v>
      </c>
      <c r="B9274" s="90" t="s">
        <v>1399</v>
      </c>
      <c r="C9274" s="90" t="s">
        <v>558</v>
      </c>
      <c r="D9274" s="797" t="s">
        <v>9162</v>
      </c>
      <c r="E9274" s="91"/>
      <c r="F9274" s="91">
        <v>315900</v>
      </c>
      <c r="G9274" s="91">
        <f t="shared" si="150"/>
        <v>315900</v>
      </c>
      <c r="H9274" s="427" t="s">
        <v>5939</v>
      </c>
    </row>
    <row r="9275" spans="1:8" ht="15" x14ac:dyDescent="0.2">
      <c r="A9275" s="612">
        <v>44000</v>
      </c>
      <c r="B9275" s="90" t="s">
        <v>1399</v>
      </c>
      <c r="C9275" s="90" t="s">
        <v>558</v>
      </c>
      <c r="D9275" s="800" t="s">
        <v>9163</v>
      </c>
      <c r="E9275" s="91"/>
      <c r="F9275" s="91">
        <v>500000</v>
      </c>
      <c r="G9275" s="91">
        <f t="shared" si="150"/>
        <v>500000</v>
      </c>
      <c r="H9275" s="427" t="s">
        <v>5939</v>
      </c>
    </row>
    <row r="9276" spans="1:8" ht="15" x14ac:dyDescent="0.2">
      <c r="A9276" s="612">
        <v>44000</v>
      </c>
      <c r="B9276" s="90" t="s">
        <v>1399</v>
      </c>
      <c r="C9276" s="90" t="s">
        <v>558</v>
      </c>
      <c r="D9276" s="800" t="s">
        <v>9163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5" t="s">
        <v>6044</v>
      </c>
      <c r="E9295" s="495">
        <v>4500</v>
      </c>
      <c r="F9295" s="496"/>
      <c r="G9295" s="246">
        <f t="shared" si="150"/>
        <v>-4500</v>
      </c>
      <c r="H9295" s="120" t="s">
        <v>6006</v>
      </c>
    </row>
    <row r="9296" spans="1:8" ht="15" x14ac:dyDescent="0.2">
      <c r="A9296" s="596">
        <v>44021</v>
      </c>
      <c r="B9296" s="423" t="s">
        <v>25</v>
      </c>
      <c r="C9296" s="494" t="s">
        <v>550</v>
      </c>
      <c r="D9296" s="805" t="s">
        <v>72</v>
      </c>
      <c r="E9296" s="495">
        <v>37130</v>
      </c>
      <c r="F9296" s="496"/>
      <c r="G9296" s="246">
        <f t="shared" si="150"/>
        <v>-37130</v>
      </c>
      <c r="H9296" s="120" t="s">
        <v>6006</v>
      </c>
    </row>
    <row r="9297" spans="1:8" ht="24" x14ac:dyDescent="0.2">
      <c r="A9297" s="596">
        <v>44021</v>
      </c>
      <c r="B9297" s="423" t="s">
        <v>1399</v>
      </c>
      <c r="C9297" s="494" t="s">
        <v>3144</v>
      </c>
      <c r="D9297" s="804" t="s">
        <v>6045</v>
      </c>
      <c r="E9297" s="495">
        <v>20065</v>
      </c>
      <c r="F9297" s="496"/>
      <c r="G9297" s="246">
        <f t="shared" si="150"/>
        <v>-20065</v>
      </c>
      <c r="H9297" s="120" t="s">
        <v>6006</v>
      </c>
    </row>
    <row r="9298" spans="1:8" ht="24" x14ac:dyDescent="0.2">
      <c r="A9298" s="596">
        <v>44026</v>
      </c>
      <c r="B9298" s="423" t="s">
        <v>16</v>
      </c>
      <c r="C9298" s="494" t="s">
        <v>6052</v>
      </c>
      <c r="D9298" s="804" t="s">
        <v>6053</v>
      </c>
      <c r="E9298" s="495">
        <v>8500</v>
      </c>
      <c r="F9298" s="496"/>
      <c r="G9298" s="246">
        <f t="shared" si="150"/>
        <v>-8500</v>
      </c>
      <c r="H9298" s="120" t="s">
        <v>6006</v>
      </c>
    </row>
    <row r="9299" spans="1:8" ht="15" x14ac:dyDescent="0.2">
      <c r="A9299" s="596">
        <v>44026</v>
      </c>
      <c r="B9299" s="423" t="s">
        <v>2651</v>
      </c>
      <c r="C9299" s="494" t="s">
        <v>2189</v>
      </c>
      <c r="D9299" s="804"/>
      <c r="E9299" s="495">
        <v>240</v>
      </c>
      <c r="F9299" s="496"/>
      <c r="G9299" s="246">
        <f t="shared" si="150"/>
        <v>-240</v>
      </c>
      <c r="H9299" s="120" t="s">
        <v>6006</v>
      </c>
    </row>
    <row r="9300" spans="1:8" ht="15" x14ac:dyDescent="0.2">
      <c r="A9300" s="596">
        <v>44026</v>
      </c>
      <c r="B9300" s="423" t="s">
        <v>2651</v>
      </c>
      <c r="C9300" s="494" t="s">
        <v>285</v>
      </c>
      <c r="D9300" s="804" t="s">
        <v>6054</v>
      </c>
      <c r="E9300" s="495">
        <v>100</v>
      </c>
      <c r="F9300" s="496"/>
      <c r="G9300" s="246">
        <f t="shared" si="150"/>
        <v>-100</v>
      </c>
      <c r="H9300" s="120" t="s">
        <v>6006</v>
      </c>
    </row>
    <row r="9301" spans="1:8" ht="15" x14ac:dyDescent="0.2">
      <c r="A9301" s="596">
        <v>44026</v>
      </c>
      <c r="B9301" s="423" t="s">
        <v>82</v>
      </c>
      <c r="C9301" s="494" t="s">
        <v>3144</v>
      </c>
      <c r="D9301" s="804" t="s">
        <v>6055</v>
      </c>
      <c r="E9301" s="495">
        <v>3045</v>
      </c>
      <c r="F9301" s="496"/>
      <c r="G9301" s="246">
        <f t="shared" si="150"/>
        <v>-3045</v>
      </c>
      <c r="H9301" s="120" t="s">
        <v>6006</v>
      </c>
    </row>
    <row r="9302" spans="1:8" ht="15" x14ac:dyDescent="0.2">
      <c r="A9302" s="596">
        <v>44026</v>
      </c>
      <c r="B9302" s="423" t="s">
        <v>82</v>
      </c>
      <c r="C9302" s="494" t="s">
        <v>3144</v>
      </c>
      <c r="D9302" s="804" t="s">
        <v>6056</v>
      </c>
      <c r="E9302" s="495">
        <v>4400</v>
      </c>
      <c r="F9302" s="496"/>
      <c r="G9302" s="246">
        <f t="shared" si="150"/>
        <v>-4400</v>
      </c>
      <c r="H9302" s="120" t="s">
        <v>6006</v>
      </c>
    </row>
    <row r="9303" spans="1:8" ht="15" x14ac:dyDescent="0.2">
      <c r="A9303" s="596">
        <v>44027</v>
      </c>
      <c r="B9303" s="423" t="s">
        <v>5640</v>
      </c>
      <c r="C9303" s="494" t="s">
        <v>5740</v>
      </c>
      <c r="D9303" s="804" t="s">
        <v>5741</v>
      </c>
      <c r="E9303" s="495">
        <v>1500</v>
      </c>
      <c r="F9303" s="496"/>
      <c r="G9303" s="246">
        <f t="shared" si="150"/>
        <v>-1500</v>
      </c>
      <c r="H9303" s="120" t="s">
        <v>6006</v>
      </c>
    </row>
    <row r="9304" spans="1:8" ht="15" x14ac:dyDescent="0.2">
      <c r="A9304" s="596">
        <v>44027</v>
      </c>
      <c r="B9304" s="423" t="s">
        <v>1399</v>
      </c>
      <c r="C9304" s="494" t="s">
        <v>6140</v>
      </c>
      <c r="D9304" s="804" t="s">
        <v>6057</v>
      </c>
      <c r="E9304" s="495">
        <v>45800</v>
      </c>
      <c r="F9304" s="496"/>
      <c r="G9304" s="246">
        <f t="shared" si="150"/>
        <v>-45800</v>
      </c>
      <c r="H9304" s="120" t="s">
        <v>6006</v>
      </c>
    </row>
    <row r="9305" spans="1:8" ht="15" x14ac:dyDescent="0.2">
      <c r="A9305" s="596">
        <v>44027</v>
      </c>
      <c r="B9305" s="423" t="s">
        <v>5603</v>
      </c>
      <c r="C9305" s="494" t="s">
        <v>2189</v>
      </c>
      <c r="D9305" s="804"/>
      <c r="E9305" s="495">
        <v>300</v>
      </c>
      <c r="F9305" s="496"/>
      <c r="G9305" s="246">
        <f t="shared" si="150"/>
        <v>-300</v>
      </c>
      <c r="H9305" s="120" t="s">
        <v>6006</v>
      </c>
    </row>
    <row r="9306" spans="1:8" ht="24" x14ac:dyDescent="0.2">
      <c r="A9306" s="596">
        <v>44028</v>
      </c>
      <c r="B9306" s="423" t="s">
        <v>2651</v>
      </c>
      <c r="C9306" s="494" t="s">
        <v>4869</v>
      </c>
      <c r="D9306" s="804" t="s">
        <v>6058</v>
      </c>
      <c r="E9306" s="495">
        <v>23000</v>
      </c>
      <c r="F9306" s="496"/>
      <c r="G9306" s="246">
        <f t="shared" si="150"/>
        <v>-23000</v>
      </c>
      <c r="H9306" s="120" t="s">
        <v>6006</v>
      </c>
    </row>
    <row r="9307" spans="1:8" ht="15" x14ac:dyDescent="0.2">
      <c r="A9307" s="596">
        <v>44028</v>
      </c>
      <c r="B9307" s="423" t="s">
        <v>2651</v>
      </c>
      <c r="C9307" s="494" t="s">
        <v>3144</v>
      </c>
      <c r="D9307" s="804" t="s">
        <v>6059</v>
      </c>
      <c r="E9307" s="495">
        <v>8500</v>
      </c>
      <c r="F9307" s="496"/>
      <c r="G9307" s="246">
        <f t="shared" si="150"/>
        <v>-8500</v>
      </c>
      <c r="H9307" s="120" t="s">
        <v>6006</v>
      </c>
    </row>
    <row r="9308" spans="1:8" ht="15" x14ac:dyDescent="0.2">
      <c r="A9308" s="596">
        <v>44029</v>
      </c>
      <c r="B9308" s="423" t="s">
        <v>5603</v>
      </c>
      <c r="C9308" s="494" t="s">
        <v>3144</v>
      </c>
      <c r="D9308" s="804" t="s">
        <v>4534</v>
      </c>
      <c r="E9308" s="495">
        <v>5000</v>
      </c>
      <c r="F9308" s="496"/>
      <c r="G9308" s="246">
        <f t="shared" si="150"/>
        <v>-5000</v>
      </c>
      <c r="H9308" s="120" t="s">
        <v>6006</v>
      </c>
    </row>
    <row r="9309" spans="1:8" ht="15" x14ac:dyDescent="0.2">
      <c r="A9309" s="596">
        <v>44029</v>
      </c>
      <c r="B9309" s="423" t="s">
        <v>5810</v>
      </c>
      <c r="C9309" s="494" t="s">
        <v>3144</v>
      </c>
      <c r="D9309" s="804" t="s">
        <v>4534</v>
      </c>
      <c r="E9309" s="495">
        <v>21950</v>
      </c>
      <c r="F9309" s="496"/>
      <c r="G9309" s="246">
        <f t="shared" si="150"/>
        <v>-21950</v>
      </c>
      <c r="H9309" s="120" t="s">
        <v>6006</v>
      </c>
    </row>
    <row r="9310" spans="1:8" ht="15" x14ac:dyDescent="0.2">
      <c r="A9310" s="596">
        <v>44033</v>
      </c>
      <c r="B9310" s="423" t="s">
        <v>1399</v>
      </c>
      <c r="C9310" s="494" t="s">
        <v>3144</v>
      </c>
      <c r="D9310" s="804" t="s">
        <v>6063</v>
      </c>
      <c r="E9310" s="495">
        <v>18972</v>
      </c>
      <c r="F9310" s="496"/>
      <c r="G9310" s="246">
        <f t="shared" si="150"/>
        <v>-18972</v>
      </c>
      <c r="H9310" s="120" t="s">
        <v>6006</v>
      </c>
    </row>
    <row r="9311" spans="1:8" ht="15" x14ac:dyDescent="0.2">
      <c r="A9311" s="596">
        <v>44033</v>
      </c>
      <c r="B9311" s="423" t="s">
        <v>1399</v>
      </c>
      <c r="C9311" s="494" t="s">
        <v>3144</v>
      </c>
      <c r="D9311" s="804" t="s">
        <v>6063</v>
      </c>
      <c r="E9311" s="495">
        <v>21410</v>
      </c>
      <c r="F9311" s="496"/>
      <c r="G9311" s="246">
        <f t="shared" si="150"/>
        <v>-21410</v>
      </c>
      <c r="H9311" s="120" t="s">
        <v>6006</v>
      </c>
    </row>
    <row r="9312" spans="1:8" ht="15" x14ac:dyDescent="0.2">
      <c r="A9312" s="596">
        <v>44033</v>
      </c>
      <c r="B9312" s="423" t="s">
        <v>82</v>
      </c>
      <c r="C9312" s="494" t="s">
        <v>3144</v>
      </c>
      <c r="D9312" s="804" t="s">
        <v>6064</v>
      </c>
      <c r="E9312" s="495">
        <v>4342</v>
      </c>
      <c r="F9312" s="496"/>
      <c r="G9312" s="246">
        <f t="shared" si="150"/>
        <v>-4342</v>
      </c>
      <c r="H9312" s="120" t="s">
        <v>6006</v>
      </c>
    </row>
    <row r="9313" spans="1:8" ht="24" x14ac:dyDescent="0.2">
      <c r="A9313" s="596">
        <v>44033</v>
      </c>
      <c r="B9313" s="423" t="s">
        <v>1399</v>
      </c>
      <c r="C9313" s="494" t="s">
        <v>3144</v>
      </c>
      <c r="D9313" s="804" t="s">
        <v>6065</v>
      </c>
      <c r="E9313" s="495">
        <v>24600</v>
      </c>
      <c r="F9313" s="496"/>
      <c r="G9313" s="246">
        <f t="shared" si="150"/>
        <v>-24600</v>
      </c>
      <c r="H9313" s="120" t="s">
        <v>6006</v>
      </c>
    </row>
    <row r="9314" spans="1:8" ht="15" x14ac:dyDescent="0.2">
      <c r="A9314" s="596">
        <v>44033</v>
      </c>
      <c r="B9314" s="423" t="s">
        <v>25</v>
      </c>
      <c r="C9314" s="494" t="s">
        <v>1688</v>
      </c>
      <c r="D9314" s="804" t="s">
        <v>369</v>
      </c>
      <c r="E9314" s="495">
        <v>61097</v>
      </c>
      <c r="F9314" s="496"/>
      <c r="G9314" s="246">
        <f t="shared" si="150"/>
        <v>-61097</v>
      </c>
      <c r="H9314" s="120" t="s">
        <v>6006</v>
      </c>
    </row>
    <row r="9315" spans="1:8" ht="15" x14ac:dyDescent="0.2">
      <c r="A9315" s="596">
        <v>44033</v>
      </c>
      <c r="B9315" s="423" t="s">
        <v>16</v>
      </c>
      <c r="C9315" s="494" t="s">
        <v>1688</v>
      </c>
      <c r="D9315" s="804" t="s">
        <v>369</v>
      </c>
      <c r="E9315" s="495">
        <v>4120</v>
      </c>
      <c r="F9315" s="496"/>
      <c r="G9315" s="246">
        <f t="shared" si="150"/>
        <v>-4120</v>
      </c>
      <c r="H9315" s="120" t="s">
        <v>6006</v>
      </c>
    </row>
    <row r="9316" spans="1:8" ht="15" x14ac:dyDescent="0.2">
      <c r="A9316" s="596">
        <v>44034</v>
      </c>
      <c r="B9316" s="423" t="s">
        <v>5640</v>
      </c>
      <c r="C9316" s="494" t="s">
        <v>3144</v>
      </c>
      <c r="D9316" s="804" t="s">
        <v>6073</v>
      </c>
      <c r="E9316" s="495">
        <v>5350</v>
      </c>
      <c r="F9316" s="496"/>
      <c r="G9316" s="246">
        <f t="shared" si="150"/>
        <v>-5350</v>
      </c>
      <c r="H9316" s="120" t="s">
        <v>6006</v>
      </c>
    </row>
    <row r="9317" spans="1:8" ht="15" x14ac:dyDescent="0.2">
      <c r="A9317" s="596">
        <v>44034</v>
      </c>
      <c r="B9317" s="423" t="s">
        <v>2651</v>
      </c>
      <c r="C9317" s="494" t="s">
        <v>3144</v>
      </c>
      <c r="D9317" s="804" t="s">
        <v>5357</v>
      </c>
      <c r="E9317" s="495">
        <v>2950</v>
      </c>
      <c r="F9317" s="496"/>
      <c r="G9317" s="246">
        <f t="shared" si="150"/>
        <v>-2950</v>
      </c>
      <c r="H9317" s="120" t="s">
        <v>6006</v>
      </c>
    </row>
    <row r="9318" spans="1:8" ht="15" x14ac:dyDescent="0.2">
      <c r="A9318" s="596">
        <v>44034</v>
      </c>
      <c r="B9318" s="423" t="s">
        <v>5640</v>
      </c>
      <c r="C9318" s="494" t="s">
        <v>3144</v>
      </c>
      <c r="D9318" s="804" t="s">
        <v>5357</v>
      </c>
      <c r="E9318" s="495">
        <v>6700</v>
      </c>
      <c r="F9318" s="496"/>
      <c r="G9318" s="246">
        <f t="shared" si="150"/>
        <v>-6700</v>
      </c>
      <c r="H9318" s="120" t="s">
        <v>6006</v>
      </c>
    </row>
    <row r="9319" spans="1:8" ht="15" x14ac:dyDescent="0.2">
      <c r="A9319" s="596">
        <v>44034</v>
      </c>
      <c r="B9319" s="423" t="s">
        <v>11</v>
      </c>
      <c r="C9319" s="494" t="s">
        <v>2502</v>
      </c>
      <c r="D9319" s="804" t="s">
        <v>6128</v>
      </c>
      <c r="E9319" s="495">
        <v>3000</v>
      </c>
      <c r="F9319" s="496"/>
      <c r="G9319" s="246">
        <f t="shared" si="150"/>
        <v>-3000</v>
      </c>
      <c r="H9319" s="120" t="s">
        <v>6006</v>
      </c>
    </row>
    <row r="9320" spans="1:8" ht="15" x14ac:dyDescent="0.2">
      <c r="A9320" s="596">
        <v>44035</v>
      </c>
      <c r="B9320" s="423" t="s">
        <v>1399</v>
      </c>
      <c r="C9320" s="494" t="s">
        <v>3032</v>
      </c>
      <c r="D9320" s="804" t="s">
        <v>369</v>
      </c>
      <c r="E9320" s="495">
        <v>4000</v>
      </c>
      <c r="F9320" s="496"/>
      <c r="G9320" s="246">
        <f t="shared" si="150"/>
        <v>-4000</v>
      </c>
      <c r="H9320" s="120" t="s">
        <v>6006</v>
      </c>
    </row>
    <row r="9321" spans="1:8" ht="15" x14ac:dyDescent="0.2">
      <c r="A9321" s="596">
        <v>44035</v>
      </c>
      <c r="B9321" s="423" t="s">
        <v>2651</v>
      </c>
      <c r="C9321" s="494" t="s">
        <v>3144</v>
      </c>
      <c r="D9321" s="804" t="s">
        <v>6074</v>
      </c>
      <c r="E9321" s="495">
        <v>440</v>
      </c>
      <c r="F9321" s="496"/>
      <c r="G9321" s="246">
        <f t="shared" ref="G9321:G9384" si="151">F9321-E9321</f>
        <v>-440</v>
      </c>
      <c r="H9321" s="120" t="s">
        <v>6006</v>
      </c>
    </row>
    <row r="9322" spans="1:8" ht="15" x14ac:dyDescent="0.2">
      <c r="A9322" s="596">
        <v>44035</v>
      </c>
      <c r="B9322" s="423" t="s">
        <v>4552</v>
      </c>
      <c r="C9322" s="494" t="s">
        <v>3144</v>
      </c>
      <c r="D9322" s="804" t="s">
        <v>6075</v>
      </c>
      <c r="E9322" s="495">
        <v>8000</v>
      </c>
      <c r="F9322" s="496"/>
      <c r="G9322" s="246">
        <f t="shared" si="151"/>
        <v>-8000</v>
      </c>
      <c r="H9322" s="120" t="s">
        <v>6006</v>
      </c>
    </row>
    <row r="9323" spans="1:8" ht="15" x14ac:dyDescent="0.2">
      <c r="A9323" s="596">
        <v>44035</v>
      </c>
      <c r="B9323" s="423" t="s">
        <v>1399</v>
      </c>
      <c r="C9323" s="494" t="s">
        <v>550</v>
      </c>
      <c r="D9323" s="804" t="s">
        <v>6192</v>
      </c>
      <c r="E9323" s="495">
        <v>4200</v>
      </c>
      <c r="F9323" s="496"/>
      <c r="G9323" s="246">
        <f t="shared" si="151"/>
        <v>-4200</v>
      </c>
      <c r="H9323" s="120" t="s">
        <v>6006</v>
      </c>
    </row>
    <row r="9324" spans="1:8" ht="15" x14ac:dyDescent="0.2">
      <c r="A9324" s="596">
        <v>44035</v>
      </c>
      <c r="B9324" s="423" t="s">
        <v>2651</v>
      </c>
      <c r="C9324" s="494" t="s">
        <v>5740</v>
      </c>
      <c r="D9324" s="804"/>
      <c r="E9324" s="495">
        <v>2350</v>
      </c>
      <c r="F9324" s="496"/>
      <c r="G9324" s="246">
        <f t="shared" si="151"/>
        <v>-2350</v>
      </c>
      <c r="H9324" s="120" t="s">
        <v>6006</v>
      </c>
    </row>
    <row r="9325" spans="1:8" ht="15" x14ac:dyDescent="0.2">
      <c r="A9325" s="596">
        <v>44036</v>
      </c>
      <c r="B9325" s="423" t="s">
        <v>1399</v>
      </c>
      <c r="C9325" s="494"/>
      <c r="D9325" s="804" t="s">
        <v>6076</v>
      </c>
      <c r="E9325" s="495">
        <v>600</v>
      </c>
      <c r="F9325" s="496"/>
      <c r="G9325" s="246">
        <f t="shared" si="151"/>
        <v>-600</v>
      </c>
      <c r="H9325" s="120" t="s">
        <v>6006</v>
      </c>
    </row>
    <row r="9326" spans="1:8" ht="15" x14ac:dyDescent="0.2">
      <c r="A9326" s="596">
        <v>44039</v>
      </c>
      <c r="B9326" s="423" t="s">
        <v>16</v>
      </c>
      <c r="C9326" s="494" t="s">
        <v>6077</v>
      </c>
      <c r="D9326" s="804" t="s">
        <v>369</v>
      </c>
      <c r="E9326" s="495">
        <v>2000</v>
      </c>
      <c r="F9326" s="496"/>
      <c r="G9326" s="246">
        <f t="shared" si="151"/>
        <v>-2000</v>
      </c>
      <c r="H9326" s="120" t="s">
        <v>6006</v>
      </c>
    </row>
    <row r="9327" spans="1:8" ht="15" x14ac:dyDescent="0.2">
      <c r="A9327" s="596">
        <v>44039</v>
      </c>
      <c r="B9327" s="423" t="s">
        <v>1399</v>
      </c>
      <c r="C9327" s="494" t="s">
        <v>3144</v>
      </c>
      <c r="D9327" s="804" t="s">
        <v>5383</v>
      </c>
      <c r="E9327" s="495">
        <v>3715</v>
      </c>
      <c r="F9327" s="496"/>
      <c r="G9327" s="246">
        <f t="shared" si="151"/>
        <v>-3715</v>
      </c>
      <c r="H9327" s="120" t="s">
        <v>6006</v>
      </c>
    </row>
    <row r="9328" spans="1:8" ht="15" x14ac:dyDescent="0.2">
      <c r="A9328" s="596">
        <v>44039</v>
      </c>
      <c r="B9328" s="423" t="s">
        <v>5810</v>
      </c>
      <c r="C9328" s="494" t="s">
        <v>3144</v>
      </c>
      <c r="D9328" s="804" t="s">
        <v>6078</v>
      </c>
      <c r="E9328" s="495">
        <v>1900</v>
      </c>
      <c r="F9328" s="496"/>
      <c r="G9328" s="246">
        <f t="shared" si="151"/>
        <v>-1900</v>
      </c>
      <c r="H9328" s="120" t="s">
        <v>6006</v>
      </c>
    </row>
    <row r="9329" spans="1:8" ht="15" x14ac:dyDescent="0.2">
      <c r="A9329" s="596">
        <v>44039</v>
      </c>
      <c r="B9329" s="423" t="s">
        <v>5810</v>
      </c>
      <c r="C9329" s="494" t="s">
        <v>3144</v>
      </c>
      <c r="D9329" s="804" t="s">
        <v>6079</v>
      </c>
      <c r="E9329" s="495">
        <v>5450</v>
      </c>
      <c r="F9329" s="496"/>
      <c r="G9329" s="246">
        <f t="shared" si="151"/>
        <v>-5450</v>
      </c>
      <c r="H9329" s="120" t="s">
        <v>6006</v>
      </c>
    </row>
    <row r="9330" spans="1:8" ht="15" x14ac:dyDescent="0.2">
      <c r="A9330" s="596">
        <v>44039</v>
      </c>
      <c r="B9330" s="423" t="s">
        <v>5543</v>
      </c>
      <c r="C9330" s="494" t="s">
        <v>3144</v>
      </c>
      <c r="D9330" s="804" t="s">
        <v>5746</v>
      </c>
      <c r="E9330" s="495">
        <v>3500</v>
      </c>
      <c r="F9330" s="496"/>
      <c r="G9330" s="246">
        <f t="shared" si="151"/>
        <v>-3500</v>
      </c>
      <c r="H9330" s="120" t="s">
        <v>6006</v>
      </c>
    </row>
    <row r="9331" spans="1:8" ht="15" x14ac:dyDescent="0.2">
      <c r="A9331" s="596">
        <v>44039</v>
      </c>
      <c r="B9331" s="423" t="s">
        <v>1399</v>
      </c>
      <c r="C9331" s="494" t="s">
        <v>3144</v>
      </c>
      <c r="D9331" s="804" t="s">
        <v>6080</v>
      </c>
      <c r="E9331" s="495">
        <v>31520</v>
      </c>
      <c r="F9331" s="496"/>
      <c r="G9331" s="246">
        <f t="shared" si="151"/>
        <v>-31520</v>
      </c>
      <c r="H9331" s="120" t="s">
        <v>6006</v>
      </c>
    </row>
    <row r="9332" spans="1:8" ht="15" x14ac:dyDescent="0.2">
      <c r="A9332" s="596">
        <v>44039</v>
      </c>
      <c r="B9332" s="423" t="s">
        <v>16</v>
      </c>
      <c r="C9332" s="494" t="s">
        <v>5340</v>
      </c>
      <c r="D9332" s="804" t="s">
        <v>6081</v>
      </c>
      <c r="E9332" s="495">
        <v>3000</v>
      </c>
      <c r="F9332" s="496"/>
      <c r="G9332" s="246">
        <f t="shared" si="151"/>
        <v>-3000</v>
      </c>
      <c r="H9332" s="120" t="s">
        <v>6006</v>
      </c>
    </row>
    <row r="9333" spans="1:8" ht="15" x14ac:dyDescent="0.2">
      <c r="A9333" s="596">
        <v>44041</v>
      </c>
      <c r="B9333" s="423" t="s">
        <v>1399</v>
      </c>
      <c r="C9333" s="494" t="s">
        <v>4907</v>
      </c>
      <c r="D9333" s="804" t="s">
        <v>369</v>
      </c>
      <c r="E9333" s="495">
        <v>12000</v>
      </c>
      <c r="F9333" s="496"/>
      <c r="G9333" s="246">
        <f t="shared" si="151"/>
        <v>-12000</v>
      </c>
      <c r="H9333" s="120" t="s">
        <v>6006</v>
      </c>
    </row>
    <row r="9334" spans="1:8" ht="15" x14ac:dyDescent="0.2">
      <c r="A9334" s="596">
        <v>44041</v>
      </c>
      <c r="B9334" s="423" t="s">
        <v>1399</v>
      </c>
      <c r="C9334" s="494" t="s">
        <v>3144</v>
      </c>
      <c r="D9334" s="804" t="s">
        <v>6080</v>
      </c>
      <c r="E9334" s="495">
        <v>42300</v>
      </c>
      <c r="F9334" s="496"/>
      <c r="G9334" s="246">
        <f t="shared" si="151"/>
        <v>-42300</v>
      </c>
      <c r="H9334" s="120" t="s">
        <v>6006</v>
      </c>
    </row>
    <row r="9335" spans="1:8" ht="15" x14ac:dyDescent="0.2">
      <c r="A9335" s="596">
        <v>44041</v>
      </c>
      <c r="B9335" s="423" t="s">
        <v>1399</v>
      </c>
      <c r="C9335" s="494" t="s">
        <v>2189</v>
      </c>
      <c r="D9335" s="804"/>
      <c r="E9335" s="495">
        <v>2700</v>
      </c>
      <c r="F9335" s="496"/>
      <c r="G9335" s="246">
        <f t="shared" si="151"/>
        <v>-2700</v>
      </c>
      <c r="H9335" s="120" t="s">
        <v>6006</v>
      </c>
    </row>
    <row r="9336" spans="1:8" ht="15" x14ac:dyDescent="0.2">
      <c r="A9336" s="596">
        <v>44041</v>
      </c>
      <c r="B9336" s="423" t="s">
        <v>2651</v>
      </c>
      <c r="C9336" s="494" t="s">
        <v>2189</v>
      </c>
      <c r="D9336" s="804"/>
      <c r="E9336" s="495">
        <v>600</v>
      </c>
      <c r="F9336" s="496"/>
      <c r="G9336" s="246">
        <f t="shared" si="151"/>
        <v>-600</v>
      </c>
      <c r="H9336" s="120" t="s">
        <v>6006</v>
      </c>
    </row>
    <row r="9337" spans="1:8" ht="15" x14ac:dyDescent="0.2">
      <c r="A9337" s="596">
        <v>44042</v>
      </c>
      <c r="B9337" s="423" t="s">
        <v>1399</v>
      </c>
      <c r="C9337" s="494" t="s">
        <v>6140</v>
      </c>
      <c r="D9337" s="804" t="s">
        <v>6091</v>
      </c>
      <c r="E9337" s="495">
        <v>30400</v>
      </c>
      <c r="F9337" s="496"/>
      <c r="G9337" s="246">
        <f t="shared" si="151"/>
        <v>-30400</v>
      </c>
      <c r="H9337" s="120" t="s">
        <v>6006</v>
      </c>
    </row>
    <row r="9338" spans="1:8" ht="15" x14ac:dyDescent="0.2">
      <c r="A9338" s="596">
        <v>44042</v>
      </c>
      <c r="B9338" s="423" t="s">
        <v>16</v>
      </c>
      <c r="C9338" s="494" t="s">
        <v>391</v>
      </c>
      <c r="D9338" s="804" t="s">
        <v>6092</v>
      </c>
      <c r="E9338" s="495">
        <v>120</v>
      </c>
      <c r="F9338" s="496"/>
      <c r="G9338" s="246">
        <f t="shared" si="151"/>
        <v>-120</v>
      </c>
      <c r="H9338" s="120" t="s">
        <v>6006</v>
      </c>
    </row>
    <row r="9339" spans="1:8" ht="15" x14ac:dyDescent="0.2">
      <c r="A9339" s="596">
        <v>44042</v>
      </c>
      <c r="B9339" s="423" t="s">
        <v>16</v>
      </c>
      <c r="C9339" s="494" t="s">
        <v>391</v>
      </c>
      <c r="D9339" s="804" t="s">
        <v>6092</v>
      </c>
      <c r="E9339" s="495">
        <v>250</v>
      </c>
      <c r="F9339" s="496"/>
      <c r="G9339" s="246">
        <f t="shared" si="151"/>
        <v>-250</v>
      </c>
      <c r="H9339" s="120" t="s">
        <v>6006</v>
      </c>
    </row>
    <row r="9340" spans="1:8" ht="15.75" thickBot="1" x14ac:dyDescent="0.25">
      <c r="A9340" s="596">
        <v>44042</v>
      </c>
      <c r="B9340" s="423" t="s">
        <v>2651</v>
      </c>
      <c r="C9340" s="512" t="s">
        <v>4869</v>
      </c>
      <c r="D9340" s="860" t="s">
        <v>6093</v>
      </c>
      <c r="E9340" s="513">
        <v>22000</v>
      </c>
      <c r="F9340" s="496"/>
      <c r="G9340" s="246">
        <f t="shared" si="151"/>
        <v>-22000</v>
      </c>
      <c r="H9340" s="120" t="s">
        <v>6006</v>
      </c>
    </row>
    <row r="9341" spans="1:8" ht="15" x14ac:dyDescent="0.2">
      <c r="A9341" s="596">
        <v>44042</v>
      </c>
      <c r="B9341" s="423" t="s">
        <v>2932</v>
      </c>
      <c r="C9341" s="458" t="s">
        <v>2385</v>
      </c>
      <c r="D9341" s="858" t="s">
        <v>6094</v>
      </c>
      <c r="E9341" s="459">
        <v>6604</v>
      </c>
      <c r="F9341" s="496"/>
      <c r="G9341" s="246">
        <f t="shared" si="151"/>
        <v>-6604</v>
      </c>
      <c r="H9341" s="120" t="s">
        <v>6006</v>
      </c>
    </row>
    <row r="9342" spans="1:8" ht="15" x14ac:dyDescent="0.2">
      <c r="A9342" s="596">
        <v>44042</v>
      </c>
      <c r="B9342" s="423" t="s">
        <v>5603</v>
      </c>
      <c r="C9342" s="477" t="s">
        <v>2385</v>
      </c>
      <c r="D9342" s="804" t="s">
        <v>6094</v>
      </c>
      <c r="E9342" s="478">
        <v>13922</v>
      </c>
      <c r="F9342" s="496"/>
      <c r="G9342" s="246">
        <f t="shared" si="151"/>
        <v>-13922</v>
      </c>
      <c r="H9342" s="120" t="s">
        <v>6006</v>
      </c>
    </row>
    <row r="9343" spans="1:8" ht="15.75" thickBot="1" x14ac:dyDescent="0.25">
      <c r="A9343" s="596">
        <v>44042</v>
      </c>
      <c r="B9343" s="423" t="s">
        <v>1399</v>
      </c>
      <c r="C9343" s="460" t="s">
        <v>2385</v>
      </c>
      <c r="D9343" s="859" t="s">
        <v>6094</v>
      </c>
      <c r="E9343" s="461">
        <v>4474</v>
      </c>
      <c r="F9343" s="496"/>
      <c r="G9343" s="246">
        <f t="shared" si="151"/>
        <v>-4474</v>
      </c>
      <c r="H9343" s="120" t="s">
        <v>6006</v>
      </c>
    </row>
    <row r="9344" spans="1:8" ht="15" x14ac:dyDescent="0.2">
      <c r="A9344" s="596">
        <v>44042</v>
      </c>
      <c r="B9344" s="423" t="s">
        <v>2651</v>
      </c>
      <c r="C9344" s="494" t="s">
        <v>5740</v>
      </c>
      <c r="D9344" s="804" t="s">
        <v>6095</v>
      </c>
      <c r="E9344" s="495">
        <v>500</v>
      </c>
      <c r="F9344" s="496"/>
      <c r="G9344" s="246">
        <f t="shared" si="151"/>
        <v>-500</v>
      </c>
      <c r="H9344" s="120" t="s">
        <v>6006</v>
      </c>
    </row>
    <row r="9345" spans="1:8" ht="15" x14ac:dyDescent="0.2">
      <c r="A9345" s="596">
        <v>44042</v>
      </c>
      <c r="B9345" s="423" t="s">
        <v>4552</v>
      </c>
      <c r="C9345" s="494" t="s">
        <v>285</v>
      </c>
      <c r="D9345" s="804" t="s">
        <v>6054</v>
      </c>
      <c r="E9345" s="495">
        <v>1000</v>
      </c>
      <c r="F9345" s="496"/>
      <c r="G9345" s="246">
        <f t="shared" si="151"/>
        <v>-1000</v>
      </c>
      <c r="H9345" s="120" t="s">
        <v>6006</v>
      </c>
    </row>
    <row r="9346" spans="1:8" ht="15" x14ac:dyDescent="0.2">
      <c r="A9346" s="596">
        <v>44042</v>
      </c>
      <c r="B9346" s="423" t="s">
        <v>16</v>
      </c>
      <c r="C9346" s="494" t="s">
        <v>462</v>
      </c>
      <c r="D9346" s="804" t="s">
        <v>6101</v>
      </c>
      <c r="E9346" s="495">
        <v>38381</v>
      </c>
      <c r="F9346" s="496"/>
      <c r="G9346" s="246">
        <f t="shared" si="151"/>
        <v>-38381</v>
      </c>
      <c r="H9346" s="120" t="s">
        <v>6006</v>
      </c>
    </row>
    <row r="9347" spans="1:8" ht="15" x14ac:dyDescent="0.2">
      <c r="A9347" s="596">
        <v>44042</v>
      </c>
      <c r="B9347" s="423" t="s">
        <v>1399</v>
      </c>
      <c r="C9347" s="494" t="s">
        <v>2502</v>
      </c>
      <c r="D9347" s="804" t="s">
        <v>371</v>
      </c>
      <c r="E9347" s="495">
        <v>50000</v>
      </c>
      <c r="F9347" s="496"/>
      <c r="G9347" s="246">
        <f t="shared" si="151"/>
        <v>-50000</v>
      </c>
      <c r="H9347" s="120" t="s">
        <v>6006</v>
      </c>
    </row>
    <row r="9348" spans="1:8" ht="15" x14ac:dyDescent="0.2">
      <c r="A9348" s="596">
        <v>44042</v>
      </c>
      <c r="B9348" s="423" t="s">
        <v>2651</v>
      </c>
      <c r="C9348" s="494" t="s">
        <v>2502</v>
      </c>
      <c r="D9348" s="804" t="s">
        <v>550</v>
      </c>
      <c r="E9348" s="495">
        <v>50000</v>
      </c>
      <c r="F9348" s="496"/>
      <c r="G9348" s="246">
        <f t="shared" si="151"/>
        <v>-50000</v>
      </c>
      <c r="H9348" s="120" t="s">
        <v>6006</v>
      </c>
    </row>
    <row r="9349" spans="1:8" ht="15" x14ac:dyDescent="0.2">
      <c r="A9349" s="596">
        <v>44042</v>
      </c>
      <c r="B9349" s="423" t="s">
        <v>25</v>
      </c>
      <c r="C9349" s="494" t="s">
        <v>2502</v>
      </c>
      <c r="D9349" s="804"/>
      <c r="E9349" s="495">
        <v>60000</v>
      </c>
      <c r="F9349" s="496"/>
      <c r="G9349" s="246">
        <f t="shared" si="151"/>
        <v>-60000</v>
      </c>
      <c r="H9349" s="120" t="s">
        <v>6006</v>
      </c>
    </row>
    <row r="9350" spans="1:8" ht="15" x14ac:dyDescent="0.2">
      <c r="A9350" s="596">
        <v>44042</v>
      </c>
      <c r="B9350" s="423" t="s">
        <v>16</v>
      </c>
      <c r="C9350" s="494" t="s">
        <v>2502</v>
      </c>
      <c r="D9350" s="804"/>
      <c r="E9350" s="495">
        <v>66000</v>
      </c>
      <c r="F9350" s="496"/>
      <c r="G9350" s="246">
        <f t="shared" si="151"/>
        <v>-66000</v>
      </c>
      <c r="H9350" s="120" t="s">
        <v>6006</v>
      </c>
    </row>
    <row r="9351" spans="1:8" ht="15" x14ac:dyDescent="0.2">
      <c r="A9351" s="596">
        <v>44042</v>
      </c>
      <c r="B9351" s="423" t="s">
        <v>3944</v>
      </c>
      <c r="C9351" s="494" t="s">
        <v>2502</v>
      </c>
      <c r="D9351" s="804"/>
      <c r="E9351" s="495">
        <v>32250</v>
      </c>
      <c r="F9351" s="496"/>
      <c r="G9351" s="246">
        <f t="shared" si="151"/>
        <v>-32250</v>
      </c>
      <c r="H9351" s="120" t="s">
        <v>6006</v>
      </c>
    </row>
    <row r="9352" spans="1:8" ht="15" x14ac:dyDescent="0.2">
      <c r="A9352" s="596">
        <v>44042</v>
      </c>
      <c r="B9352" s="423" t="s">
        <v>3945</v>
      </c>
      <c r="C9352" s="494" t="s">
        <v>2502</v>
      </c>
      <c r="D9352" s="804"/>
      <c r="E9352" s="495">
        <v>30919.354838709678</v>
      </c>
      <c r="F9352" s="496"/>
      <c r="G9352" s="246">
        <f t="shared" si="151"/>
        <v>-30919.354838709678</v>
      </c>
      <c r="H9352" s="120" t="s">
        <v>6006</v>
      </c>
    </row>
    <row r="9353" spans="1:8" ht="15" x14ac:dyDescent="0.2">
      <c r="A9353" s="596">
        <v>44042</v>
      </c>
      <c r="B9353" s="423" t="s">
        <v>1399</v>
      </c>
      <c r="C9353" s="494" t="s">
        <v>2502</v>
      </c>
      <c r="D9353" s="804"/>
      <c r="E9353" s="495">
        <v>168661.24193548388</v>
      </c>
      <c r="F9353" s="496"/>
      <c r="G9353" s="246">
        <f t="shared" si="151"/>
        <v>-168661.24193548388</v>
      </c>
      <c r="H9353" s="120" t="s">
        <v>6006</v>
      </c>
    </row>
    <row r="9354" spans="1:8" ht="15" x14ac:dyDescent="0.2">
      <c r="A9354" s="596">
        <v>44042</v>
      </c>
      <c r="B9354" s="423" t="s">
        <v>6514</v>
      </c>
      <c r="C9354" s="494" t="s">
        <v>2502</v>
      </c>
      <c r="D9354" s="804"/>
      <c r="E9354" s="495">
        <v>105737.90322580645</v>
      </c>
      <c r="F9354" s="496"/>
      <c r="G9354" s="246">
        <f t="shared" si="151"/>
        <v>-105737.90322580645</v>
      </c>
      <c r="H9354" s="120" t="s">
        <v>6006</v>
      </c>
    </row>
    <row r="9355" spans="1:8" ht="15" x14ac:dyDescent="0.2">
      <c r="A9355" s="596">
        <v>44042</v>
      </c>
      <c r="B9355" s="423" t="s">
        <v>37</v>
      </c>
      <c r="C9355" s="494" t="s">
        <v>2502</v>
      </c>
      <c r="D9355" s="804"/>
      <c r="E9355" s="495">
        <v>92983.870967741939</v>
      </c>
      <c r="F9355" s="496"/>
      <c r="G9355" s="246">
        <f t="shared" si="151"/>
        <v>-92983.870967741939</v>
      </c>
      <c r="H9355" s="120" t="s">
        <v>6006</v>
      </c>
    </row>
    <row r="9356" spans="1:8" ht="15" x14ac:dyDescent="0.2">
      <c r="A9356" s="596">
        <v>44042</v>
      </c>
      <c r="B9356" s="423" t="s">
        <v>2932</v>
      </c>
      <c r="C9356" s="494" t="s">
        <v>2502</v>
      </c>
      <c r="D9356" s="804"/>
      <c r="E9356" s="495">
        <v>31726</v>
      </c>
      <c r="F9356" s="496"/>
      <c r="G9356" s="246">
        <f t="shared" si="151"/>
        <v>-31726</v>
      </c>
      <c r="H9356" s="120" t="s">
        <v>6006</v>
      </c>
    </row>
    <row r="9357" spans="1:8" ht="15" x14ac:dyDescent="0.2">
      <c r="A9357" s="596">
        <v>44042</v>
      </c>
      <c r="B9357" s="423" t="s">
        <v>2651</v>
      </c>
      <c r="C9357" s="494" t="s">
        <v>2502</v>
      </c>
      <c r="D9357" s="804"/>
      <c r="E9357" s="495">
        <v>178672</v>
      </c>
      <c r="F9357" s="496"/>
      <c r="G9357" s="246">
        <f t="shared" si="151"/>
        <v>-178672</v>
      </c>
      <c r="H9357" s="120" t="s">
        <v>6006</v>
      </c>
    </row>
    <row r="9358" spans="1:8" ht="15" x14ac:dyDescent="0.2">
      <c r="A9358" s="596">
        <v>44042</v>
      </c>
      <c r="B9358" s="423" t="s">
        <v>5810</v>
      </c>
      <c r="C9358" s="494" t="s">
        <v>2502</v>
      </c>
      <c r="D9358" s="804"/>
      <c r="E9358" s="495">
        <v>36258</v>
      </c>
      <c r="F9358" s="496"/>
      <c r="G9358" s="246">
        <f t="shared" si="151"/>
        <v>-36258</v>
      </c>
      <c r="H9358" s="120" t="s">
        <v>6006</v>
      </c>
    </row>
    <row r="9359" spans="1:8" ht="15" x14ac:dyDescent="0.2">
      <c r="A9359" s="606">
        <v>44018</v>
      </c>
      <c r="B9359" s="491" t="s">
        <v>1399</v>
      </c>
      <c r="C9359" s="489" t="s">
        <v>6023</v>
      </c>
      <c r="D9359" s="864" t="s">
        <v>6024</v>
      </c>
      <c r="E9359" s="440">
        <v>32020</v>
      </c>
      <c r="F9359" s="438"/>
      <c r="G9359" s="157">
        <f t="shared" si="151"/>
        <v>-32020</v>
      </c>
      <c r="H9359" s="422" t="s">
        <v>6006</v>
      </c>
    </row>
    <row r="9360" spans="1:8" ht="15.75" thickBot="1" x14ac:dyDescent="0.25">
      <c r="A9360" s="601">
        <v>44018</v>
      </c>
      <c r="B9360" s="379" t="s">
        <v>2651</v>
      </c>
      <c r="C9360" s="493" t="s">
        <v>6023</v>
      </c>
      <c r="D9360" s="848" t="s">
        <v>6024</v>
      </c>
      <c r="E9360" s="392">
        <v>67980</v>
      </c>
      <c r="F9360" s="380"/>
      <c r="G9360" s="122">
        <f t="shared" si="151"/>
        <v>-67980</v>
      </c>
      <c r="H9360" s="243" t="s">
        <v>6006</v>
      </c>
    </row>
    <row r="9361" spans="1:8" ht="15.75" thickBot="1" x14ac:dyDescent="0.25">
      <c r="A9361" s="601">
        <v>44018</v>
      </c>
      <c r="B9361" s="491" t="s">
        <v>2932</v>
      </c>
      <c r="C9361" s="492" t="s">
        <v>5642</v>
      </c>
      <c r="D9361" s="865" t="s">
        <v>6025</v>
      </c>
      <c r="E9361" s="444">
        <v>306000</v>
      </c>
      <c r="F9361" s="438"/>
      <c r="G9361" s="122">
        <f t="shared" si="151"/>
        <v>-306000</v>
      </c>
      <c r="H9361" s="243" t="s">
        <v>6006</v>
      </c>
    </row>
    <row r="9362" spans="1:8" ht="24.75" thickBot="1" x14ac:dyDescent="0.25">
      <c r="A9362" s="601">
        <v>44018</v>
      </c>
      <c r="B9362" s="491" t="s">
        <v>1399</v>
      </c>
      <c r="C9362" s="497" t="s">
        <v>6377</v>
      </c>
      <c r="D9362" s="831" t="s">
        <v>6046</v>
      </c>
      <c r="E9362" s="498">
        <v>50000</v>
      </c>
      <c r="F9362" s="438"/>
      <c r="G9362" s="122">
        <f t="shared" si="151"/>
        <v>-50000</v>
      </c>
      <c r="H9362" s="243" t="s">
        <v>6006</v>
      </c>
    </row>
    <row r="9363" spans="1:8" ht="24.75" thickBot="1" x14ac:dyDescent="0.25">
      <c r="A9363" s="601">
        <v>44018</v>
      </c>
      <c r="B9363" s="437" t="s">
        <v>5810</v>
      </c>
      <c r="C9363" s="475" t="s">
        <v>1354</v>
      </c>
      <c r="D9363" s="843" t="s">
        <v>6161</v>
      </c>
      <c r="E9363" s="499">
        <v>295400</v>
      </c>
      <c r="F9363" s="490"/>
      <c r="G9363" s="235">
        <f t="shared" si="151"/>
        <v>-295400</v>
      </c>
      <c r="H9363" s="243" t="s">
        <v>6006</v>
      </c>
    </row>
    <row r="9364" spans="1:8" ht="24.75" thickBot="1" x14ac:dyDescent="0.25">
      <c r="A9364" s="601">
        <v>44018</v>
      </c>
      <c r="B9364" s="435" t="s">
        <v>4552</v>
      </c>
      <c r="C9364" s="500" t="s">
        <v>1354</v>
      </c>
      <c r="D9364" s="843" t="s">
        <v>6161</v>
      </c>
      <c r="E9364" s="501">
        <v>12000</v>
      </c>
      <c r="F9364" s="322"/>
      <c r="G9364" s="322">
        <f t="shared" si="151"/>
        <v>-12000</v>
      </c>
      <c r="H9364" s="395" t="s">
        <v>6006</v>
      </c>
    </row>
    <row r="9365" spans="1:8" ht="24.75" thickBot="1" x14ac:dyDescent="0.25">
      <c r="A9365" s="601">
        <v>44018</v>
      </c>
      <c r="B9365" s="435" t="s">
        <v>1399</v>
      </c>
      <c r="C9365" s="500" t="s">
        <v>1354</v>
      </c>
      <c r="D9365" s="843" t="s">
        <v>6161</v>
      </c>
      <c r="E9365" s="502">
        <v>25800</v>
      </c>
      <c r="F9365" s="322"/>
      <c r="G9365" s="322">
        <f t="shared" si="151"/>
        <v>-25800</v>
      </c>
      <c r="H9365" s="395" t="s">
        <v>6006</v>
      </c>
    </row>
    <row r="9366" spans="1:8" ht="24.75" thickBot="1" x14ac:dyDescent="0.25">
      <c r="A9366" s="601">
        <v>44018</v>
      </c>
      <c r="B9366" s="435" t="s">
        <v>1399</v>
      </c>
      <c r="C9366" s="500" t="s">
        <v>1354</v>
      </c>
      <c r="D9366" s="843" t="s">
        <v>6161</v>
      </c>
      <c r="E9366" s="502">
        <v>54800</v>
      </c>
      <c r="F9366" s="504"/>
      <c r="G9366" s="504">
        <f t="shared" si="151"/>
        <v>-54800</v>
      </c>
      <c r="H9366" s="395" t="s">
        <v>6006</v>
      </c>
    </row>
    <row r="9367" spans="1:8" ht="24.75" thickBot="1" x14ac:dyDescent="0.25">
      <c r="A9367" s="603">
        <v>44018</v>
      </c>
      <c r="B9367" s="436" t="s">
        <v>4552</v>
      </c>
      <c r="C9367" s="476" t="s">
        <v>1354</v>
      </c>
      <c r="D9367" s="866" t="s">
        <v>6161</v>
      </c>
      <c r="E9367" s="503">
        <v>12000</v>
      </c>
      <c r="F9367" s="504"/>
      <c r="G9367" s="504">
        <f t="shared" si="151"/>
        <v>-12000</v>
      </c>
      <c r="H9367" s="395" t="s">
        <v>6006</v>
      </c>
    </row>
    <row r="9368" spans="1:8" ht="15" x14ac:dyDescent="0.2">
      <c r="A9368" s="601">
        <v>44027</v>
      </c>
      <c r="B9368" s="173" t="s">
        <v>2651</v>
      </c>
      <c r="C9368" s="239" t="s">
        <v>5680</v>
      </c>
      <c r="D9368" s="836" t="s">
        <v>6048</v>
      </c>
      <c r="E9368" s="240">
        <v>77000</v>
      </c>
      <c r="F9368" s="235"/>
      <c r="G9368" s="235">
        <f t="shared" si="151"/>
        <v>-77000</v>
      </c>
      <c r="H9368" s="395" t="s">
        <v>6006</v>
      </c>
    </row>
    <row r="9369" spans="1:8" ht="15.75" thickBot="1" x14ac:dyDescent="0.25">
      <c r="A9369" s="601">
        <v>44027</v>
      </c>
      <c r="B9369" s="173" t="s">
        <v>1399</v>
      </c>
      <c r="C9369" s="257" t="s">
        <v>5680</v>
      </c>
      <c r="D9369" s="867" t="s">
        <v>6047</v>
      </c>
      <c r="E9369" s="228">
        <v>148600</v>
      </c>
      <c r="F9369" s="235"/>
      <c r="G9369" s="235">
        <f t="shared" si="151"/>
        <v>-148600</v>
      </c>
      <c r="H9369" s="395" t="s">
        <v>6006</v>
      </c>
    </row>
    <row r="9370" spans="1:8" ht="15" x14ac:dyDescent="0.2">
      <c r="A9370" s="601">
        <v>44027</v>
      </c>
      <c r="B9370" s="435" t="s">
        <v>5640</v>
      </c>
      <c r="C9370" s="475" t="s">
        <v>3010</v>
      </c>
      <c r="D9370" s="843" t="s">
        <v>6050</v>
      </c>
      <c r="E9370" s="499">
        <v>45440</v>
      </c>
      <c r="F9370" s="322"/>
      <c r="G9370" s="235">
        <f t="shared" si="151"/>
        <v>-45440</v>
      </c>
      <c r="H9370" s="395" t="s">
        <v>6006</v>
      </c>
    </row>
    <row r="9371" spans="1:8" ht="15.75" thickBot="1" x14ac:dyDescent="0.25">
      <c r="A9371" s="601">
        <v>44027</v>
      </c>
      <c r="B9371" s="435" t="s">
        <v>5603</v>
      </c>
      <c r="C9371" s="476" t="s">
        <v>3010</v>
      </c>
      <c r="D9371" s="844" t="s">
        <v>6049</v>
      </c>
      <c r="E9371" s="503">
        <v>54560</v>
      </c>
      <c r="F9371" s="322"/>
      <c r="G9371" s="235">
        <f t="shared" si="151"/>
        <v>-54560</v>
      </c>
      <c r="H9371" s="395" t="s">
        <v>6006</v>
      </c>
    </row>
    <row r="9372" spans="1:8" ht="15" x14ac:dyDescent="0.2">
      <c r="A9372" s="601">
        <v>44027</v>
      </c>
      <c r="B9372" s="173" t="s">
        <v>2932</v>
      </c>
      <c r="C9372" s="239" t="s">
        <v>3445</v>
      </c>
      <c r="D9372" s="836" t="s">
        <v>6051</v>
      </c>
      <c r="E9372" s="240">
        <v>80000</v>
      </c>
      <c r="F9372" s="235"/>
      <c r="G9372" s="235">
        <f t="shared" si="151"/>
        <v>-80000</v>
      </c>
      <c r="H9372" s="395" t="s">
        <v>6006</v>
      </c>
    </row>
    <row r="9373" spans="1:8" ht="15.75" thickBot="1" x14ac:dyDescent="0.25">
      <c r="A9373" s="601">
        <v>44033</v>
      </c>
      <c r="B9373" s="239" t="s">
        <v>1399</v>
      </c>
      <c r="C9373" s="257" t="s">
        <v>6061</v>
      </c>
      <c r="D9373" s="867" t="s">
        <v>6062</v>
      </c>
      <c r="E9373" s="258">
        <v>39000</v>
      </c>
      <c r="F9373" s="240"/>
      <c r="G9373" s="240">
        <f t="shared" si="151"/>
        <v>-39000</v>
      </c>
      <c r="H9373" s="395" t="s">
        <v>6006</v>
      </c>
    </row>
    <row r="9374" spans="1:8" ht="15" x14ac:dyDescent="0.2">
      <c r="A9374" s="601">
        <v>44033</v>
      </c>
      <c r="B9374" s="437" t="s">
        <v>3945</v>
      </c>
      <c r="C9374" s="475" t="s">
        <v>3002</v>
      </c>
      <c r="D9374" s="843" t="s">
        <v>1156</v>
      </c>
      <c r="E9374" s="499">
        <v>18200</v>
      </c>
      <c r="F9374" s="490"/>
      <c r="G9374" s="240">
        <f t="shared" si="151"/>
        <v>-18200</v>
      </c>
      <c r="H9374" s="395" t="s">
        <v>6006</v>
      </c>
    </row>
    <row r="9375" spans="1:8" ht="15" x14ac:dyDescent="0.2">
      <c r="A9375" s="601">
        <v>44033</v>
      </c>
      <c r="B9375" s="437" t="s">
        <v>3944</v>
      </c>
      <c r="C9375" s="506" t="s">
        <v>3002</v>
      </c>
      <c r="D9375" s="836" t="s">
        <v>1156</v>
      </c>
      <c r="E9375" s="507">
        <v>37584</v>
      </c>
      <c r="F9375" s="490"/>
      <c r="G9375" s="240">
        <f t="shared" si="151"/>
        <v>-37584</v>
      </c>
      <c r="H9375" s="395" t="s">
        <v>6006</v>
      </c>
    </row>
    <row r="9376" spans="1:8" ht="15.75" thickBot="1" x14ac:dyDescent="0.25">
      <c r="A9376" s="601">
        <v>44033</v>
      </c>
      <c r="B9376" s="437" t="s">
        <v>37</v>
      </c>
      <c r="C9376" s="508" t="s">
        <v>3002</v>
      </c>
      <c r="D9376" s="844" t="s">
        <v>1156</v>
      </c>
      <c r="E9376" s="509">
        <v>36460</v>
      </c>
      <c r="F9376" s="490"/>
      <c r="G9376" s="240">
        <f t="shared" si="151"/>
        <v>-36460</v>
      </c>
      <c r="H9376" s="395" t="s">
        <v>6006</v>
      </c>
    </row>
    <row r="9377" spans="1:8" ht="15" x14ac:dyDescent="0.2">
      <c r="A9377" s="601">
        <v>44034</v>
      </c>
      <c r="B9377" s="173" t="s">
        <v>16</v>
      </c>
      <c r="C9377" s="239" t="s">
        <v>6084</v>
      </c>
      <c r="D9377" s="836" t="s">
        <v>6085</v>
      </c>
      <c r="E9377" s="240">
        <v>5000</v>
      </c>
      <c r="F9377" s="240"/>
      <c r="G9377" s="240">
        <f t="shared" si="151"/>
        <v>-5000</v>
      </c>
      <c r="H9377" s="395" t="s">
        <v>6006</v>
      </c>
    </row>
    <row r="9378" spans="1:8" ht="15" x14ac:dyDescent="0.2">
      <c r="A9378" s="601">
        <v>44041</v>
      </c>
      <c r="B9378" s="173" t="s">
        <v>1399</v>
      </c>
      <c r="C9378" s="239" t="s">
        <v>2309</v>
      </c>
      <c r="D9378" s="836" t="s">
        <v>6086</v>
      </c>
      <c r="E9378" s="240">
        <v>250080</v>
      </c>
      <c r="F9378" s="240"/>
      <c r="G9378" s="240">
        <f t="shared" si="151"/>
        <v>-250080</v>
      </c>
      <c r="H9378" s="395" t="s">
        <v>6006</v>
      </c>
    </row>
    <row r="9379" spans="1:8" ht="15.75" thickBot="1" x14ac:dyDescent="0.25">
      <c r="A9379" s="601">
        <v>44041</v>
      </c>
      <c r="B9379" s="239" t="s">
        <v>1399</v>
      </c>
      <c r="C9379" s="257" t="s">
        <v>166</v>
      </c>
      <c r="D9379" s="867" t="s">
        <v>6086</v>
      </c>
      <c r="E9379" s="258">
        <v>200000</v>
      </c>
      <c r="F9379" s="240"/>
      <c r="G9379" s="240">
        <f t="shared" si="151"/>
        <v>-200000</v>
      </c>
      <c r="H9379" s="395" t="s">
        <v>6006</v>
      </c>
    </row>
    <row r="9380" spans="1:8" ht="15" x14ac:dyDescent="0.2">
      <c r="A9380" s="601">
        <v>44041</v>
      </c>
      <c r="B9380" s="437" t="s">
        <v>2932</v>
      </c>
      <c r="C9380" s="475" t="s">
        <v>358</v>
      </c>
      <c r="D9380" s="843" t="s">
        <v>6086</v>
      </c>
      <c r="E9380" s="499">
        <v>74001</v>
      </c>
      <c r="F9380" s="490"/>
      <c r="G9380" s="240">
        <f t="shared" si="151"/>
        <v>-74001</v>
      </c>
      <c r="H9380" s="395" t="s">
        <v>6006</v>
      </c>
    </row>
    <row r="9381" spans="1:8" ht="15" x14ac:dyDescent="0.2">
      <c r="A9381" s="601">
        <v>44041</v>
      </c>
      <c r="B9381" s="437" t="s">
        <v>5603</v>
      </c>
      <c r="C9381" s="506" t="s">
        <v>358</v>
      </c>
      <c r="D9381" s="836" t="s">
        <v>6086</v>
      </c>
      <c r="E9381" s="507">
        <v>14629</v>
      </c>
      <c r="F9381" s="490"/>
      <c r="G9381" s="240">
        <f t="shared" si="151"/>
        <v>-14629</v>
      </c>
      <c r="H9381" s="395" t="s">
        <v>6006</v>
      </c>
    </row>
    <row r="9382" spans="1:8" ht="15.75" thickBot="1" x14ac:dyDescent="0.25">
      <c r="A9382" s="601">
        <v>44041</v>
      </c>
      <c r="B9382" s="173" t="s">
        <v>6514</v>
      </c>
      <c r="C9382" s="508" t="s">
        <v>358</v>
      </c>
      <c r="D9382" s="844" t="s">
        <v>6086</v>
      </c>
      <c r="E9382" s="509">
        <v>443</v>
      </c>
      <c r="F9382" s="490"/>
      <c r="G9382" s="240">
        <f t="shared" si="151"/>
        <v>-443</v>
      </c>
      <c r="H9382" s="395" t="s">
        <v>6006</v>
      </c>
    </row>
    <row r="9383" spans="1:8" ht="15" x14ac:dyDescent="0.2">
      <c r="A9383" s="612">
        <v>44014</v>
      </c>
      <c r="B9383" s="237" t="s">
        <v>37</v>
      </c>
      <c r="C9383" s="237" t="s">
        <v>558</v>
      </c>
      <c r="D9383" s="838" t="s">
        <v>6004</v>
      </c>
      <c r="E9383" s="238"/>
      <c r="F9383" s="238">
        <v>141426</v>
      </c>
      <c r="G9383" s="238">
        <f t="shared" si="151"/>
        <v>141426</v>
      </c>
      <c r="H9383" s="505" t="s">
        <v>6006</v>
      </c>
    </row>
    <row r="9384" spans="1:8" ht="15" x14ac:dyDescent="0.2">
      <c r="A9384" s="612">
        <v>44014</v>
      </c>
      <c r="B9384" s="90" t="s">
        <v>37</v>
      </c>
      <c r="C9384" s="90" t="s">
        <v>558</v>
      </c>
      <c r="D9384" s="800" t="s">
        <v>6005</v>
      </c>
      <c r="E9384" s="91"/>
      <c r="F9384" s="91">
        <v>314280</v>
      </c>
      <c r="G9384" s="91">
        <f t="shared" si="151"/>
        <v>314280</v>
      </c>
      <c r="H9384" s="427" t="s">
        <v>6006</v>
      </c>
    </row>
    <row r="9385" spans="1:8" ht="15" x14ac:dyDescent="0.2">
      <c r="A9385" s="617">
        <v>44014</v>
      </c>
      <c r="B9385" s="129" t="s">
        <v>5640</v>
      </c>
      <c r="C9385" s="129" t="s">
        <v>558</v>
      </c>
      <c r="D9385" s="868" t="s">
        <v>6017</v>
      </c>
      <c r="E9385" s="484"/>
      <c r="F9385" s="484">
        <v>239207</v>
      </c>
      <c r="G9385" s="484">
        <f t="shared" ref="G9385:G9448" si="152">F9385-E9385</f>
        <v>239207</v>
      </c>
      <c r="H9385" s="485" t="s">
        <v>6006</v>
      </c>
    </row>
    <row r="9386" spans="1:8" ht="15" x14ac:dyDescent="0.2">
      <c r="A9386" s="617">
        <v>44016</v>
      </c>
      <c r="B9386" s="90" t="s">
        <v>1399</v>
      </c>
      <c r="C9386" s="129" t="s">
        <v>558</v>
      </c>
      <c r="D9386" s="868" t="s">
        <v>9163</v>
      </c>
      <c r="E9386" s="486"/>
      <c r="F9386" s="486">
        <v>700000</v>
      </c>
      <c r="G9386" s="486">
        <f t="shared" si="152"/>
        <v>700000</v>
      </c>
      <c r="H9386" s="485" t="s">
        <v>6006</v>
      </c>
    </row>
    <row r="9387" spans="1:8" ht="15" x14ac:dyDescent="0.2">
      <c r="A9387" s="617">
        <v>44016</v>
      </c>
      <c r="B9387" s="93" t="s">
        <v>1399</v>
      </c>
      <c r="C9387" s="487" t="s">
        <v>558</v>
      </c>
      <c r="D9387" s="801" t="s">
        <v>9164</v>
      </c>
      <c r="E9387" s="488"/>
      <c r="F9387" s="175">
        <v>400000</v>
      </c>
      <c r="G9387" s="175">
        <f t="shared" si="152"/>
        <v>400000</v>
      </c>
      <c r="H9387" s="485" t="s">
        <v>6006</v>
      </c>
    </row>
    <row r="9388" spans="1:8" ht="24" x14ac:dyDescent="0.2">
      <c r="A9388" s="617">
        <v>44019</v>
      </c>
      <c r="B9388" s="93" t="s">
        <v>1399</v>
      </c>
      <c r="C9388" s="487" t="s">
        <v>558</v>
      </c>
      <c r="D9388" s="869" t="s">
        <v>9165</v>
      </c>
      <c r="E9388" s="488"/>
      <c r="F9388" s="91">
        <v>306000</v>
      </c>
      <c r="G9388" s="175">
        <f t="shared" si="152"/>
        <v>306000</v>
      </c>
      <c r="H9388" s="485" t="s">
        <v>6006</v>
      </c>
    </row>
    <row r="9389" spans="1:8" ht="15" x14ac:dyDescent="0.2">
      <c r="A9389" s="617">
        <v>44020</v>
      </c>
      <c r="B9389" s="90" t="s">
        <v>3945</v>
      </c>
      <c r="C9389" s="487" t="s">
        <v>558</v>
      </c>
      <c r="D9389" s="800" t="s">
        <v>6026</v>
      </c>
      <c r="E9389" s="91"/>
      <c r="F9389" s="91">
        <v>168175</v>
      </c>
      <c r="G9389" s="175">
        <f t="shared" si="152"/>
        <v>168175</v>
      </c>
      <c r="H9389" s="485" t="s">
        <v>6006</v>
      </c>
    </row>
    <row r="9390" spans="1:8" ht="15" x14ac:dyDescent="0.2">
      <c r="A9390" s="617">
        <v>44020</v>
      </c>
      <c r="B9390" s="90" t="s">
        <v>3944</v>
      </c>
      <c r="C9390" s="487" t="s">
        <v>558</v>
      </c>
      <c r="D9390" s="800" t="s">
        <v>6032</v>
      </c>
      <c r="E9390" s="91"/>
      <c r="F9390" s="91">
        <v>50962</v>
      </c>
      <c r="G9390" s="175">
        <f t="shared" si="152"/>
        <v>50962</v>
      </c>
      <c r="H9390" s="485" t="s">
        <v>6006</v>
      </c>
    </row>
    <row r="9391" spans="1:8" ht="15" x14ac:dyDescent="0.2">
      <c r="A9391" s="617">
        <v>44025</v>
      </c>
      <c r="B9391" s="90" t="s">
        <v>2651</v>
      </c>
      <c r="C9391" s="487" t="s">
        <v>558</v>
      </c>
      <c r="D9391" s="800" t="s">
        <v>9166</v>
      </c>
      <c r="E9391" s="91"/>
      <c r="F9391" s="91">
        <v>1000000</v>
      </c>
      <c r="G9391" s="91">
        <f t="shared" si="152"/>
        <v>1000000</v>
      </c>
      <c r="H9391" s="485" t="s">
        <v>6006</v>
      </c>
    </row>
    <row r="9392" spans="1:8" ht="15" x14ac:dyDescent="0.2">
      <c r="A9392" s="617">
        <v>44041</v>
      </c>
      <c r="B9392" s="90" t="s">
        <v>1399</v>
      </c>
      <c r="C9392" s="487" t="s">
        <v>558</v>
      </c>
      <c r="D9392" s="800" t="s">
        <v>9167</v>
      </c>
      <c r="E9392" s="91"/>
      <c r="F9392" s="91">
        <v>89073</v>
      </c>
      <c r="G9392" s="91">
        <f t="shared" si="152"/>
        <v>89073</v>
      </c>
      <c r="H9392" s="485" t="s">
        <v>6006</v>
      </c>
    </row>
    <row r="9393" spans="1:8" ht="15" x14ac:dyDescent="0.2">
      <c r="A9393" s="617">
        <v>44041</v>
      </c>
      <c r="B9393" s="90" t="s">
        <v>1399</v>
      </c>
      <c r="C9393" s="487" t="s">
        <v>558</v>
      </c>
      <c r="D9393" s="800" t="s">
        <v>9168</v>
      </c>
      <c r="E9393" s="91"/>
      <c r="F9393" s="91">
        <v>200000</v>
      </c>
      <c r="G9393" s="91">
        <f t="shared" si="152"/>
        <v>200000</v>
      </c>
      <c r="H9393" s="485" t="s">
        <v>6006</v>
      </c>
    </row>
    <row r="9394" spans="1:8" ht="15" x14ac:dyDescent="0.2">
      <c r="A9394" s="617">
        <v>44041</v>
      </c>
      <c r="B9394" s="90" t="s">
        <v>1399</v>
      </c>
      <c r="C9394" s="487" t="s">
        <v>558</v>
      </c>
      <c r="D9394" s="800" t="s">
        <v>9169</v>
      </c>
      <c r="E9394" s="91"/>
      <c r="F9394" s="91">
        <v>250080</v>
      </c>
      <c r="G9394" s="91">
        <f t="shared" si="152"/>
        <v>250080</v>
      </c>
      <c r="H9394" s="485" t="s">
        <v>6006</v>
      </c>
    </row>
    <row r="9395" spans="1:8" ht="15" x14ac:dyDescent="0.2">
      <c r="A9395" s="617">
        <v>44041</v>
      </c>
      <c r="B9395" s="90" t="s">
        <v>1399</v>
      </c>
      <c r="C9395" s="487" t="s">
        <v>558</v>
      </c>
      <c r="D9395" s="800" t="s">
        <v>9170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x14ac:dyDescent="0.2">
      <c r="A9398" s="596">
        <v>44044</v>
      </c>
      <c r="B9398" s="40" t="s">
        <v>25</v>
      </c>
      <c r="C9398" s="62" t="s">
        <v>2427</v>
      </c>
      <c r="D9398" s="128" t="s">
        <v>6193</v>
      </c>
      <c r="E9398" s="57">
        <v>37668</v>
      </c>
      <c r="F9398" s="496"/>
      <c r="G9398" s="246">
        <f t="shared" si="152"/>
        <v>-37668</v>
      </c>
      <c r="H9398" s="120" t="s">
        <v>6096</v>
      </c>
    </row>
    <row r="9399" spans="1:8" ht="15" x14ac:dyDescent="0.2">
      <c r="A9399" s="596">
        <v>44044</v>
      </c>
      <c r="B9399" s="40" t="s">
        <v>16</v>
      </c>
      <c r="C9399" s="62" t="s">
        <v>3363</v>
      </c>
      <c r="D9399" s="128" t="s">
        <v>369</v>
      </c>
      <c r="E9399" s="57">
        <v>3980</v>
      </c>
      <c r="F9399" s="496"/>
      <c r="G9399" s="246">
        <f t="shared" si="152"/>
        <v>-3980</v>
      </c>
      <c r="H9399" s="120" t="s">
        <v>6096</v>
      </c>
    </row>
    <row r="9400" spans="1:8" ht="15"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x14ac:dyDescent="0.2">
      <c r="A9403" s="596">
        <v>44053</v>
      </c>
      <c r="B9403" s="423" t="s">
        <v>1399</v>
      </c>
      <c r="C9403" s="494" t="s">
        <v>3144</v>
      </c>
      <c r="D9403" s="804" t="s">
        <v>6097</v>
      </c>
      <c r="E9403" s="495">
        <v>4800</v>
      </c>
      <c r="F9403" s="496"/>
      <c r="G9403" s="246">
        <f t="shared" si="152"/>
        <v>-4800</v>
      </c>
      <c r="H9403" s="120" t="s">
        <v>6096</v>
      </c>
    </row>
    <row r="9404" spans="1:8" ht="15" x14ac:dyDescent="0.2">
      <c r="A9404" s="596">
        <v>44060</v>
      </c>
      <c r="B9404" s="423" t="s">
        <v>3944</v>
      </c>
      <c r="C9404" s="512" t="s">
        <v>3002</v>
      </c>
      <c r="D9404" s="860" t="s">
        <v>1156</v>
      </c>
      <c r="E9404" s="513">
        <v>5200</v>
      </c>
      <c r="F9404" s="496"/>
      <c r="G9404" s="246">
        <f t="shared" si="152"/>
        <v>-5200</v>
      </c>
      <c r="H9404" s="120" t="s">
        <v>6096</v>
      </c>
    </row>
    <row r="9405" spans="1:8" ht="15" x14ac:dyDescent="0.2">
      <c r="A9405" s="596">
        <v>44060</v>
      </c>
      <c r="B9405" s="423" t="s">
        <v>1399</v>
      </c>
      <c r="C9405" s="512" t="s">
        <v>391</v>
      </c>
      <c r="D9405" s="860" t="s">
        <v>6194</v>
      </c>
      <c r="E9405" s="513">
        <v>600</v>
      </c>
      <c r="F9405" s="496"/>
      <c r="G9405" s="246">
        <f t="shared" si="152"/>
        <v>-600</v>
      </c>
      <c r="H9405" s="120" t="s">
        <v>6096</v>
      </c>
    </row>
    <row r="9406" spans="1:8" ht="15" x14ac:dyDescent="0.2">
      <c r="A9406" s="596">
        <v>44060</v>
      </c>
      <c r="B9406" s="423" t="s">
        <v>5810</v>
      </c>
      <c r="C9406" s="512" t="s">
        <v>391</v>
      </c>
      <c r="D9406" s="860" t="s">
        <v>6207</v>
      </c>
      <c r="E9406" s="513">
        <v>5000</v>
      </c>
      <c r="F9406" s="496"/>
      <c r="G9406" s="246">
        <f t="shared" si="152"/>
        <v>-5000</v>
      </c>
      <c r="H9406" s="120" t="s">
        <v>6096</v>
      </c>
    </row>
    <row r="9407" spans="1:8" ht="15" x14ac:dyDescent="0.2">
      <c r="A9407" s="596">
        <v>44060</v>
      </c>
      <c r="B9407" s="423" t="s">
        <v>2651</v>
      </c>
      <c r="C9407" s="512" t="s">
        <v>391</v>
      </c>
      <c r="D9407" s="860" t="s">
        <v>6118</v>
      </c>
      <c r="E9407" s="513">
        <v>1000</v>
      </c>
      <c r="F9407" s="496"/>
      <c r="G9407" s="246">
        <f t="shared" si="152"/>
        <v>-1000</v>
      </c>
      <c r="H9407" s="120" t="s">
        <v>6096</v>
      </c>
    </row>
    <row r="9408" spans="1:8" ht="15" x14ac:dyDescent="0.2">
      <c r="A9408" s="596">
        <v>44060</v>
      </c>
      <c r="B9408" s="423" t="s">
        <v>25</v>
      </c>
      <c r="C9408" s="512" t="s">
        <v>2427</v>
      </c>
      <c r="D9408" s="860" t="s">
        <v>6119</v>
      </c>
      <c r="E9408" s="513">
        <v>23144</v>
      </c>
      <c r="F9408" s="496"/>
      <c r="G9408" s="246">
        <f t="shared" si="152"/>
        <v>-23144</v>
      </c>
      <c r="H9408" s="120" t="s">
        <v>6096</v>
      </c>
    </row>
    <row r="9409" spans="1:8" ht="15" x14ac:dyDescent="0.2">
      <c r="A9409" s="596">
        <v>44061</v>
      </c>
      <c r="B9409" s="423" t="s">
        <v>2651</v>
      </c>
      <c r="C9409" s="512" t="s">
        <v>5740</v>
      </c>
      <c r="D9409" s="860" t="s">
        <v>369</v>
      </c>
      <c r="E9409" s="513">
        <v>500</v>
      </c>
      <c r="F9409" s="496"/>
      <c r="G9409" s="246">
        <f t="shared" si="152"/>
        <v>-500</v>
      </c>
      <c r="H9409" s="120" t="s">
        <v>6096</v>
      </c>
    </row>
    <row r="9410" spans="1:8" ht="15" x14ac:dyDescent="0.2">
      <c r="A9410" s="596">
        <v>44061</v>
      </c>
      <c r="B9410" s="423" t="s">
        <v>3945</v>
      </c>
      <c r="C9410" s="512" t="s">
        <v>285</v>
      </c>
      <c r="D9410" s="860" t="s">
        <v>4900</v>
      </c>
      <c r="E9410" s="513">
        <v>6250</v>
      </c>
      <c r="F9410" s="496"/>
      <c r="G9410" s="246">
        <f t="shared" si="152"/>
        <v>-6250</v>
      </c>
      <c r="H9410" s="120" t="s">
        <v>6096</v>
      </c>
    </row>
    <row r="9411" spans="1:8" ht="15" x14ac:dyDescent="0.2">
      <c r="A9411" s="596">
        <v>44061</v>
      </c>
      <c r="B9411" s="423" t="s">
        <v>3944</v>
      </c>
      <c r="C9411" s="512" t="s">
        <v>285</v>
      </c>
      <c r="D9411" s="860" t="s">
        <v>4900</v>
      </c>
      <c r="E9411" s="513">
        <v>6250</v>
      </c>
      <c r="F9411" s="496"/>
      <c r="G9411" s="246">
        <f t="shared" si="152"/>
        <v>-6250</v>
      </c>
      <c r="H9411" s="120" t="s">
        <v>6096</v>
      </c>
    </row>
    <row r="9412" spans="1:8" ht="15" x14ac:dyDescent="0.2">
      <c r="A9412" s="596">
        <v>44061</v>
      </c>
      <c r="B9412" s="423" t="s">
        <v>1399</v>
      </c>
      <c r="C9412" s="512" t="s">
        <v>285</v>
      </c>
      <c r="D9412" s="860" t="s">
        <v>4900</v>
      </c>
      <c r="E9412" s="513">
        <v>6250</v>
      </c>
      <c r="F9412" s="496"/>
      <c r="G9412" s="246">
        <f t="shared" si="152"/>
        <v>-6250</v>
      </c>
      <c r="H9412" s="120" t="s">
        <v>6096</v>
      </c>
    </row>
    <row r="9413" spans="1:8" ht="15" x14ac:dyDescent="0.2">
      <c r="A9413" s="596">
        <v>44061</v>
      </c>
      <c r="B9413" s="423" t="s">
        <v>2651</v>
      </c>
      <c r="C9413" s="512" t="s">
        <v>285</v>
      </c>
      <c r="D9413" s="860" t="s">
        <v>4900</v>
      </c>
      <c r="E9413" s="513">
        <v>6250</v>
      </c>
      <c r="F9413" s="496"/>
      <c r="G9413" s="246">
        <f t="shared" si="152"/>
        <v>-6250</v>
      </c>
      <c r="H9413" s="120" t="s">
        <v>6096</v>
      </c>
    </row>
    <row r="9414" spans="1:8" ht="15" x14ac:dyDescent="0.2">
      <c r="A9414" s="596">
        <v>44061</v>
      </c>
      <c r="B9414" s="423" t="s">
        <v>82</v>
      </c>
      <c r="C9414" s="512" t="s">
        <v>391</v>
      </c>
      <c r="D9414" s="860" t="s">
        <v>72</v>
      </c>
      <c r="E9414" s="513">
        <v>1800</v>
      </c>
      <c r="F9414" s="496"/>
      <c r="G9414" s="246">
        <f t="shared" si="152"/>
        <v>-1800</v>
      </c>
      <c r="H9414" s="120" t="s">
        <v>6096</v>
      </c>
    </row>
    <row r="9415" spans="1:8" ht="15" x14ac:dyDescent="0.2">
      <c r="A9415" s="596">
        <v>44061</v>
      </c>
      <c r="B9415" s="423" t="s">
        <v>16</v>
      </c>
      <c r="C9415" s="512" t="s">
        <v>391</v>
      </c>
      <c r="D9415" s="860" t="s">
        <v>6120</v>
      </c>
      <c r="E9415" s="513">
        <v>3098</v>
      </c>
      <c r="F9415" s="496"/>
      <c r="G9415" s="246">
        <f t="shared" si="152"/>
        <v>-3098</v>
      </c>
      <c r="H9415" s="120" t="s">
        <v>6096</v>
      </c>
    </row>
    <row r="9416" spans="1:8" ht="15" x14ac:dyDescent="0.2">
      <c r="A9416" s="596">
        <v>44061</v>
      </c>
      <c r="B9416" s="423" t="s">
        <v>16</v>
      </c>
      <c r="C9416" s="512" t="s">
        <v>391</v>
      </c>
      <c r="D9416" s="860" t="s">
        <v>6121</v>
      </c>
      <c r="E9416" s="513">
        <v>120</v>
      </c>
      <c r="F9416" s="496"/>
      <c r="G9416" s="246">
        <f t="shared" si="152"/>
        <v>-120</v>
      </c>
      <c r="H9416" s="120" t="s">
        <v>6096</v>
      </c>
    </row>
    <row r="9417" spans="1:8" ht="15" x14ac:dyDescent="0.2">
      <c r="A9417" s="596">
        <v>44061</v>
      </c>
      <c r="B9417" s="423" t="s">
        <v>2651</v>
      </c>
      <c r="C9417" s="512" t="s">
        <v>391</v>
      </c>
      <c r="D9417" s="860" t="s">
        <v>6122</v>
      </c>
      <c r="E9417" s="513">
        <v>580</v>
      </c>
      <c r="F9417" s="496"/>
      <c r="G9417" s="246">
        <f t="shared" si="152"/>
        <v>-580</v>
      </c>
      <c r="H9417" s="120" t="s">
        <v>6096</v>
      </c>
    </row>
    <row r="9418" spans="1:8" ht="15" x14ac:dyDescent="0.2">
      <c r="A9418" s="596">
        <v>44061</v>
      </c>
      <c r="B9418" s="423" t="s">
        <v>16</v>
      </c>
      <c r="C9418" s="512" t="s">
        <v>5409</v>
      </c>
      <c r="D9418" s="860" t="s">
        <v>6123</v>
      </c>
      <c r="E9418" s="513">
        <v>5000</v>
      </c>
      <c r="F9418" s="496"/>
      <c r="G9418" s="246">
        <f t="shared" si="152"/>
        <v>-5000</v>
      </c>
      <c r="H9418" s="120" t="s">
        <v>6096</v>
      </c>
    </row>
    <row r="9419" spans="1:8" ht="15" x14ac:dyDescent="0.2">
      <c r="A9419" s="596">
        <v>44061</v>
      </c>
      <c r="B9419" s="423" t="s">
        <v>16</v>
      </c>
      <c r="C9419" s="512" t="s">
        <v>103</v>
      </c>
      <c r="D9419" s="860" t="s">
        <v>6124</v>
      </c>
      <c r="E9419" s="513">
        <v>5140</v>
      </c>
      <c r="F9419" s="496"/>
      <c r="G9419" s="246">
        <f t="shared" si="152"/>
        <v>-5140</v>
      </c>
      <c r="H9419" s="120" t="s">
        <v>6096</v>
      </c>
    </row>
    <row r="9420" spans="1:8" ht="15" x14ac:dyDescent="0.2">
      <c r="A9420" s="596">
        <v>44064</v>
      </c>
      <c r="B9420" s="423" t="s">
        <v>1399</v>
      </c>
      <c r="C9420" s="512" t="s">
        <v>2514</v>
      </c>
      <c r="D9420" s="860" t="s">
        <v>6175</v>
      </c>
      <c r="E9420" s="513">
        <v>20000</v>
      </c>
      <c r="F9420" s="496"/>
      <c r="G9420" s="246">
        <f t="shared" si="152"/>
        <v>-20000</v>
      </c>
      <c r="H9420" s="120" t="s">
        <v>6096</v>
      </c>
    </row>
    <row r="9421" spans="1:8" ht="15" x14ac:dyDescent="0.2">
      <c r="A9421" s="596">
        <v>44061</v>
      </c>
      <c r="B9421" s="423" t="s">
        <v>2932</v>
      </c>
      <c r="C9421" s="512" t="s">
        <v>3144</v>
      </c>
      <c r="D9421" s="860" t="s">
        <v>6125</v>
      </c>
      <c r="E9421" s="513">
        <v>6000</v>
      </c>
      <c r="F9421" s="496"/>
      <c r="G9421" s="246">
        <f t="shared" si="152"/>
        <v>-6000</v>
      </c>
      <c r="H9421" s="120" t="s">
        <v>6096</v>
      </c>
    </row>
    <row r="9422" spans="1:8" ht="15" x14ac:dyDescent="0.2">
      <c r="A9422" s="611">
        <v>44067</v>
      </c>
      <c r="B9422" s="537" t="s">
        <v>25</v>
      </c>
      <c r="C9422" s="512" t="s">
        <v>1688</v>
      </c>
      <c r="D9422" s="860"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4"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4" t="s">
        <v>9171</v>
      </c>
      <c r="E9443" s="509">
        <v>192000</v>
      </c>
      <c r="F9443" s="490"/>
      <c r="G9443" s="240">
        <f t="shared" si="152"/>
        <v>-192000</v>
      </c>
      <c r="H9443" s="422" t="s">
        <v>6096</v>
      </c>
    </row>
    <row r="9444" spans="1:8" ht="15" x14ac:dyDescent="0.2">
      <c r="A9444" s="601">
        <v>44055</v>
      </c>
      <c r="B9444" s="173" t="s">
        <v>1399</v>
      </c>
      <c r="C9444" s="514" t="s">
        <v>5651</v>
      </c>
      <c r="D9444" s="867" t="s">
        <v>6099</v>
      </c>
      <c r="E9444" s="515">
        <v>19800</v>
      </c>
      <c r="F9444" s="235"/>
      <c r="G9444" s="240">
        <f t="shared" si="152"/>
        <v>-19800</v>
      </c>
      <c r="H9444" s="243" t="s">
        <v>6096</v>
      </c>
    </row>
    <row r="9445" spans="1:8" ht="24"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9172</v>
      </c>
      <c r="E9446" s="235">
        <v>215000</v>
      </c>
      <c r="F9446" s="235"/>
      <c r="G9446" s="235">
        <f t="shared" si="152"/>
        <v>-215000</v>
      </c>
      <c r="H9446" s="243" t="s">
        <v>6096</v>
      </c>
    </row>
    <row r="9447" spans="1:8" ht="24.75" thickBot="1" x14ac:dyDescent="0.25">
      <c r="A9447" s="601">
        <v>44058</v>
      </c>
      <c r="B9447" s="435" t="s">
        <v>1399</v>
      </c>
      <c r="C9447" s="561" t="s">
        <v>166</v>
      </c>
      <c r="D9447" s="870" t="s">
        <v>6103</v>
      </c>
      <c r="E9447" s="562">
        <v>127115</v>
      </c>
      <c r="F9447" s="322"/>
      <c r="G9447" s="235">
        <f t="shared" si="152"/>
        <v>-127115</v>
      </c>
      <c r="H9447" s="243" t="s">
        <v>6096</v>
      </c>
    </row>
    <row r="9448" spans="1:8" ht="24.75" thickBot="1" x14ac:dyDescent="0.25">
      <c r="A9448" s="601">
        <v>44058</v>
      </c>
      <c r="B9448" s="435" t="s">
        <v>2651</v>
      </c>
      <c r="C9448" s="567" t="s">
        <v>166</v>
      </c>
      <c r="D9448" s="870" t="s">
        <v>6103</v>
      </c>
      <c r="E9448" s="568">
        <v>13200</v>
      </c>
      <c r="F9448" s="322"/>
      <c r="G9448" s="235">
        <f t="shared" si="152"/>
        <v>-13200</v>
      </c>
      <c r="H9448" s="243" t="s">
        <v>6096</v>
      </c>
    </row>
    <row r="9449" spans="1:8" ht="24.75" thickBot="1" x14ac:dyDescent="0.25">
      <c r="A9449" s="601">
        <v>44058</v>
      </c>
      <c r="B9449" s="435" t="s">
        <v>5810</v>
      </c>
      <c r="C9449" s="567" t="s">
        <v>166</v>
      </c>
      <c r="D9449" s="870" t="s">
        <v>6103</v>
      </c>
      <c r="E9449" s="568">
        <v>56510</v>
      </c>
      <c r="F9449" s="322"/>
      <c r="G9449" s="235">
        <f t="shared" ref="G9449:G9512" si="153">F9449-E9449</f>
        <v>-56510</v>
      </c>
      <c r="H9449" s="243" t="s">
        <v>6096</v>
      </c>
    </row>
    <row r="9450" spans="1:8" ht="24" x14ac:dyDescent="0.2">
      <c r="A9450" s="601">
        <v>44058</v>
      </c>
      <c r="B9450" s="435" t="s">
        <v>4552</v>
      </c>
      <c r="C9450" s="561" t="s">
        <v>1802</v>
      </c>
      <c r="D9450" s="870" t="s">
        <v>6103</v>
      </c>
      <c r="E9450" s="562">
        <v>60802</v>
      </c>
      <c r="F9450" s="322"/>
      <c r="G9450" s="235">
        <f t="shared" si="153"/>
        <v>-60802</v>
      </c>
      <c r="H9450" s="243" t="s">
        <v>6096</v>
      </c>
    </row>
    <row r="9451" spans="1:8" ht="24" x14ac:dyDescent="0.2">
      <c r="A9451" s="601">
        <v>44058</v>
      </c>
      <c r="B9451" s="435" t="s">
        <v>5543</v>
      </c>
      <c r="C9451" s="569" t="s">
        <v>1802</v>
      </c>
      <c r="D9451" s="871" t="s">
        <v>6103</v>
      </c>
      <c r="E9451" s="570">
        <v>9010</v>
      </c>
      <c r="F9451" s="322"/>
      <c r="G9451" s="235">
        <f t="shared" si="153"/>
        <v>-9010</v>
      </c>
      <c r="H9451" s="243" t="s">
        <v>6096</v>
      </c>
    </row>
    <row r="9452" spans="1:8" ht="24.75" thickBot="1" x14ac:dyDescent="0.25">
      <c r="A9452" s="601">
        <v>44058</v>
      </c>
      <c r="B9452" s="435" t="s">
        <v>2651</v>
      </c>
      <c r="C9452" s="571" t="s">
        <v>1802</v>
      </c>
      <c r="D9452" s="872" t="s">
        <v>6103</v>
      </c>
      <c r="E9452" s="572">
        <v>130188</v>
      </c>
      <c r="F9452" s="322"/>
      <c r="G9452" s="235">
        <f t="shared" si="153"/>
        <v>-130188</v>
      </c>
      <c r="H9452" s="243" t="s">
        <v>6096</v>
      </c>
    </row>
    <row r="9453" spans="1:8" ht="24.75" thickBot="1" x14ac:dyDescent="0.25">
      <c r="A9453" s="601">
        <v>44058</v>
      </c>
      <c r="B9453" s="435" t="s">
        <v>2651</v>
      </c>
      <c r="C9453" s="573" t="s">
        <v>1802</v>
      </c>
      <c r="D9453" s="873" t="s">
        <v>6107</v>
      </c>
      <c r="E9453" s="574">
        <v>300000</v>
      </c>
      <c r="F9453" s="322"/>
      <c r="G9453" s="235">
        <f t="shared" si="153"/>
        <v>-300000</v>
      </c>
      <c r="H9453" s="243" t="s">
        <v>6096</v>
      </c>
    </row>
    <row r="9454" spans="1:8" ht="24" x14ac:dyDescent="0.2">
      <c r="A9454" s="601">
        <v>44058</v>
      </c>
      <c r="B9454" s="435" t="s">
        <v>1399</v>
      </c>
      <c r="C9454" s="561" t="s">
        <v>2309</v>
      </c>
      <c r="D9454" s="870" t="s">
        <v>6108</v>
      </c>
      <c r="E9454" s="562">
        <v>102435</v>
      </c>
      <c r="F9454" s="322"/>
      <c r="G9454" s="235">
        <f t="shared" si="153"/>
        <v>-102435</v>
      </c>
      <c r="H9454" s="243" t="s">
        <v>6096</v>
      </c>
    </row>
    <row r="9455" spans="1:8" ht="24" x14ac:dyDescent="0.2">
      <c r="A9455" s="601">
        <v>44058</v>
      </c>
      <c r="B9455" s="435" t="s">
        <v>1399</v>
      </c>
      <c r="C9455" s="567" t="s">
        <v>2309</v>
      </c>
      <c r="D9455" s="874" t="s">
        <v>6108</v>
      </c>
      <c r="E9455" s="568">
        <v>149940</v>
      </c>
      <c r="F9455" s="322"/>
      <c r="G9455" s="235">
        <f t="shared" si="153"/>
        <v>-149940</v>
      </c>
      <c r="H9455" s="243" t="s">
        <v>6096</v>
      </c>
    </row>
    <row r="9456" spans="1:8" ht="24.75" thickBot="1" x14ac:dyDescent="0.25">
      <c r="A9456" s="601">
        <v>44058</v>
      </c>
      <c r="B9456" s="435" t="s">
        <v>1399</v>
      </c>
      <c r="C9456" s="563" t="s">
        <v>2309</v>
      </c>
      <c r="D9456" s="875" t="s">
        <v>9173</v>
      </c>
      <c r="E9456" s="564">
        <v>22426</v>
      </c>
      <c r="F9456" s="322"/>
      <c r="G9456" s="235">
        <f t="shared" si="153"/>
        <v>-22426</v>
      </c>
      <c r="H9456" s="243" t="s">
        <v>6096</v>
      </c>
    </row>
    <row r="9457" spans="1:10" ht="15" x14ac:dyDescent="0.2">
      <c r="A9457" s="617">
        <v>44048</v>
      </c>
      <c r="B9457" s="90" t="s">
        <v>5603</v>
      </c>
      <c r="C9457" s="539" t="s">
        <v>558</v>
      </c>
      <c r="D9457" s="838" t="s">
        <v>6089</v>
      </c>
      <c r="E9457" s="238"/>
      <c r="F9457" s="91">
        <v>288750</v>
      </c>
      <c r="G9457" s="91">
        <f t="shared" si="153"/>
        <v>288750</v>
      </c>
      <c r="H9457" s="260" t="s">
        <v>6096</v>
      </c>
    </row>
    <row r="9458" spans="1:10" ht="15" x14ac:dyDescent="0.2">
      <c r="A9458" s="617">
        <v>44048</v>
      </c>
      <c r="B9458" s="90" t="s">
        <v>4720</v>
      </c>
      <c r="C9458" s="487" t="s">
        <v>558</v>
      </c>
      <c r="D9458" s="800" t="s">
        <v>9174</v>
      </c>
      <c r="E9458" s="91"/>
      <c r="F9458" s="91">
        <v>900000</v>
      </c>
      <c r="G9458" s="91">
        <f t="shared" si="153"/>
        <v>900000</v>
      </c>
      <c r="H9458" s="260" t="s">
        <v>6096</v>
      </c>
    </row>
    <row r="9459" spans="1:10" ht="15" x14ac:dyDescent="0.2">
      <c r="A9459" s="617">
        <v>44048</v>
      </c>
      <c r="B9459" s="90" t="s">
        <v>1399</v>
      </c>
      <c r="C9459" s="487" t="s">
        <v>558</v>
      </c>
      <c r="D9459" s="800" t="s">
        <v>9175</v>
      </c>
      <c r="E9459" s="91"/>
      <c r="F9459" s="91">
        <v>900000</v>
      </c>
      <c r="G9459" s="91">
        <f t="shared" si="153"/>
        <v>900000</v>
      </c>
      <c r="H9459" s="260" t="s">
        <v>6096</v>
      </c>
    </row>
    <row r="9460" spans="1:10" ht="15" x14ac:dyDescent="0.2">
      <c r="A9460" s="617">
        <v>44048</v>
      </c>
      <c r="B9460" s="90" t="s">
        <v>1399</v>
      </c>
      <c r="C9460" s="487" t="s">
        <v>558</v>
      </c>
      <c r="D9460" s="800" t="s">
        <v>9176</v>
      </c>
      <c r="E9460" s="91"/>
      <c r="F9460" s="91">
        <v>900000</v>
      </c>
      <c r="G9460" s="91">
        <f t="shared" si="153"/>
        <v>900000</v>
      </c>
      <c r="H9460" s="260" t="s">
        <v>6096</v>
      </c>
    </row>
    <row r="9461" spans="1:10" ht="15" x14ac:dyDescent="0.2">
      <c r="A9461" s="617">
        <v>44048</v>
      </c>
      <c r="B9461" s="90" t="s">
        <v>1399</v>
      </c>
      <c r="C9461" s="487" t="s">
        <v>558</v>
      </c>
      <c r="D9461" s="800" t="s">
        <v>9176</v>
      </c>
      <c r="E9461" s="91"/>
      <c r="F9461" s="91">
        <v>900000</v>
      </c>
      <c r="G9461" s="91">
        <f t="shared" si="153"/>
        <v>900000</v>
      </c>
      <c r="H9461" s="260" t="s">
        <v>6096</v>
      </c>
    </row>
    <row r="9462" spans="1:10" ht="15" x14ac:dyDescent="0.2">
      <c r="A9462" s="617">
        <v>44048</v>
      </c>
      <c r="B9462" s="90" t="s">
        <v>1399</v>
      </c>
      <c r="C9462" s="487" t="s">
        <v>558</v>
      </c>
      <c r="D9462" s="800" t="s">
        <v>9176</v>
      </c>
      <c r="E9462" s="91"/>
      <c r="F9462" s="91">
        <v>900000</v>
      </c>
      <c r="G9462" s="91">
        <f t="shared" si="153"/>
        <v>900000</v>
      </c>
      <c r="H9462" s="260" t="s">
        <v>6096</v>
      </c>
    </row>
    <row r="9463" spans="1:10" ht="15" x14ac:dyDescent="0.2">
      <c r="A9463" s="617">
        <v>44048</v>
      </c>
      <c r="B9463" s="90" t="s">
        <v>1399</v>
      </c>
      <c r="C9463" s="487" t="s">
        <v>558</v>
      </c>
      <c r="D9463" s="800" t="s">
        <v>9176</v>
      </c>
      <c r="E9463" s="91"/>
      <c r="F9463" s="91">
        <v>900000</v>
      </c>
      <c r="G9463" s="91">
        <f t="shared" si="153"/>
        <v>900000</v>
      </c>
      <c r="H9463" s="260" t="s">
        <v>6096</v>
      </c>
    </row>
    <row r="9464" spans="1:10" ht="15" x14ac:dyDescent="0.2">
      <c r="A9464" s="617">
        <v>44048</v>
      </c>
      <c r="B9464" s="90" t="s">
        <v>1399</v>
      </c>
      <c r="C9464" s="487" t="s">
        <v>558</v>
      </c>
      <c r="D9464" s="800" t="s">
        <v>9176</v>
      </c>
      <c r="E9464" s="91"/>
      <c r="F9464" s="91">
        <v>900000</v>
      </c>
      <c r="G9464" s="91">
        <f t="shared" si="153"/>
        <v>900000</v>
      </c>
      <c r="H9464" s="260" t="s">
        <v>6096</v>
      </c>
    </row>
    <row r="9465" spans="1:10" ht="15" x14ac:dyDescent="0.2">
      <c r="A9465" s="617">
        <v>44048</v>
      </c>
      <c r="B9465" s="90" t="s">
        <v>1399</v>
      </c>
      <c r="C9465" s="487" t="s">
        <v>558</v>
      </c>
      <c r="D9465" s="800" t="s">
        <v>9176</v>
      </c>
      <c r="E9465" s="91"/>
      <c r="F9465" s="91">
        <v>600000</v>
      </c>
      <c r="G9465" s="91">
        <f t="shared" si="153"/>
        <v>600000</v>
      </c>
      <c r="H9465" s="260" t="s">
        <v>6096</v>
      </c>
    </row>
    <row r="9466" spans="1:10" ht="24" x14ac:dyDescent="0.2">
      <c r="A9466" s="617">
        <v>44058</v>
      </c>
      <c r="B9466" s="90" t="s">
        <v>4720</v>
      </c>
      <c r="C9466" s="487" t="s">
        <v>558</v>
      </c>
      <c r="D9466" s="797" t="s">
        <v>9177</v>
      </c>
      <c r="E9466" s="91"/>
      <c r="F9466" s="91">
        <v>1000069</v>
      </c>
      <c r="G9466" s="91">
        <f t="shared" si="153"/>
        <v>1000069</v>
      </c>
      <c r="H9466" s="260" t="s">
        <v>6096</v>
      </c>
      <c r="J9466" s="39"/>
    </row>
    <row r="9467" spans="1:10" ht="24" x14ac:dyDescent="0.2">
      <c r="A9467" s="617">
        <v>44058</v>
      </c>
      <c r="B9467" s="90" t="s">
        <v>4720</v>
      </c>
      <c r="C9467" s="487" t="s">
        <v>558</v>
      </c>
      <c r="D9467" s="797" t="s">
        <v>9178</v>
      </c>
      <c r="E9467" s="91"/>
      <c r="F9467" s="91">
        <v>300000</v>
      </c>
      <c r="G9467" s="91">
        <f t="shared" si="153"/>
        <v>300000</v>
      </c>
      <c r="H9467" s="260" t="s">
        <v>6096</v>
      </c>
    </row>
    <row r="9468" spans="1:10" ht="24" x14ac:dyDescent="0.2">
      <c r="A9468" s="617">
        <v>44058</v>
      </c>
      <c r="B9468" s="90" t="s">
        <v>4720</v>
      </c>
      <c r="C9468" s="487" t="s">
        <v>558</v>
      </c>
      <c r="D9468" s="797" t="s">
        <v>9179</v>
      </c>
      <c r="E9468" s="91"/>
      <c r="F9468" s="91">
        <v>200000</v>
      </c>
      <c r="G9468" s="91">
        <f t="shared" si="153"/>
        <v>200000</v>
      </c>
      <c r="H9468" s="260" t="s">
        <v>6096</v>
      </c>
    </row>
    <row r="9469" spans="1:10" ht="15" x14ac:dyDescent="0.2">
      <c r="A9469" s="617">
        <v>44058</v>
      </c>
      <c r="B9469" s="90" t="s">
        <v>4720</v>
      </c>
      <c r="C9469" s="487" t="s">
        <v>558</v>
      </c>
      <c r="D9469" s="797" t="s">
        <v>9180</v>
      </c>
      <c r="E9469" s="91"/>
      <c r="F9469" s="91">
        <v>200000</v>
      </c>
      <c r="G9469" s="91">
        <f t="shared" si="153"/>
        <v>200000</v>
      </c>
      <c r="H9469" s="260" t="s">
        <v>6096</v>
      </c>
    </row>
    <row r="9470" spans="1:10" ht="24" x14ac:dyDescent="0.2">
      <c r="A9470" s="617">
        <v>44058</v>
      </c>
      <c r="B9470" s="90" t="s">
        <v>4720</v>
      </c>
      <c r="C9470" s="487" t="s">
        <v>558</v>
      </c>
      <c r="D9470" s="797" t="s">
        <v>9181</v>
      </c>
      <c r="E9470" s="91"/>
      <c r="F9470" s="91">
        <v>300000</v>
      </c>
      <c r="G9470" s="91">
        <f t="shared" si="153"/>
        <v>300000</v>
      </c>
      <c r="H9470" s="260" t="s">
        <v>6096</v>
      </c>
    </row>
    <row r="9471" spans="1:10" ht="24" x14ac:dyDescent="0.2">
      <c r="A9471" s="617">
        <v>44058</v>
      </c>
      <c r="B9471" s="90" t="s">
        <v>4720</v>
      </c>
      <c r="C9471" s="487" t="s">
        <v>558</v>
      </c>
      <c r="D9471" s="797" t="s">
        <v>9182</v>
      </c>
      <c r="E9471" s="91"/>
      <c r="F9471" s="91">
        <v>400000</v>
      </c>
      <c r="G9471" s="91">
        <f t="shared" si="153"/>
        <v>400000</v>
      </c>
      <c r="H9471" s="260" t="s">
        <v>6096</v>
      </c>
    </row>
    <row r="9472" spans="1:10" ht="24" x14ac:dyDescent="0.2">
      <c r="A9472" s="617">
        <v>44058</v>
      </c>
      <c r="B9472" s="90" t="s">
        <v>4720</v>
      </c>
      <c r="C9472" s="487" t="s">
        <v>558</v>
      </c>
      <c r="D9472" s="797" t="s">
        <v>9182</v>
      </c>
      <c r="E9472" s="91"/>
      <c r="F9472" s="91">
        <v>463000</v>
      </c>
      <c r="G9472" s="91">
        <f t="shared" si="153"/>
        <v>463000</v>
      </c>
      <c r="H9472" s="260" t="s">
        <v>6096</v>
      </c>
    </row>
    <row r="9473" spans="1:8" ht="15" x14ac:dyDescent="0.2">
      <c r="A9473" s="617">
        <v>44058</v>
      </c>
      <c r="B9473" s="90" t="s">
        <v>6102</v>
      </c>
      <c r="C9473" s="487" t="s">
        <v>558</v>
      </c>
      <c r="D9473" s="797" t="s">
        <v>9183</v>
      </c>
      <c r="E9473" s="91"/>
      <c r="F9473" s="91">
        <v>437000</v>
      </c>
      <c r="G9473" s="91">
        <f t="shared" si="153"/>
        <v>437000</v>
      </c>
      <c r="H9473" s="260" t="s">
        <v>6096</v>
      </c>
    </row>
    <row r="9474" spans="1:8" ht="15" x14ac:dyDescent="0.2">
      <c r="A9474" s="617">
        <v>44058</v>
      </c>
      <c r="B9474" s="90" t="s">
        <v>6102</v>
      </c>
      <c r="C9474" s="487" t="s">
        <v>558</v>
      </c>
      <c r="D9474" s="797" t="s">
        <v>9184</v>
      </c>
      <c r="E9474" s="91"/>
      <c r="F9474" s="91">
        <v>400000</v>
      </c>
      <c r="G9474" s="91">
        <f t="shared" si="153"/>
        <v>400000</v>
      </c>
      <c r="H9474" s="260" t="s">
        <v>6096</v>
      </c>
    </row>
    <row r="9475" spans="1:8" ht="15" x14ac:dyDescent="0.2">
      <c r="A9475" s="617">
        <v>44064</v>
      </c>
      <c r="B9475" s="90" t="s">
        <v>3945</v>
      </c>
      <c r="C9475" s="487" t="s">
        <v>558</v>
      </c>
      <c r="D9475" s="800"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1" t="s">
        <v>369</v>
      </c>
      <c r="E9500" s="172">
        <v>51000</v>
      </c>
      <c r="F9500" s="57"/>
      <c r="G9500" s="57">
        <f t="shared" si="153"/>
        <v>-51000</v>
      </c>
      <c r="H9500" s="120" t="s">
        <v>6117</v>
      </c>
    </row>
    <row r="9501" spans="1:8" ht="15" x14ac:dyDescent="0.2">
      <c r="A9501" s="596">
        <v>44081</v>
      </c>
      <c r="B9501" s="400" t="s">
        <v>6102</v>
      </c>
      <c r="C9501" s="458" t="s">
        <v>3144</v>
      </c>
      <c r="D9501" s="876" t="s">
        <v>6151</v>
      </c>
      <c r="E9501" s="459">
        <v>71000</v>
      </c>
      <c r="F9501" s="433"/>
      <c r="G9501" s="57">
        <f t="shared" si="153"/>
        <v>-71000</v>
      </c>
      <c r="H9501" s="120" t="s">
        <v>6117</v>
      </c>
    </row>
    <row r="9502" spans="1:8" ht="15" customHeight="1" x14ac:dyDescent="0.2">
      <c r="A9502" s="596">
        <v>44081</v>
      </c>
      <c r="B9502" s="400" t="s">
        <v>4720</v>
      </c>
      <c r="C9502" s="540" t="s">
        <v>3144</v>
      </c>
      <c r="D9502" s="877" t="s">
        <v>6150</v>
      </c>
      <c r="E9502" s="541">
        <v>30500</v>
      </c>
      <c r="F9502" s="433"/>
      <c r="G9502" s="57">
        <f t="shared" si="153"/>
        <v>-30500</v>
      </c>
      <c r="H9502" s="120" t="s">
        <v>6117</v>
      </c>
    </row>
    <row r="9503" spans="1:8" ht="15.75" customHeight="1" thickBot="1" x14ac:dyDescent="0.25">
      <c r="A9503" s="596">
        <v>44081</v>
      </c>
      <c r="B9503" s="400" t="s">
        <v>1399</v>
      </c>
      <c r="C9503" s="480" t="s">
        <v>3144</v>
      </c>
      <c r="D9503" s="878" t="s">
        <v>5135</v>
      </c>
      <c r="E9503" s="481">
        <v>56318</v>
      </c>
      <c r="F9503" s="433"/>
      <c r="G9503" s="57">
        <f t="shared" si="153"/>
        <v>-56318</v>
      </c>
      <c r="H9503" s="120" t="s">
        <v>6117</v>
      </c>
    </row>
    <row r="9504" spans="1:8" ht="15.75" thickBot="1" x14ac:dyDescent="0.25">
      <c r="A9504" s="596">
        <v>44081</v>
      </c>
      <c r="B9504" s="40" t="s">
        <v>1399</v>
      </c>
      <c r="C9504" s="457" t="s">
        <v>5740</v>
      </c>
      <c r="D9504" s="860" t="s">
        <v>369</v>
      </c>
      <c r="E9504" s="223">
        <v>1000</v>
      </c>
      <c r="F9504" s="57"/>
      <c r="G9504" s="57">
        <f t="shared" si="153"/>
        <v>-1000</v>
      </c>
      <c r="H9504" s="120" t="s">
        <v>6117</v>
      </c>
    </row>
    <row r="9505" spans="1:8" ht="15" x14ac:dyDescent="0.2">
      <c r="A9505" s="596">
        <v>44081</v>
      </c>
      <c r="B9505" s="400" t="s">
        <v>2651</v>
      </c>
      <c r="C9505" s="458" t="s">
        <v>3144</v>
      </c>
      <c r="D9505" s="858" t="s">
        <v>6152</v>
      </c>
      <c r="E9505" s="459">
        <v>16075</v>
      </c>
      <c r="F9505" s="433"/>
      <c r="G9505" s="57">
        <f t="shared" si="153"/>
        <v>-16075</v>
      </c>
      <c r="H9505" s="120" t="s">
        <v>6117</v>
      </c>
    </row>
    <row r="9506" spans="1:8" ht="15.75" thickBot="1" x14ac:dyDescent="0.25">
      <c r="A9506" s="596">
        <v>44081</v>
      </c>
      <c r="B9506" s="400" t="s">
        <v>1399</v>
      </c>
      <c r="C9506" s="480" t="s">
        <v>3144</v>
      </c>
      <c r="D9506" s="861" t="s">
        <v>6153</v>
      </c>
      <c r="E9506" s="481">
        <v>11800</v>
      </c>
      <c r="F9506" s="433"/>
      <c r="G9506" s="57">
        <f t="shared" si="153"/>
        <v>-11800</v>
      </c>
      <c r="H9506" s="120" t="s">
        <v>6117</v>
      </c>
    </row>
    <row r="9507" spans="1:8" ht="15" x14ac:dyDescent="0.2">
      <c r="A9507" s="596">
        <v>44081</v>
      </c>
      <c r="B9507" s="40" t="s">
        <v>3621</v>
      </c>
      <c r="C9507" s="222" t="s">
        <v>3144</v>
      </c>
      <c r="D9507" s="804" t="s">
        <v>3252</v>
      </c>
      <c r="E9507" s="246">
        <v>5160</v>
      </c>
      <c r="F9507" s="57"/>
      <c r="G9507" s="57">
        <f t="shared" si="153"/>
        <v>-5160</v>
      </c>
      <c r="H9507" s="120" t="s">
        <v>6117</v>
      </c>
    </row>
    <row r="9508" spans="1:8" ht="15" x14ac:dyDescent="0.2">
      <c r="A9508" s="596">
        <v>44083</v>
      </c>
      <c r="B9508" s="40" t="s">
        <v>1399</v>
      </c>
      <c r="C9508" s="222" t="s">
        <v>6140</v>
      </c>
      <c r="D9508" s="804" t="s">
        <v>6154</v>
      </c>
      <c r="E9508" s="246">
        <v>28200</v>
      </c>
      <c r="F9508" s="57"/>
      <c r="G9508" s="57">
        <f t="shared" si="153"/>
        <v>-28200</v>
      </c>
      <c r="H9508" s="120" t="s">
        <v>6117</v>
      </c>
    </row>
    <row r="9509" spans="1:8" ht="15" x14ac:dyDescent="0.2">
      <c r="A9509" s="596">
        <v>44084</v>
      </c>
      <c r="B9509" s="40" t="s">
        <v>1399</v>
      </c>
      <c r="C9509" s="222" t="s">
        <v>3144</v>
      </c>
      <c r="D9509" s="804" t="s">
        <v>5135</v>
      </c>
      <c r="E9509" s="246">
        <v>15615</v>
      </c>
      <c r="F9509" s="57"/>
      <c r="G9509" s="57">
        <f t="shared" si="153"/>
        <v>-15615</v>
      </c>
      <c r="H9509" s="120" t="s">
        <v>6117</v>
      </c>
    </row>
    <row r="9510" spans="1:8" ht="15.75" thickBot="1" x14ac:dyDescent="0.25">
      <c r="A9510" s="596">
        <v>44084</v>
      </c>
      <c r="B9510" s="40" t="s">
        <v>2651</v>
      </c>
      <c r="C9510" s="457" t="s">
        <v>5740</v>
      </c>
      <c r="D9510" s="860" t="s">
        <v>369</v>
      </c>
      <c r="E9510" s="223">
        <v>450</v>
      </c>
      <c r="F9510" s="57"/>
      <c r="G9510" s="57">
        <f t="shared" si="153"/>
        <v>-450</v>
      </c>
      <c r="H9510" s="120" t="s">
        <v>6117</v>
      </c>
    </row>
    <row r="9511" spans="1:8" ht="15" x14ac:dyDescent="0.2">
      <c r="A9511" s="596">
        <v>44084</v>
      </c>
      <c r="B9511" s="400" t="s">
        <v>1399</v>
      </c>
      <c r="C9511" s="458" t="s">
        <v>6155</v>
      </c>
      <c r="D9511" s="858" t="s">
        <v>369</v>
      </c>
      <c r="E9511" s="459">
        <v>7600</v>
      </c>
      <c r="F9511" s="433"/>
      <c r="G9511" s="57">
        <f t="shared" si="153"/>
        <v>-7600</v>
      </c>
      <c r="H9511" s="120" t="s">
        <v>6117</v>
      </c>
    </row>
    <row r="9512" spans="1:8" ht="15.75" thickBot="1" x14ac:dyDescent="0.25">
      <c r="A9512" s="596">
        <v>44084</v>
      </c>
      <c r="B9512" s="400" t="s">
        <v>2651</v>
      </c>
      <c r="C9512" s="460" t="s">
        <v>6155</v>
      </c>
      <c r="D9512" s="879" t="s">
        <v>6156</v>
      </c>
      <c r="E9512" s="461">
        <v>23360</v>
      </c>
      <c r="F9512" s="433"/>
      <c r="G9512" s="57">
        <f t="shared" si="153"/>
        <v>-23360</v>
      </c>
      <c r="H9512" s="120" t="s">
        <v>6117</v>
      </c>
    </row>
    <row r="9513" spans="1:8" ht="15" x14ac:dyDescent="0.2">
      <c r="A9513" s="596">
        <v>44084</v>
      </c>
      <c r="B9513" s="40" t="s">
        <v>4552</v>
      </c>
      <c r="C9513" s="222" t="s">
        <v>391</v>
      </c>
      <c r="D9513" s="804" t="s">
        <v>6157</v>
      </c>
      <c r="E9513" s="246">
        <v>2000</v>
      </c>
      <c r="F9513" s="57"/>
      <c r="G9513" s="57">
        <f t="shared" ref="G9513:G9576" si="154">F9513-E9513</f>
        <v>-2000</v>
      </c>
      <c r="H9513" s="120" t="s">
        <v>6117</v>
      </c>
    </row>
    <row r="9514" spans="1:8" ht="15" x14ac:dyDescent="0.2">
      <c r="A9514" s="596">
        <v>44084</v>
      </c>
      <c r="B9514" s="40" t="s">
        <v>2932</v>
      </c>
      <c r="C9514" s="222" t="s">
        <v>3445</v>
      </c>
      <c r="D9514" s="804" t="s">
        <v>6158</v>
      </c>
      <c r="E9514" s="246">
        <v>30000</v>
      </c>
      <c r="F9514" s="57"/>
      <c r="G9514" s="57">
        <f t="shared" si="154"/>
        <v>-30000</v>
      </c>
      <c r="H9514" s="120" t="s">
        <v>6117</v>
      </c>
    </row>
    <row r="9515" spans="1:8" ht="15" x14ac:dyDescent="0.2">
      <c r="A9515" s="596">
        <v>44088</v>
      </c>
      <c r="B9515" s="40" t="s">
        <v>4720</v>
      </c>
      <c r="C9515" s="222" t="s">
        <v>3144</v>
      </c>
      <c r="D9515" s="804" t="s">
        <v>1120</v>
      </c>
      <c r="E9515" s="246">
        <v>35500</v>
      </c>
      <c r="F9515" s="57"/>
      <c r="G9515" s="57">
        <f t="shared" si="154"/>
        <v>-35500</v>
      </c>
      <c r="H9515" s="120" t="s">
        <v>6117</v>
      </c>
    </row>
    <row r="9516" spans="1:8" ht="15" x14ac:dyDescent="0.2">
      <c r="A9516" s="596">
        <v>44089</v>
      </c>
      <c r="B9516" s="40" t="s">
        <v>25</v>
      </c>
      <c r="C9516" s="222" t="s">
        <v>391</v>
      </c>
      <c r="D9516" s="804" t="s">
        <v>6159</v>
      </c>
      <c r="E9516" s="246">
        <v>700</v>
      </c>
      <c r="F9516" s="57"/>
      <c r="G9516" s="57">
        <f t="shared" si="154"/>
        <v>-700</v>
      </c>
      <c r="H9516" s="120" t="s">
        <v>6117</v>
      </c>
    </row>
    <row r="9517" spans="1:8" ht="15" x14ac:dyDescent="0.2">
      <c r="A9517" s="596">
        <v>44089</v>
      </c>
      <c r="B9517" s="40" t="s">
        <v>1399</v>
      </c>
      <c r="C9517" s="222" t="s">
        <v>3144</v>
      </c>
      <c r="D9517" s="804" t="s">
        <v>5256</v>
      </c>
      <c r="E9517" s="246">
        <v>24300</v>
      </c>
      <c r="F9517" s="57"/>
      <c r="G9517" s="57">
        <f t="shared" si="154"/>
        <v>-24300</v>
      </c>
      <c r="H9517" s="120" t="s">
        <v>6117</v>
      </c>
    </row>
    <row r="9518" spans="1:8" ht="15" x14ac:dyDescent="0.2">
      <c r="A9518" s="596">
        <v>44089</v>
      </c>
      <c r="B9518" s="40" t="s">
        <v>2932</v>
      </c>
      <c r="C9518" s="222" t="s">
        <v>5740</v>
      </c>
      <c r="D9518" s="804" t="s">
        <v>369</v>
      </c>
      <c r="E9518" s="246">
        <v>1500</v>
      </c>
      <c r="F9518" s="57"/>
      <c r="G9518" s="57">
        <f t="shared" si="154"/>
        <v>-1500</v>
      </c>
      <c r="H9518" s="120" t="s">
        <v>6117</v>
      </c>
    </row>
    <row r="9519" spans="1:8" ht="15" x14ac:dyDescent="0.2">
      <c r="A9519" s="596">
        <v>44089</v>
      </c>
      <c r="B9519" s="40" t="s">
        <v>16</v>
      </c>
      <c r="C9519" s="222" t="s">
        <v>391</v>
      </c>
      <c r="D9519" s="804" t="s">
        <v>6121</v>
      </c>
      <c r="E9519" s="246">
        <v>120</v>
      </c>
      <c r="F9519" s="57"/>
      <c r="G9519" s="57">
        <f t="shared" si="154"/>
        <v>-120</v>
      </c>
      <c r="H9519" s="120" t="s">
        <v>6117</v>
      </c>
    </row>
    <row r="9520" spans="1:8" ht="15" x14ac:dyDescent="0.2">
      <c r="A9520" s="596">
        <v>44090</v>
      </c>
      <c r="B9520" s="40" t="s">
        <v>16</v>
      </c>
      <c r="C9520" s="222" t="s">
        <v>391</v>
      </c>
      <c r="D9520" s="804" t="s">
        <v>2782</v>
      </c>
      <c r="E9520" s="246">
        <v>390</v>
      </c>
      <c r="F9520" s="57"/>
      <c r="G9520" s="57">
        <f t="shared" si="154"/>
        <v>-390</v>
      </c>
      <c r="H9520" s="120" t="s">
        <v>6117</v>
      </c>
    </row>
    <row r="9521" spans="1:8" ht="15.75" thickBot="1" x14ac:dyDescent="0.25">
      <c r="A9521" s="596">
        <v>44091</v>
      </c>
      <c r="B9521" s="40" t="s">
        <v>1399</v>
      </c>
      <c r="C9521" s="457" t="s">
        <v>4330</v>
      </c>
      <c r="D9521" s="860" t="s">
        <v>369</v>
      </c>
      <c r="E9521" s="223">
        <v>3500</v>
      </c>
      <c r="F9521" s="57"/>
      <c r="G9521" s="57">
        <f t="shared" si="154"/>
        <v>-3500</v>
      </c>
      <c r="H9521" s="120" t="s">
        <v>6117</v>
      </c>
    </row>
    <row r="9522" spans="1:8" ht="15" x14ac:dyDescent="0.2">
      <c r="A9522" s="596">
        <v>44091</v>
      </c>
      <c r="B9522" s="400" t="s">
        <v>2932</v>
      </c>
      <c r="C9522" s="458" t="s">
        <v>6160</v>
      </c>
      <c r="D9522" s="858" t="s">
        <v>369</v>
      </c>
      <c r="E9522" s="459">
        <v>7000</v>
      </c>
      <c r="F9522" s="433"/>
      <c r="G9522" s="57">
        <f t="shared" si="154"/>
        <v>-7000</v>
      </c>
      <c r="H9522" s="120" t="s">
        <v>6117</v>
      </c>
    </row>
    <row r="9523" spans="1:8" ht="15.75" thickBot="1" x14ac:dyDescent="0.25">
      <c r="A9523" s="596">
        <v>44091</v>
      </c>
      <c r="B9523" s="400" t="s">
        <v>1399</v>
      </c>
      <c r="C9523" s="460" t="s">
        <v>6160</v>
      </c>
      <c r="D9523" s="859" t="s">
        <v>369</v>
      </c>
      <c r="E9523" s="461">
        <v>90800</v>
      </c>
      <c r="F9523" s="433"/>
      <c r="G9523" s="57">
        <f t="shared" si="154"/>
        <v>-90800</v>
      </c>
      <c r="H9523" s="120" t="s">
        <v>6117</v>
      </c>
    </row>
    <row r="9524" spans="1:8" ht="15" x14ac:dyDescent="0.2">
      <c r="A9524" s="596">
        <v>44091</v>
      </c>
      <c r="B9524" s="400" t="s">
        <v>2651</v>
      </c>
      <c r="C9524" s="512" t="s">
        <v>3144</v>
      </c>
      <c r="D9524" s="860" t="s">
        <v>6167</v>
      </c>
      <c r="E9524" s="513">
        <v>2000</v>
      </c>
      <c r="F9524" s="433"/>
      <c r="G9524" s="57">
        <f t="shared" si="154"/>
        <v>-2000</v>
      </c>
      <c r="H9524" s="120" t="s">
        <v>6117</v>
      </c>
    </row>
    <row r="9525" spans="1:8" ht="15" x14ac:dyDescent="0.2">
      <c r="A9525" s="596">
        <v>44091</v>
      </c>
      <c r="B9525" s="400" t="s">
        <v>1399</v>
      </c>
      <c r="C9525" s="512" t="s">
        <v>3144</v>
      </c>
      <c r="D9525" s="860" t="s">
        <v>6168</v>
      </c>
      <c r="E9525" s="513">
        <v>4884</v>
      </c>
      <c r="F9525" s="433"/>
      <c r="G9525" s="57">
        <f t="shared" si="154"/>
        <v>-4884</v>
      </c>
      <c r="H9525" s="120" t="s">
        <v>6117</v>
      </c>
    </row>
    <row r="9526" spans="1:8" ht="15" x14ac:dyDescent="0.2">
      <c r="A9526" s="596">
        <v>44093</v>
      </c>
      <c r="B9526" s="400" t="s">
        <v>1399</v>
      </c>
      <c r="C9526" s="512" t="s">
        <v>6170</v>
      </c>
      <c r="D9526" s="860" t="s">
        <v>6171</v>
      </c>
      <c r="E9526" s="513">
        <v>60000</v>
      </c>
      <c r="F9526" s="433"/>
      <c r="G9526" s="57">
        <f t="shared" si="154"/>
        <v>-60000</v>
      </c>
      <c r="H9526" s="120" t="s">
        <v>6117</v>
      </c>
    </row>
    <row r="9527" spans="1:8" ht="15" x14ac:dyDescent="0.2">
      <c r="A9527" s="596">
        <v>44093</v>
      </c>
      <c r="B9527" s="400" t="s">
        <v>16</v>
      </c>
      <c r="C9527" s="512" t="s">
        <v>1688</v>
      </c>
      <c r="D9527" s="860" t="s">
        <v>6172</v>
      </c>
      <c r="E9527" s="513">
        <v>6320</v>
      </c>
      <c r="F9527" s="433"/>
      <c r="G9527" s="57">
        <f t="shared" si="154"/>
        <v>-6320</v>
      </c>
      <c r="H9527" s="120" t="s">
        <v>6117</v>
      </c>
    </row>
    <row r="9528" spans="1:8" ht="15" x14ac:dyDescent="0.2">
      <c r="A9528" s="596">
        <v>44093</v>
      </c>
      <c r="B9528" s="400" t="s">
        <v>25</v>
      </c>
      <c r="C9528" s="512" t="s">
        <v>1688</v>
      </c>
      <c r="D9528" s="860" t="s">
        <v>6173</v>
      </c>
      <c r="E9528" s="513">
        <v>1850</v>
      </c>
      <c r="F9528" s="433"/>
      <c r="G9528" s="57">
        <f t="shared" si="154"/>
        <v>-1850</v>
      </c>
      <c r="H9528" s="120" t="s">
        <v>6117</v>
      </c>
    </row>
    <row r="9529" spans="1:8" ht="15" x14ac:dyDescent="0.2">
      <c r="A9529" s="596">
        <v>44095</v>
      </c>
      <c r="B9529" s="400" t="s">
        <v>1399</v>
      </c>
      <c r="C9529" s="512" t="s">
        <v>2514</v>
      </c>
      <c r="D9529" s="860" t="s">
        <v>6174</v>
      </c>
      <c r="E9529" s="513">
        <v>20000</v>
      </c>
      <c r="F9529" s="433"/>
      <c r="G9529" s="57">
        <f t="shared" si="154"/>
        <v>-20000</v>
      </c>
      <c r="H9529" s="120" t="s">
        <v>6117</v>
      </c>
    </row>
    <row r="9530" spans="1:8" ht="15.75" thickBot="1" x14ac:dyDescent="0.25">
      <c r="A9530" s="596">
        <v>44097</v>
      </c>
      <c r="B9530" s="400" t="s">
        <v>2932</v>
      </c>
      <c r="C9530" s="512" t="s">
        <v>3144</v>
      </c>
      <c r="D9530" s="860" t="s">
        <v>4534</v>
      </c>
      <c r="E9530" s="513">
        <v>15020</v>
      </c>
      <c r="F9530" s="433"/>
      <c r="G9530" s="57">
        <f t="shared" si="154"/>
        <v>-15020</v>
      </c>
      <c r="H9530" s="120" t="s">
        <v>6117</v>
      </c>
    </row>
    <row r="9531" spans="1:8" ht="15" customHeight="1" x14ac:dyDescent="0.2">
      <c r="A9531" s="596">
        <v>44097</v>
      </c>
      <c r="B9531" s="400" t="s">
        <v>2651</v>
      </c>
      <c r="C9531" s="542" t="s">
        <v>3144</v>
      </c>
      <c r="D9531" s="880" t="s">
        <v>4534</v>
      </c>
      <c r="E9531" s="543">
        <v>3605</v>
      </c>
      <c r="F9531" s="433"/>
      <c r="G9531" s="57">
        <f t="shared" si="154"/>
        <v>-3605</v>
      </c>
      <c r="H9531" s="120" t="s">
        <v>6117</v>
      </c>
    </row>
    <row r="9532" spans="1:8" ht="15.75" customHeight="1" thickBot="1" x14ac:dyDescent="0.25">
      <c r="A9532" s="596">
        <v>44097</v>
      </c>
      <c r="B9532" s="400" t="s">
        <v>5640</v>
      </c>
      <c r="C9532" s="460" t="s">
        <v>3144</v>
      </c>
      <c r="D9532" s="859" t="s">
        <v>4534</v>
      </c>
      <c r="E9532" s="461">
        <v>6905</v>
      </c>
      <c r="F9532" s="433"/>
      <c r="G9532" s="57">
        <f t="shared" si="154"/>
        <v>-6905</v>
      </c>
      <c r="H9532" s="120" t="s">
        <v>6117</v>
      </c>
    </row>
    <row r="9533" spans="1:8" ht="15" customHeight="1" x14ac:dyDescent="0.2">
      <c r="A9533" s="596">
        <v>44097</v>
      </c>
      <c r="B9533" s="400" t="s">
        <v>3945</v>
      </c>
      <c r="C9533" s="512" t="s">
        <v>2502</v>
      </c>
      <c r="D9533" s="860" t="s">
        <v>6176</v>
      </c>
      <c r="E9533" s="513">
        <v>9000</v>
      </c>
      <c r="F9533" s="433"/>
      <c r="G9533" s="57">
        <f t="shared" si="154"/>
        <v>-9000</v>
      </c>
      <c r="H9533" s="120" t="s">
        <v>6117</v>
      </c>
    </row>
    <row r="9534" spans="1:8" ht="15" customHeight="1" x14ac:dyDescent="0.2">
      <c r="A9534" s="596">
        <v>44097</v>
      </c>
      <c r="B9534" s="400" t="s">
        <v>82</v>
      </c>
      <c r="C9534" s="512" t="s">
        <v>6090</v>
      </c>
      <c r="D9534" s="860" t="s">
        <v>6177</v>
      </c>
      <c r="E9534" s="513">
        <v>35000</v>
      </c>
      <c r="F9534" s="433"/>
      <c r="G9534" s="57">
        <f t="shared" si="154"/>
        <v>-35000</v>
      </c>
      <c r="H9534" s="120" t="s">
        <v>6117</v>
      </c>
    </row>
    <row r="9535" spans="1:8" ht="15.75" customHeight="1" thickBot="1" x14ac:dyDescent="0.25">
      <c r="A9535" s="596">
        <v>44098</v>
      </c>
      <c r="B9535" s="400" t="s">
        <v>25</v>
      </c>
      <c r="C9535" s="512" t="s">
        <v>6178</v>
      </c>
      <c r="D9535" s="860" t="s">
        <v>6179</v>
      </c>
      <c r="E9535" s="513">
        <v>30000</v>
      </c>
      <c r="F9535" s="433"/>
      <c r="G9535" s="57">
        <f t="shared" si="154"/>
        <v>-30000</v>
      </c>
      <c r="H9535" s="120" t="s">
        <v>6117</v>
      </c>
    </row>
    <row r="9536" spans="1:8" ht="15" customHeight="1" x14ac:dyDescent="0.2">
      <c r="A9536" s="596">
        <v>44098</v>
      </c>
      <c r="B9536" s="400" t="s">
        <v>11</v>
      </c>
      <c r="C9536" s="542" t="s">
        <v>2103</v>
      </c>
      <c r="D9536" s="880" t="s">
        <v>6180</v>
      </c>
      <c r="E9536" s="543">
        <v>22400</v>
      </c>
      <c r="F9536" s="433"/>
      <c r="G9536" s="57">
        <f t="shared" si="154"/>
        <v>-22400</v>
      </c>
      <c r="H9536" s="120" t="s">
        <v>6117</v>
      </c>
    </row>
    <row r="9537" spans="1:8" ht="15.75" customHeight="1" thickBot="1" x14ac:dyDescent="0.25">
      <c r="A9537" s="596">
        <v>44098</v>
      </c>
      <c r="B9537" s="400" t="s">
        <v>1399</v>
      </c>
      <c r="C9537" s="460" t="s">
        <v>2103</v>
      </c>
      <c r="D9537" s="859" t="s">
        <v>6180</v>
      </c>
      <c r="E9537" s="461">
        <v>12980</v>
      </c>
      <c r="F9537" s="433"/>
      <c r="G9537" s="57">
        <f t="shared" si="154"/>
        <v>-12980</v>
      </c>
      <c r="H9537" s="120" t="s">
        <v>6117</v>
      </c>
    </row>
    <row r="9538" spans="1:8" ht="15" customHeight="1" x14ac:dyDescent="0.2">
      <c r="A9538" s="596">
        <v>44098</v>
      </c>
      <c r="B9538" s="400" t="s">
        <v>1399</v>
      </c>
      <c r="C9538" s="512" t="s">
        <v>3144</v>
      </c>
      <c r="D9538" s="860" t="s">
        <v>4449</v>
      </c>
      <c r="E9538" s="513">
        <v>87350</v>
      </c>
      <c r="F9538" s="433"/>
      <c r="G9538" s="57">
        <f t="shared" si="154"/>
        <v>-87350</v>
      </c>
      <c r="H9538" s="120" t="s">
        <v>6117</v>
      </c>
    </row>
    <row r="9539" spans="1:8" ht="15" x14ac:dyDescent="0.2">
      <c r="A9539" s="596">
        <v>44098</v>
      </c>
      <c r="B9539" s="400" t="s">
        <v>2651</v>
      </c>
      <c r="C9539" s="512" t="s">
        <v>3144</v>
      </c>
      <c r="D9539" s="860" t="s">
        <v>6181</v>
      </c>
      <c r="E9539" s="513">
        <v>1140</v>
      </c>
      <c r="F9539" s="433"/>
      <c r="G9539" s="57">
        <f t="shared" si="154"/>
        <v>-1140</v>
      </c>
      <c r="H9539" s="120" t="s">
        <v>6117</v>
      </c>
    </row>
    <row r="9540" spans="1:8" ht="15" x14ac:dyDescent="0.2">
      <c r="A9540" s="596">
        <v>44098</v>
      </c>
      <c r="B9540" s="400" t="s">
        <v>3944</v>
      </c>
      <c r="C9540" s="512" t="s">
        <v>3144</v>
      </c>
      <c r="D9540" s="860" t="s">
        <v>6181</v>
      </c>
      <c r="E9540" s="513">
        <v>3600</v>
      </c>
      <c r="F9540" s="433"/>
      <c r="G9540" s="57">
        <f t="shared" si="154"/>
        <v>-3600</v>
      </c>
      <c r="H9540" s="120" t="s">
        <v>6117</v>
      </c>
    </row>
    <row r="9541" spans="1:8" ht="15" x14ac:dyDescent="0.2">
      <c r="A9541" s="596">
        <v>44098</v>
      </c>
      <c r="B9541" s="400" t="s">
        <v>5810</v>
      </c>
      <c r="C9541" s="512" t="s">
        <v>3144</v>
      </c>
      <c r="D9541" s="860" t="s">
        <v>6181</v>
      </c>
      <c r="E9541" s="513">
        <v>780</v>
      </c>
      <c r="F9541" s="433"/>
      <c r="G9541" s="57">
        <f t="shared" si="154"/>
        <v>-780</v>
      </c>
      <c r="H9541" s="120" t="s">
        <v>6117</v>
      </c>
    </row>
    <row r="9542" spans="1:8" ht="15" x14ac:dyDescent="0.2">
      <c r="A9542" s="596">
        <v>44098</v>
      </c>
      <c r="B9542" s="400" t="s">
        <v>5810</v>
      </c>
      <c r="C9542" s="512" t="s">
        <v>3144</v>
      </c>
      <c r="D9542" s="860" t="s">
        <v>6181</v>
      </c>
      <c r="E9542" s="513">
        <v>24200</v>
      </c>
      <c r="F9542" s="433"/>
      <c r="G9542" s="57">
        <f t="shared" si="154"/>
        <v>-24200</v>
      </c>
      <c r="H9542" s="120" t="s">
        <v>6117</v>
      </c>
    </row>
    <row r="9543" spans="1:8" ht="24" x14ac:dyDescent="0.2">
      <c r="A9543" s="596">
        <v>44098</v>
      </c>
      <c r="B9543" s="400" t="s">
        <v>1399</v>
      </c>
      <c r="C9543" s="512" t="s">
        <v>391</v>
      </c>
      <c r="D9543" s="860" t="s">
        <v>6182</v>
      </c>
      <c r="E9543" s="513">
        <v>7000</v>
      </c>
      <c r="F9543" s="433"/>
      <c r="G9543" s="57">
        <f t="shared" si="154"/>
        <v>-7000</v>
      </c>
      <c r="H9543" s="120" t="s">
        <v>6117</v>
      </c>
    </row>
    <row r="9544" spans="1:8" ht="15" x14ac:dyDescent="0.2">
      <c r="A9544" s="596">
        <v>44098</v>
      </c>
      <c r="B9544" s="400" t="s">
        <v>5810</v>
      </c>
      <c r="C9544" s="512" t="s">
        <v>3144</v>
      </c>
      <c r="D9544" s="860" t="s">
        <v>6181</v>
      </c>
      <c r="E9544" s="513">
        <v>1120</v>
      </c>
      <c r="F9544" s="433"/>
      <c r="G9544" s="57">
        <f t="shared" si="154"/>
        <v>-1120</v>
      </c>
      <c r="H9544" s="120" t="s">
        <v>6117</v>
      </c>
    </row>
    <row r="9545" spans="1:8" ht="15" x14ac:dyDescent="0.2">
      <c r="A9545" s="596">
        <v>44099</v>
      </c>
      <c r="B9545" s="400" t="s">
        <v>5640</v>
      </c>
      <c r="C9545" s="512" t="s">
        <v>3144</v>
      </c>
      <c r="D9545" s="860" t="s">
        <v>6183</v>
      </c>
      <c r="E9545" s="513">
        <v>34750</v>
      </c>
      <c r="F9545" s="433"/>
      <c r="G9545" s="57">
        <f t="shared" si="154"/>
        <v>-34750</v>
      </c>
      <c r="H9545" s="120" t="s">
        <v>6117</v>
      </c>
    </row>
    <row r="9546" spans="1:8" ht="15" x14ac:dyDescent="0.2">
      <c r="A9546" s="596">
        <v>44099</v>
      </c>
      <c r="B9546" s="400" t="s">
        <v>1399</v>
      </c>
      <c r="C9546" s="512" t="s">
        <v>391</v>
      </c>
      <c r="D9546" s="860" t="s">
        <v>6184</v>
      </c>
      <c r="E9546" s="513">
        <v>3000</v>
      </c>
      <c r="F9546" s="433"/>
      <c r="G9546" s="57">
        <f t="shared" si="154"/>
        <v>-3000</v>
      </c>
      <c r="H9546" s="120" t="s">
        <v>6117</v>
      </c>
    </row>
    <row r="9547" spans="1:8" ht="15" x14ac:dyDescent="0.2">
      <c r="A9547" s="596">
        <v>44099</v>
      </c>
      <c r="B9547" s="400" t="s">
        <v>25</v>
      </c>
      <c r="C9547" s="512" t="s">
        <v>2427</v>
      </c>
      <c r="D9547" s="860" t="s">
        <v>6209</v>
      </c>
      <c r="E9547" s="513">
        <v>13180</v>
      </c>
      <c r="F9547" s="433"/>
      <c r="G9547" s="57">
        <f t="shared" si="154"/>
        <v>-13180</v>
      </c>
      <c r="H9547" s="120" t="s">
        <v>6117</v>
      </c>
    </row>
    <row r="9548" spans="1:8" ht="15" x14ac:dyDescent="0.2">
      <c r="A9548" s="596">
        <v>44100</v>
      </c>
      <c r="B9548" s="400" t="s">
        <v>391</v>
      </c>
      <c r="C9548" s="512" t="s">
        <v>6210</v>
      </c>
      <c r="D9548" s="860" t="s">
        <v>6211</v>
      </c>
      <c r="E9548" s="513">
        <v>2000</v>
      </c>
      <c r="F9548" s="433"/>
      <c r="G9548" s="57">
        <f t="shared" si="154"/>
        <v>-2000</v>
      </c>
      <c r="H9548" s="120" t="s">
        <v>6117</v>
      </c>
    </row>
    <row r="9549" spans="1:8" ht="15" x14ac:dyDescent="0.2">
      <c r="A9549" s="596">
        <v>44100</v>
      </c>
      <c r="B9549" s="400" t="s">
        <v>25</v>
      </c>
      <c r="C9549" s="512" t="s">
        <v>1004</v>
      </c>
      <c r="D9549" s="860"/>
      <c r="E9549" s="513">
        <v>600</v>
      </c>
      <c r="F9549" s="433"/>
      <c r="G9549" s="57">
        <f t="shared" si="154"/>
        <v>-600</v>
      </c>
      <c r="H9549" s="120" t="s">
        <v>6117</v>
      </c>
    </row>
    <row r="9550" spans="1:8" ht="15" x14ac:dyDescent="0.2">
      <c r="A9550" s="596">
        <v>44100</v>
      </c>
      <c r="B9550" s="400" t="s">
        <v>16</v>
      </c>
      <c r="C9550" s="512" t="s">
        <v>391</v>
      </c>
      <c r="D9550" s="860" t="s">
        <v>6212</v>
      </c>
      <c r="E9550" s="513">
        <v>120</v>
      </c>
      <c r="F9550" s="433"/>
      <c r="G9550" s="57">
        <f t="shared" si="154"/>
        <v>-120</v>
      </c>
      <c r="H9550" s="120" t="s">
        <v>6117</v>
      </c>
    </row>
    <row r="9551" spans="1:8" ht="15" x14ac:dyDescent="0.2">
      <c r="A9551" s="596">
        <v>44100</v>
      </c>
      <c r="B9551" s="400" t="s">
        <v>3945</v>
      </c>
      <c r="C9551" s="512" t="s">
        <v>3144</v>
      </c>
      <c r="D9551" s="860" t="s">
        <v>6213</v>
      </c>
      <c r="E9551" s="513">
        <v>5660</v>
      </c>
      <c r="F9551" s="433"/>
      <c r="G9551" s="57">
        <f t="shared" si="154"/>
        <v>-5660</v>
      </c>
      <c r="H9551" s="120" t="s">
        <v>6117</v>
      </c>
    </row>
    <row r="9552" spans="1:8" ht="15" x14ac:dyDescent="0.2">
      <c r="A9552" s="596">
        <v>44102</v>
      </c>
      <c r="B9552" s="400" t="s">
        <v>1399</v>
      </c>
      <c r="C9552" s="512" t="s">
        <v>3144</v>
      </c>
      <c r="D9552" s="860" t="s">
        <v>6214</v>
      </c>
      <c r="E9552" s="513">
        <v>12205</v>
      </c>
      <c r="F9552" s="433"/>
      <c r="G9552" s="57">
        <f t="shared" si="154"/>
        <v>-12205</v>
      </c>
      <c r="H9552" s="120" t="s">
        <v>6117</v>
      </c>
    </row>
    <row r="9553" spans="1:8" ht="15" x14ac:dyDescent="0.2">
      <c r="A9553" s="596">
        <v>44102</v>
      </c>
      <c r="B9553" s="400" t="s">
        <v>2932</v>
      </c>
      <c r="C9553" s="512" t="s">
        <v>3144</v>
      </c>
      <c r="D9553" s="860" t="s">
        <v>6215</v>
      </c>
      <c r="E9553" s="513">
        <v>80120</v>
      </c>
      <c r="F9553" s="433"/>
      <c r="G9553" s="57">
        <f t="shared" si="154"/>
        <v>-80120</v>
      </c>
      <c r="H9553" s="120" t="s">
        <v>6117</v>
      </c>
    </row>
    <row r="9554" spans="1:8" ht="15.75" thickBot="1" x14ac:dyDescent="0.25">
      <c r="A9554" s="596">
        <v>44102</v>
      </c>
      <c r="B9554" s="400" t="s">
        <v>2932</v>
      </c>
      <c r="C9554" s="512" t="s">
        <v>3445</v>
      </c>
      <c r="D9554" s="860" t="s">
        <v>6216</v>
      </c>
      <c r="E9554" s="513">
        <v>10000</v>
      </c>
      <c r="F9554" s="433"/>
      <c r="G9554" s="57">
        <f t="shared" si="154"/>
        <v>-10000</v>
      </c>
      <c r="H9554" s="120" t="s">
        <v>6117</v>
      </c>
    </row>
    <row r="9555" spans="1:8" ht="15.75" thickBot="1" x14ac:dyDescent="0.25">
      <c r="A9555" s="596">
        <v>44102</v>
      </c>
      <c r="B9555" s="400" t="s">
        <v>25</v>
      </c>
      <c r="C9555" s="542" t="s">
        <v>6166</v>
      </c>
      <c r="D9555" s="880" t="s">
        <v>6226</v>
      </c>
      <c r="E9555" s="543">
        <v>42574</v>
      </c>
      <c r="F9555" s="433"/>
      <c r="G9555" s="57">
        <f t="shared" si="154"/>
        <v>-42574</v>
      </c>
      <c r="H9555" s="120" t="s">
        <v>6117</v>
      </c>
    </row>
    <row r="9556" spans="1:8" ht="15.75" thickBot="1" x14ac:dyDescent="0.25">
      <c r="A9556" s="596">
        <v>44102</v>
      </c>
      <c r="B9556" s="400" t="s">
        <v>16</v>
      </c>
      <c r="C9556" s="460" t="s">
        <v>6166</v>
      </c>
      <c r="D9556" s="880" t="s">
        <v>6280</v>
      </c>
      <c r="E9556" s="461">
        <v>56169</v>
      </c>
      <c r="F9556" s="433"/>
      <c r="G9556" s="57">
        <f t="shared" si="154"/>
        <v>-56169</v>
      </c>
      <c r="H9556" s="120" t="s">
        <v>6117</v>
      </c>
    </row>
    <row r="9557" spans="1:8" ht="15" x14ac:dyDescent="0.2">
      <c r="A9557" s="596">
        <v>44102</v>
      </c>
      <c r="B9557" s="400" t="s">
        <v>5810</v>
      </c>
      <c r="C9557" s="512" t="s">
        <v>5740</v>
      </c>
      <c r="D9557" s="860" t="s">
        <v>6217</v>
      </c>
      <c r="E9557" s="513">
        <v>800</v>
      </c>
      <c r="F9557" s="433"/>
      <c r="G9557" s="57">
        <f t="shared" si="154"/>
        <v>-800</v>
      </c>
      <c r="H9557" s="120" t="s">
        <v>6117</v>
      </c>
    </row>
    <row r="9558" spans="1:8" ht="15" x14ac:dyDescent="0.2">
      <c r="A9558" s="596">
        <v>44102</v>
      </c>
      <c r="B9558" s="400" t="s">
        <v>16</v>
      </c>
      <c r="C9558" s="512" t="s">
        <v>1688</v>
      </c>
      <c r="D9558" s="860" t="s">
        <v>6218</v>
      </c>
      <c r="E9558" s="513">
        <v>170098</v>
      </c>
      <c r="F9558" s="433"/>
      <c r="G9558" s="57">
        <f t="shared" si="154"/>
        <v>-170098</v>
      </c>
      <c r="H9558" s="120" t="s">
        <v>6117</v>
      </c>
    </row>
    <row r="9559" spans="1:8" ht="15" x14ac:dyDescent="0.2">
      <c r="A9559" s="596">
        <v>44102</v>
      </c>
      <c r="B9559" s="400" t="s">
        <v>25</v>
      </c>
      <c r="C9559" s="512" t="s">
        <v>1688</v>
      </c>
      <c r="D9559" s="860" t="s">
        <v>6219</v>
      </c>
      <c r="E9559" s="513">
        <v>37347</v>
      </c>
      <c r="F9559" s="433"/>
      <c r="G9559" s="57">
        <f t="shared" si="154"/>
        <v>-37347</v>
      </c>
      <c r="H9559" s="120" t="s">
        <v>6117</v>
      </c>
    </row>
    <row r="9560" spans="1:8" ht="15" x14ac:dyDescent="0.2">
      <c r="A9560" s="596">
        <v>44102</v>
      </c>
      <c r="B9560" s="400" t="s">
        <v>2932</v>
      </c>
      <c r="C9560" s="512" t="s">
        <v>3111</v>
      </c>
      <c r="D9560" s="860" t="s">
        <v>733</v>
      </c>
      <c r="E9560" s="513">
        <v>40000</v>
      </c>
      <c r="F9560" s="433"/>
      <c r="G9560" s="57">
        <f t="shared" si="154"/>
        <v>-40000</v>
      </c>
      <c r="H9560" s="120" t="s">
        <v>6117</v>
      </c>
    </row>
    <row r="9561" spans="1:8" ht="15" x14ac:dyDescent="0.2">
      <c r="A9561" s="596">
        <v>44102</v>
      </c>
      <c r="B9561" s="400" t="s">
        <v>1399</v>
      </c>
      <c r="C9561" s="512" t="s">
        <v>5680</v>
      </c>
      <c r="D9561" s="860" t="s">
        <v>369</v>
      </c>
      <c r="E9561" s="513">
        <v>6800</v>
      </c>
      <c r="F9561" s="433"/>
      <c r="G9561" s="57">
        <f t="shared" si="154"/>
        <v>-6800</v>
      </c>
      <c r="H9561" s="120" t="s">
        <v>6117</v>
      </c>
    </row>
    <row r="9562" spans="1:8" ht="15" x14ac:dyDescent="0.2">
      <c r="A9562" s="596">
        <v>44103</v>
      </c>
      <c r="B9562" s="400" t="s">
        <v>2651</v>
      </c>
      <c r="C9562" s="512" t="s">
        <v>5740</v>
      </c>
      <c r="D9562" s="860" t="s">
        <v>6220</v>
      </c>
      <c r="E9562" s="513">
        <v>400</v>
      </c>
      <c r="F9562" s="433"/>
      <c r="G9562" s="57">
        <f t="shared" si="154"/>
        <v>-400</v>
      </c>
      <c r="H9562" s="120" t="s">
        <v>6117</v>
      </c>
    </row>
    <row r="9563" spans="1:8" ht="15" x14ac:dyDescent="0.2">
      <c r="A9563" s="596">
        <v>44103</v>
      </c>
      <c r="B9563" s="400" t="s">
        <v>1399</v>
      </c>
      <c r="C9563" s="512" t="s">
        <v>2514</v>
      </c>
      <c r="D9563" s="860" t="s">
        <v>6221</v>
      </c>
      <c r="E9563" s="513">
        <v>27000</v>
      </c>
      <c r="F9563" s="433"/>
      <c r="G9563" s="57">
        <f t="shared" si="154"/>
        <v>-27000</v>
      </c>
      <c r="H9563" s="120" t="s">
        <v>6117</v>
      </c>
    </row>
    <row r="9564" spans="1:8" ht="15" x14ac:dyDescent="0.2">
      <c r="A9564" s="596">
        <v>44104</v>
      </c>
      <c r="B9564" s="400" t="s">
        <v>1399</v>
      </c>
      <c r="C9564" s="512" t="s">
        <v>4907</v>
      </c>
      <c r="D9564" s="860" t="s">
        <v>6222</v>
      </c>
      <c r="E9564" s="513">
        <v>5000</v>
      </c>
      <c r="F9564" s="433"/>
      <c r="G9564" s="57">
        <f t="shared" si="154"/>
        <v>-5000</v>
      </c>
      <c r="H9564" s="120" t="s">
        <v>6117</v>
      </c>
    </row>
    <row r="9565" spans="1:8" ht="24" x14ac:dyDescent="0.2">
      <c r="A9565" s="596">
        <v>44104</v>
      </c>
      <c r="B9565" s="400" t="s">
        <v>2932</v>
      </c>
      <c r="C9565" s="512" t="s">
        <v>3144</v>
      </c>
      <c r="D9565" s="860" t="s">
        <v>6223</v>
      </c>
      <c r="E9565" s="513">
        <v>1500</v>
      </c>
      <c r="F9565" s="433"/>
      <c r="G9565" s="57">
        <f t="shared" si="154"/>
        <v>-1500</v>
      </c>
      <c r="H9565" s="120" t="s">
        <v>6117</v>
      </c>
    </row>
    <row r="9566" spans="1:8" ht="24" x14ac:dyDescent="0.2">
      <c r="A9566" s="596">
        <v>44104</v>
      </c>
      <c r="B9566" s="400" t="s">
        <v>2932</v>
      </c>
      <c r="C9566" s="512" t="s">
        <v>3144</v>
      </c>
      <c r="D9566" s="860" t="s">
        <v>6224</v>
      </c>
      <c r="E9566" s="513">
        <v>2570</v>
      </c>
      <c r="F9566" s="433"/>
      <c r="G9566" s="57">
        <f t="shared" si="154"/>
        <v>-2570</v>
      </c>
      <c r="H9566" s="120" t="s">
        <v>6117</v>
      </c>
    </row>
    <row r="9567" spans="1:8" ht="24" x14ac:dyDescent="0.2">
      <c r="A9567" s="596">
        <v>44104</v>
      </c>
      <c r="B9567" s="400" t="s">
        <v>1399</v>
      </c>
      <c r="C9567" s="512" t="s">
        <v>6140</v>
      </c>
      <c r="D9567" s="860" t="s">
        <v>6225</v>
      </c>
      <c r="E9567" s="513">
        <v>40000</v>
      </c>
      <c r="F9567" s="433"/>
      <c r="G9567" s="57">
        <f t="shared" si="154"/>
        <v>-40000</v>
      </c>
      <c r="H9567" s="120" t="s">
        <v>6117</v>
      </c>
    </row>
    <row r="9568" spans="1:8" ht="15" x14ac:dyDescent="0.2">
      <c r="A9568" s="596">
        <v>44104</v>
      </c>
      <c r="B9568" s="423" t="s">
        <v>16</v>
      </c>
      <c r="C9568" s="494" t="s">
        <v>462</v>
      </c>
      <c r="D9568" s="804" t="s">
        <v>6101</v>
      </c>
      <c r="E9568" s="495">
        <v>34345</v>
      </c>
      <c r="F9568" s="496"/>
      <c r="G9568" s="246">
        <f t="shared" si="154"/>
        <v>-34345</v>
      </c>
      <c r="H9568" s="120" t="s">
        <v>6117</v>
      </c>
    </row>
    <row r="9569" spans="1:8" ht="15" x14ac:dyDescent="0.2">
      <c r="A9569" s="596">
        <v>44104</v>
      </c>
      <c r="B9569" s="423" t="s">
        <v>1399</v>
      </c>
      <c r="C9569" s="494" t="s">
        <v>2502</v>
      </c>
      <c r="D9569" s="804" t="s">
        <v>371</v>
      </c>
      <c r="E9569" s="495">
        <v>25000</v>
      </c>
      <c r="F9569" s="496"/>
      <c r="G9569" s="246">
        <f t="shared" si="154"/>
        <v>-25000</v>
      </c>
      <c r="H9569" s="120" t="s">
        <v>6117</v>
      </c>
    </row>
    <row r="9570" spans="1:8" ht="15" x14ac:dyDescent="0.2">
      <c r="A9570" s="596">
        <v>44104</v>
      </c>
      <c r="B9570" s="423" t="s">
        <v>2651</v>
      </c>
      <c r="C9570" s="494" t="s">
        <v>2502</v>
      </c>
      <c r="D9570" s="804" t="s">
        <v>371</v>
      </c>
      <c r="E9570" s="495">
        <v>25000</v>
      </c>
      <c r="F9570" s="496"/>
      <c r="G9570" s="246">
        <f t="shared" si="154"/>
        <v>-25000</v>
      </c>
      <c r="H9570" s="120" t="s">
        <v>6117</v>
      </c>
    </row>
    <row r="9571" spans="1:8" ht="15" x14ac:dyDescent="0.2">
      <c r="A9571" s="596">
        <v>44104</v>
      </c>
      <c r="B9571" s="423" t="s">
        <v>4720</v>
      </c>
      <c r="C9571" s="494" t="s">
        <v>2502</v>
      </c>
      <c r="D9571" s="804" t="s">
        <v>939</v>
      </c>
      <c r="E9571" s="495">
        <v>25000</v>
      </c>
      <c r="F9571" s="496"/>
      <c r="G9571" s="246">
        <f t="shared" si="154"/>
        <v>-25000</v>
      </c>
      <c r="H9571" s="120" t="s">
        <v>6117</v>
      </c>
    </row>
    <row r="9572" spans="1:8" ht="15" x14ac:dyDescent="0.2">
      <c r="A9572" s="596">
        <v>44104</v>
      </c>
      <c r="B9572" s="423" t="s">
        <v>2932</v>
      </c>
      <c r="C9572" s="494" t="s">
        <v>2502</v>
      </c>
      <c r="D9572" s="804" t="s">
        <v>939</v>
      </c>
      <c r="E9572" s="495">
        <v>25000</v>
      </c>
      <c r="F9572" s="496"/>
      <c r="G9572" s="246">
        <f t="shared" si="154"/>
        <v>-25000</v>
      </c>
      <c r="H9572" s="120" t="s">
        <v>6117</v>
      </c>
    </row>
    <row r="9573" spans="1:8" ht="15" x14ac:dyDescent="0.2">
      <c r="A9573" s="596">
        <v>44104</v>
      </c>
      <c r="B9573" s="423" t="s">
        <v>25</v>
      </c>
      <c r="C9573" s="494" t="s">
        <v>2502</v>
      </c>
      <c r="D9573" s="804" t="s">
        <v>6235</v>
      </c>
      <c r="E9573" s="495">
        <v>60000</v>
      </c>
      <c r="F9573" s="496"/>
      <c r="G9573" s="246">
        <f t="shared" si="154"/>
        <v>-60000</v>
      </c>
      <c r="H9573" s="120" t="s">
        <v>6117</v>
      </c>
    </row>
    <row r="9574" spans="1:8" ht="15" x14ac:dyDescent="0.2">
      <c r="A9574" s="596">
        <v>44104</v>
      </c>
      <c r="B9574" s="423" t="s">
        <v>16</v>
      </c>
      <c r="C9574" s="494" t="s">
        <v>2502</v>
      </c>
      <c r="D9574" s="804" t="s">
        <v>6236</v>
      </c>
      <c r="E9574" s="495">
        <v>103490</v>
      </c>
      <c r="F9574" s="496"/>
      <c r="G9574" s="246">
        <f t="shared" si="154"/>
        <v>-103490</v>
      </c>
      <c r="H9574" s="120" t="s">
        <v>6117</v>
      </c>
    </row>
    <row r="9575" spans="1:8" ht="15" x14ac:dyDescent="0.2">
      <c r="A9575" s="596">
        <v>44104</v>
      </c>
      <c r="B9575" s="423" t="s">
        <v>3944</v>
      </c>
      <c r="C9575" s="494" t="s">
        <v>2502</v>
      </c>
      <c r="D9575" s="804"/>
      <c r="E9575" s="495">
        <v>29300</v>
      </c>
      <c r="F9575" s="496"/>
      <c r="G9575" s="246">
        <f t="shared" si="154"/>
        <v>-29300</v>
      </c>
      <c r="H9575" s="120" t="s">
        <v>6117</v>
      </c>
    </row>
    <row r="9576" spans="1:8" ht="15" x14ac:dyDescent="0.2">
      <c r="A9576" s="596">
        <v>44104</v>
      </c>
      <c r="B9576" s="423" t="s">
        <v>3945</v>
      </c>
      <c r="C9576" s="494" t="s">
        <v>2502</v>
      </c>
      <c r="D9576" s="804"/>
      <c r="E9576" s="495">
        <v>99415.625</v>
      </c>
      <c r="F9576" s="496"/>
      <c r="G9576" s="246">
        <f t="shared" si="154"/>
        <v>-99415.625</v>
      </c>
      <c r="H9576" s="120" t="s">
        <v>6117</v>
      </c>
    </row>
    <row r="9577" spans="1:8" ht="15" x14ac:dyDescent="0.2">
      <c r="A9577" s="596">
        <v>44104</v>
      </c>
      <c r="B9577" s="423" t="s">
        <v>1399</v>
      </c>
      <c r="C9577" s="494" t="s">
        <v>2502</v>
      </c>
      <c r="D9577" s="804"/>
      <c r="E9577" s="495">
        <v>263866</v>
      </c>
      <c r="F9577" s="496"/>
      <c r="G9577" s="246">
        <f t="shared" ref="G9577:G9640" si="155">F9577-E9577</f>
        <v>-263866</v>
      </c>
      <c r="H9577" s="120" t="s">
        <v>6117</v>
      </c>
    </row>
    <row r="9578" spans="1:8" ht="15" x14ac:dyDescent="0.2">
      <c r="A9578" s="596">
        <v>44104</v>
      </c>
      <c r="B9578" s="423" t="s">
        <v>6514</v>
      </c>
      <c r="C9578" s="494" t="s">
        <v>2502</v>
      </c>
      <c r="D9578" s="804"/>
      <c r="E9578" s="495">
        <v>109842</v>
      </c>
      <c r="F9578" s="496"/>
      <c r="G9578" s="246">
        <f t="shared" si="155"/>
        <v>-109842</v>
      </c>
      <c r="H9578" s="120" t="s">
        <v>6117</v>
      </c>
    </row>
    <row r="9579" spans="1:8" ht="15" x14ac:dyDescent="0.2">
      <c r="A9579" s="596">
        <v>44104</v>
      </c>
      <c r="B9579" s="423" t="s">
        <v>37</v>
      </c>
      <c r="C9579" s="494" t="s">
        <v>2502</v>
      </c>
      <c r="D9579" s="804"/>
      <c r="E9579" s="495">
        <v>91267</v>
      </c>
      <c r="F9579" s="496"/>
      <c r="G9579" s="246">
        <f t="shared" si="155"/>
        <v>-91267</v>
      </c>
      <c r="H9579" s="120" t="s">
        <v>6117</v>
      </c>
    </row>
    <row r="9580" spans="1:8" ht="15" x14ac:dyDescent="0.2">
      <c r="A9580" s="596">
        <v>44104</v>
      </c>
      <c r="B9580" s="423" t="s">
        <v>2932</v>
      </c>
      <c r="C9580" s="494" t="s">
        <v>2502</v>
      </c>
      <c r="D9580" s="804"/>
      <c r="E9580" s="495">
        <v>45642</v>
      </c>
      <c r="F9580" s="496"/>
      <c r="G9580" s="246">
        <f t="shared" si="155"/>
        <v>-45642</v>
      </c>
      <c r="H9580" s="120" t="s">
        <v>6117</v>
      </c>
    </row>
    <row r="9581" spans="1:8" ht="15" x14ac:dyDescent="0.2">
      <c r="A9581" s="596">
        <v>44104</v>
      </c>
      <c r="B9581" s="423" t="s">
        <v>2651</v>
      </c>
      <c r="C9581" s="494" t="s">
        <v>2502</v>
      </c>
      <c r="D9581" s="804"/>
      <c r="E9581" s="495">
        <v>183710</v>
      </c>
      <c r="F9581" s="496"/>
      <c r="G9581" s="246">
        <f t="shared" si="155"/>
        <v>-183710</v>
      </c>
      <c r="H9581" s="120" t="s">
        <v>6117</v>
      </c>
    </row>
    <row r="9582" spans="1:8" ht="15" x14ac:dyDescent="0.2">
      <c r="A9582" s="596">
        <v>44104</v>
      </c>
      <c r="B9582" s="423" t="s">
        <v>5810</v>
      </c>
      <c r="C9582" s="494" t="s">
        <v>2502</v>
      </c>
      <c r="D9582" s="804"/>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4" t="s">
        <v>6162</v>
      </c>
      <c r="E9586" s="566">
        <v>142800</v>
      </c>
      <c r="F9586" s="235"/>
      <c r="G9586" s="235">
        <f t="shared" si="155"/>
        <v>-142800</v>
      </c>
      <c r="H9586" s="243" t="s">
        <v>6117</v>
      </c>
    </row>
    <row r="9587" spans="1:8" ht="24" x14ac:dyDescent="0.2">
      <c r="A9587" s="601">
        <v>44089</v>
      </c>
      <c r="B9587" s="173" t="s">
        <v>1399</v>
      </c>
      <c r="C9587" s="565" t="s">
        <v>1354</v>
      </c>
      <c r="D9587" s="874"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6" t="s">
        <v>6188</v>
      </c>
      <c r="E9590" s="240">
        <v>274929</v>
      </c>
      <c r="F9590" s="240"/>
      <c r="G9590" s="240">
        <f t="shared" si="155"/>
        <v>-274929</v>
      </c>
      <c r="H9590" s="243" t="s">
        <v>6117</v>
      </c>
    </row>
    <row r="9591" spans="1:8" ht="15" x14ac:dyDescent="0.2">
      <c r="A9591" s="601">
        <v>44102</v>
      </c>
      <c r="B9591" s="239" t="s">
        <v>5640</v>
      </c>
      <c r="C9591" s="239" t="s">
        <v>5680</v>
      </c>
      <c r="D9591" s="836" t="s">
        <v>6189</v>
      </c>
      <c r="E9591" s="240">
        <v>44500</v>
      </c>
      <c r="F9591" s="240"/>
      <c r="G9591" s="240">
        <f t="shared" si="155"/>
        <v>-44500</v>
      </c>
      <c r="H9591" s="243" t="s">
        <v>6117</v>
      </c>
    </row>
    <row r="9592" spans="1:8" ht="15" x14ac:dyDescent="0.2">
      <c r="A9592" s="601">
        <v>44102</v>
      </c>
      <c r="B9592" s="239" t="s">
        <v>2651</v>
      </c>
      <c r="C9592" s="239" t="s">
        <v>5680</v>
      </c>
      <c r="D9592" s="836" t="s">
        <v>6189</v>
      </c>
      <c r="E9592" s="240">
        <v>55500</v>
      </c>
      <c r="F9592" s="240"/>
      <c r="G9592" s="240">
        <f t="shared" si="155"/>
        <v>-55500</v>
      </c>
      <c r="H9592" s="243" t="s">
        <v>6117</v>
      </c>
    </row>
    <row r="9593" spans="1:8" ht="15" x14ac:dyDescent="0.2">
      <c r="A9593" s="617">
        <v>44076</v>
      </c>
      <c r="B9593" s="237" t="s">
        <v>3944</v>
      </c>
      <c r="C9593" s="539" t="s">
        <v>558</v>
      </c>
      <c r="D9593" s="838" t="s">
        <v>6116</v>
      </c>
      <c r="E9593" s="238"/>
      <c r="F9593" s="238">
        <v>50962</v>
      </c>
      <c r="G9593" s="238">
        <f t="shared" si="155"/>
        <v>50962</v>
      </c>
      <c r="H9593" s="260" t="s">
        <v>6117</v>
      </c>
    </row>
    <row r="9594" spans="1:8" ht="15" x14ac:dyDescent="0.2">
      <c r="A9594" s="617">
        <v>44088</v>
      </c>
      <c r="B9594" s="90" t="s">
        <v>2651</v>
      </c>
      <c r="C9594" s="487" t="s">
        <v>558</v>
      </c>
      <c r="D9594" s="800" t="s">
        <v>9185</v>
      </c>
      <c r="E9594" s="91"/>
      <c r="F9594" s="91">
        <v>2000000</v>
      </c>
      <c r="G9594" s="91">
        <f t="shared" si="155"/>
        <v>2000000</v>
      </c>
      <c r="H9594" s="260" t="s">
        <v>6117</v>
      </c>
    </row>
    <row r="9595" spans="1:8" ht="15" x14ac:dyDescent="0.2">
      <c r="A9595" s="617">
        <v>44095</v>
      </c>
      <c r="B9595" s="90" t="s">
        <v>82</v>
      </c>
      <c r="C9595" s="487" t="s">
        <v>558</v>
      </c>
      <c r="D9595" s="800" t="s">
        <v>6163</v>
      </c>
      <c r="E9595" s="91"/>
      <c r="F9595" s="91">
        <v>283038</v>
      </c>
      <c r="G9595" s="91">
        <f t="shared" si="155"/>
        <v>283038</v>
      </c>
      <c r="H9595" s="260" t="s">
        <v>6117</v>
      </c>
    </row>
    <row r="9596" spans="1:8" ht="24" x14ac:dyDescent="0.2">
      <c r="A9596" s="617">
        <v>44096</v>
      </c>
      <c r="B9596" s="90" t="s">
        <v>6514</v>
      </c>
      <c r="C9596" s="487" t="s">
        <v>558</v>
      </c>
      <c r="D9596" s="797" t="s">
        <v>6164</v>
      </c>
      <c r="E9596" s="91"/>
      <c r="F9596" s="91">
        <v>625015</v>
      </c>
      <c r="G9596" s="91">
        <f t="shared" si="155"/>
        <v>625015</v>
      </c>
      <c r="H9596" s="260" t="s">
        <v>6117</v>
      </c>
    </row>
    <row r="9597" spans="1:8" ht="15" x14ac:dyDescent="0.2">
      <c r="A9597" s="617">
        <v>44097</v>
      </c>
      <c r="B9597" s="90" t="s">
        <v>3945</v>
      </c>
      <c r="C9597" s="487" t="s">
        <v>558</v>
      </c>
      <c r="D9597" s="838" t="s">
        <v>6165</v>
      </c>
      <c r="E9597" s="91"/>
      <c r="F9597" s="91">
        <v>53505</v>
      </c>
      <c r="G9597" s="91">
        <f t="shared" si="155"/>
        <v>53505</v>
      </c>
      <c r="H9597" s="260" t="s">
        <v>6117</v>
      </c>
    </row>
    <row r="9598" spans="1:8" ht="15" x14ac:dyDescent="0.2">
      <c r="A9598" s="617">
        <v>44102</v>
      </c>
      <c r="B9598" s="90" t="s">
        <v>37</v>
      </c>
      <c r="C9598" s="90" t="s">
        <v>558</v>
      </c>
      <c r="D9598" s="800" t="s">
        <v>6190</v>
      </c>
      <c r="E9598" s="91"/>
      <c r="F9598" s="91">
        <v>314280</v>
      </c>
      <c r="G9598" s="91">
        <f t="shared" si="155"/>
        <v>314280</v>
      </c>
      <c r="H9598" s="260" t="s">
        <v>6117</v>
      </c>
    </row>
    <row r="9599" spans="1:8" ht="15" x14ac:dyDescent="0.2">
      <c r="A9599" s="617">
        <v>44103</v>
      </c>
      <c r="B9599" s="90" t="s">
        <v>3944</v>
      </c>
      <c r="C9599" s="487" t="s">
        <v>558</v>
      </c>
      <c r="D9599" s="838"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5" t="s">
        <v>6239</v>
      </c>
      <c r="E9610" s="248">
        <v>600</v>
      </c>
      <c r="F9610" s="248"/>
      <c r="G9610" s="248">
        <f t="shared" si="155"/>
        <v>-600</v>
      </c>
      <c r="H9610" s="120" t="s">
        <v>6227</v>
      </c>
    </row>
    <row r="9611" spans="1:8" ht="15" x14ac:dyDescent="0.2">
      <c r="A9611" s="618">
        <v>44109</v>
      </c>
      <c r="B9611" s="221" t="s">
        <v>2651</v>
      </c>
      <c r="C9611" s="221" t="s">
        <v>5740</v>
      </c>
      <c r="D9611" s="805" t="s">
        <v>6240</v>
      </c>
      <c r="E9611" s="248">
        <v>1500</v>
      </c>
      <c r="F9611" s="248"/>
      <c r="G9611" s="248">
        <f t="shared" si="155"/>
        <v>-1500</v>
      </c>
      <c r="H9611" s="120" t="s">
        <v>6227</v>
      </c>
    </row>
    <row r="9612" spans="1:8" ht="15" x14ac:dyDescent="0.2">
      <c r="A9612" s="618">
        <v>44109</v>
      </c>
      <c r="B9612" s="221" t="s">
        <v>1399</v>
      </c>
      <c r="C9612" s="221" t="s">
        <v>4683</v>
      </c>
      <c r="D9612" s="805" t="s">
        <v>6241</v>
      </c>
      <c r="E9612" s="248">
        <v>25000</v>
      </c>
      <c r="F9612" s="248"/>
      <c r="G9612" s="248">
        <f t="shared" si="155"/>
        <v>-25000</v>
      </c>
      <c r="H9612" s="120" t="s">
        <v>6227</v>
      </c>
    </row>
    <row r="9613" spans="1:8" ht="15" x14ac:dyDescent="0.2">
      <c r="A9613" s="618">
        <v>44109</v>
      </c>
      <c r="B9613" s="221" t="s">
        <v>1399</v>
      </c>
      <c r="C9613" s="221" t="s">
        <v>5651</v>
      </c>
      <c r="D9613" s="805" t="s">
        <v>6242</v>
      </c>
      <c r="E9613" s="248">
        <v>15000</v>
      </c>
      <c r="F9613" s="248"/>
      <c r="G9613" s="248">
        <f t="shared" si="155"/>
        <v>-15000</v>
      </c>
      <c r="H9613" s="120" t="s">
        <v>6227</v>
      </c>
    </row>
    <row r="9614" spans="1:8" ht="15" x14ac:dyDescent="0.2">
      <c r="A9614" s="618">
        <v>44110</v>
      </c>
      <c r="B9614" s="221" t="s">
        <v>2651</v>
      </c>
      <c r="C9614" s="221" t="s">
        <v>2502</v>
      </c>
      <c r="D9614" s="805" t="s">
        <v>6245</v>
      </c>
      <c r="E9614" s="248">
        <v>34700</v>
      </c>
      <c r="F9614" s="248"/>
      <c r="G9614" s="248">
        <f t="shared" si="155"/>
        <v>-34700</v>
      </c>
      <c r="H9614" s="120" t="s">
        <v>6227</v>
      </c>
    </row>
    <row r="9615" spans="1:8" ht="15" x14ac:dyDescent="0.2">
      <c r="A9615" s="618">
        <v>44110</v>
      </c>
      <c r="B9615" s="221" t="s">
        <v>16</v>
      </c>
      <c r="C9615" s="221" t="s">
        <v>647</v>
      </c>
      <c r="D9615" s="805" t="s">
        <v>6246</v>
      </c>
      <c r="E9615" s="248">
        <v>4006</v>
      </c>
      <c r="F9615" s="248"/>
      <c r="G9615" s="248">
        <f t="shared" si="155"/>
        <v>-4006</v>
      </c>
      <c r="H9615" s="120" t="s">
        <v>6227</v>
      </c>
    </row>
    <row r="9616" spans="1:8" ht="15" x14ac:dyDescent="0.2">
      <c r="A9616" s="618">
        <v>44110</v>
      </c>
      <c r="B9616" s="221" t="s">
        <v>2932</v>
      </c>
      <c r="C9616" s="221" t="s">
        <v>391</v>
      </c>
      <c r="D9616" s="805" t="s">
        <v>6249</v>
      </c>
      <c r="E9616" s="248">
        <v>100</v>
      </c>
      <c r="F9616" s="248"/>
      <c r="G9616" s="248">
        <f t="shared" si="155"/>
        <v>-100</v>
      </c>
      <c r="H9616" s="120" t="s">
        <v>6227</v>
      </c>
    </row>
    <row r="9617" spans="1:8" ht="15" x14ac:dyDescent="0.2">
      <c r="A9617" s="618">
        <v>44111</v>
      </c>
      <c r="B9617" s="221" t="s">
        <v>37</v>
      </c>
      <c r="C9617" s="221" t="s">
        <v>391</v>
      </c>
      <c r="D9617" s="805" t="s">
        <v>6250</v>
      </c>
      <c r="E9617" s="248">
        <v>2000</v>
      </c>
      <c r="F9617" s="248"/>
      <c r="G9617" s="248">
        <f t="shared" si="155"/>
        <v>-2000</v>
      </c>
      <c r="H9617" s="120" t="s">
        <v>6227</v>
      </c>
    </row>
    <row r="9618" spans="1:8" ht="15" x14ac:dyDescent="0.2">
      <c r="A9618" s="618">
        <v>44111</v>
      </c>
      <c r="B9618" s="221" t="s">
        <v>2932</v>
      </c>
      <c r="C9618" s="221" t="s">
        <v>285</v>
      </c>
      <c r="D9618" s="805" t="s">
        <v>6251</v>
      </c>
      <c r="E9618" s="248">
        <v>400</v>
      </c>
      <c r="F9618" s="248"/>
      <c r="G9618" s="248">
        <f t="shared" si="155"/>
        <v>-400</v>
      </c>
      <c r="H9618" s="120" t="s">
        <v>6227</v>
      </c>
    </row>
    <row r="9619" spans="1:8" ht="15" x14ac:dyDescent="0.2">
      <c r="A9619" s="618">
        <v>44111</v>
      </c>
      <c r="B9619" s="221" t="s">
        <v>1399</v>
      </c>
      <c r="C9619" s="221" t="s">
        <v>391</v>
      </c>
      <c r="D9619" s="805" t="s">
        <v>2107</v>
      </c>
      <c r="E9619" s="248">
        <v>1000</v>
      </c>
      <c r="F9619" s="248"/>
      <c r="G9619" s="248">
        <f t="shared" si="155"/>
        <v>-1000</v>
      </c>
      <c r="H9619" s="120" t="s">
        <v>6227</v>
      </c>
    </row>
    <row r="9620" spans="1:8" ht="15" x14ac:dyDescent="0.2">
      <c r="A9620" s="618">
        <v>44113</v>
      </c>
      <c r="B9620" s="221" t="s">
        <v>1399</v>
      </c>
      <c r="C9620" s="221" t="s">
        <v>391</v>
      </c>
      <c r="D9620" s="805" t="s">
        <v>6252</v>
      </c>
      <c r="E9620" s="248">
        <v>100</v>
      </c>
      <c r="F9620" s="248"/>
      <c r="G9620" s="248">
        <f t="shared" si="155"/>
        <v>-100</v>
      </c>
      <c r="H9620" s="120" t="s">
        <v>6227</v>
      </c>
    </row>
    <row r="9621" spans="1:8" ht="15" x14ac:dyDescent="0.2">
      <c r="A9621" s="618">
        <v>44113</v>
      </c>
      <c r="B9621" s="221" t="s">
        <v>2651</v>
      </c>
      <c r="C9621" s="221" t="s">
        <v>6090</v>
      </c>
      <c r="D9621" s="805" t="s">
        <v>6253</v>
      </c>
      <c r="E9621" s="248">
        <v>2000</v>
      </c>
      <c r="F9621" s="248"/>
      <c r="G9621" s="248">
        <f t="shared" si="155"/>
        <v>-2000</v>
      </c>
      <c r="H9621" s="120" t="s">
        <v>6227</v>
      </c>
    </row>
    <row r="9622" spans="1:8" ht="15" x14ac:dyDescent="0.2">
      <c r="A9622" s="618">
        <v>44113</v>
      </c>
      <c r="B9622" s="221" t="s">
        <v>25</v>
      </c>
      <c r="C9622" s="221" t="s">
        <v>4064</v>
      </c>
      <c r="D9622" s="805" t="s">
        <v>3055</v>
      </c>
      <c r="E9622" s="248">
        <v>1845</v>
      </c>
      <c r="F9622" s="248"/>
      <c r="G9622" s="248">
        <f t="shared" si="155"/>
        <v>-1845</v>
      </c>
      <c r="H9622" s="120" t="s">
        <v>6227</v>
      </c>
    </row>
    <row r="9623" spans="1:8" ht="15" x14ac:dyDescent="0.2">
      <c r="A9623" s="618">
        <v>44113</v>
      </c>
      <c r="B9623" s="221" t="s">
        <v>25</v>
      </c>
      <c r="C9623" s="221" t="s">
        <v>2427</v>
      </c>
      <c r="D9623" s="805" t="s">
        <v>3055</v>
      </c>
      <c r="E9623" s="248">
        <v>31144</v>
      </c>
      <c r="F9623" s="248"/>
      <c r="G9623" s="248">
        <f t="shared" si="155"/>
        <v>-31144</v>
      </c>
      <c r="H9623" s="120" t="s">
        <v>6227</v>
      </c>
    </row>
    <row r="9624" spans="1:8" ht="15" x14ac:dyDescent="0.2">
      <c r="A9624" s="618">
        <v>44113</v>
      </c>
      <c r="B9624" s="221" t="s">
        <v>2651</v>
      </c>
      <c r="C9624" s="221" t="s">
        <v>2189</v>
      </c>
      <c r="D9624" s="805"/>
      <c r="E9624" s="248">
        <v>900</v>
      </c>
      <c r="F9624" s="248"/>
      <c r="G9624" s="248">
        <f t="shared" si="155"/>
        <v>-900</v>
      </c>
      <c r="H9624" s="120" t="s">
        <v>6227</v>
      </c>
    </row>
    <row r="9625" spans="1:8" ht="15" x14ac:dyDescent="0.2">
      <c r="A9625" s="618">
        <v>44114</v>
      </c>
      <c r="B9625" s="221" t="s">
        <v>25</v>
      </c>
      <c r="C9625" s="221" t="s">
        <v>391</v>
      </c>
      <c r="D9625" s="805" t="s">
        <v>6254</v>
      </c>
      <c r="E9625" s="248">
        <v>1500</v>
      </c>
      <c r="F9625" s="248"/>
      <c r="G9625" s="248">
        <f t="shared" si="155"/>
        <v>-1500</v>
      </c>
      <c r="H9625" s="120" t="s">
        <v>6227</v>
      </c>
    </row>
    <row r="9626" spans="1:8" ht="15" x14ac:dyDescent="0.2">
      <c r="A9626" s="618">
        <v>44116</v>
      </c>
      <c r="B9626" s="221" t="s">
        <v>1399</v>
      </c>
      <c r="C9626" s="221" t="s">
        <v>4987</v>
      </c>
      <c r="D9626" s="805" t="s">
        <v>6255</v>
      </c>
      <c r="E9626" s="248">
        <v>72500</v>
      </c>
      <c r="F9626" s="248"/>
      <c r="G9626" s="248">
        <f t="shared" si="155"/>
        <v>-72500</v>
      </c>
      <c r="H9626" s="120" t="s">
        <v>6227</v>
      </c>
    </row>
    <row r="9627" spans="1:8" ht="24" x14ac:dyDescent="0.2">
      <c r="A9627" s="618">
        <v>44116</v>
      </c>
      <c r="B9627" s="221" t="s">
        <v>1399</v>
      </c>
      <c r="C9627" s="221" t="s">
        <v>6377</v>
      </c>
      <c r="D9627" s="804" t="s">
        <v>6256</v>
      </c>
      <c r="E9627" s="248">
        <v>50000</v>
      </c>
      <c r="F9627" s="248"/>
      <c r="G9627" s="248">
        <f t="shared" si="155"/>
        <v>-50000</v>
      </c>
      <c r="H9627" s="120" t="s">
        <v>6227</v>
      </c>
    </row>
    <row r="9628" spans="1:8" ht="15" x14ac:dyDescent="0.2">
      <c r="A9628" s="618">
        <v>44116</v>
      </c>
      <c r="B9628" s="221" t="s">
        <v>1399</v>
      </c>
      <c r="C9628" s="398" t="s">
        <v>391</v>
      </c>
      <c r="D9628" s="826" t="s">
        <v>6257</v>
      </c>
      <c r="E9628" s="431">
        <v>600</v>
      </c>
      <c r="F9628" s="248"/>
      <c r="G9628" s="248">
        <f t="shared" si="155"/>
        <v>-600</v>
      </c>
      <c r="H9628" s="120" t="s">
        <v>6227</v>
      </c>
    </row>
    <row r="9629" spans="1:8" ht="15.75" thickBot="1" x14ac:dyDescent="0.25">
      <c r="A9629" s="618">
        <v>44116</v>
      </c>
      <c r="B9629" s="423" t="s">
        <v>2651</v>
      </c>
      <c r="C9629" s="545" t="s">
        <v>3144</v>
      </c>
      <c r="D9629" s="857" t="s">
        <v>4290</v>
      </c>
      <c r="E9629" s="546">
        <v>2000</v>
      </c>
      <c r="F9629" s="424"/>
      <c r="G9629" s="248">
        <f t="shared" si="155"/>
        <v>-2000</v>
      </c>
      <c r="H9629" s="120" t="s">
        <v>6227</v>
      </c>
    </row>
    <row r="9630" spans="1:8" ht="15" x14ac:dyDescent="0.2">
      <c r="A9630" s="618">
        <v>44116</v>
      </c>
      <c r="B9630" s="221" t="s">
        <v>3944</v>
      </c>
      <c r="C9630" s="221" t="s">
        <v>3144</v>
      </c>
      <c r="D9630" s="805" t="s">
        <v>6258</v>
      </c>
      <c r="E9630" s="248">
        <v>12300</v>
      </c>
      <c r="F9630" s="248"/>
      <c r="G9630" s="248">
        <f t="shared" si="155"/>
        <v>-12300</v>
      </c>
      <c r="H9630" s="120" t="s">
        <v>6227</v>
      </c>
    </row>
    <row r="9631" spans="1:8" ht="15" x14ac:dyDescent="0.2">
      <c r="A9631" s="618">
        <v>44117</v>
      </c>
      <c r="B9631" s="221" t="s">
        <v>1399</v>
      </c>
      <c r="C9631" s="221" t="s">
        <v>6170</v>
      </c>
      <c r="D9631" s="805" t="s">
        <v>2710</v>
      </c>
      <c r="E9631" s="248">
        <v>25000</v>
      </c>
      <c r="F9631" s="248"/>
      <c r="G9631" s="248">
        <f t="shared" si="155"/>
        <v>-25000</v>
      </c>
      <c r="H9631" s="120" t="s">
        <v>6227</v>
      </c>
    </row>
    <row r="9632" spans="1:8" ht="15" x14ac:dyDescent="0.2">
      <c r="A9632" s="618">
        <v>44117</v>
      </c>
      <c r="B9632" s="221" t="s">
        <v>1399</v>
      </c>
      <c r="C9632" s="221" t="s">
        <v>6008</v>
      </c>
      <c r="D9632" s="805" t="s">
        <v>6260</v>
      </c>
      <c r="E9632" s="248">
        <v>64000</v>
      </c>
      <c r="F9632" s="248"/>
      <c r="G9632" s="248">
        <f t="shared" si="155"/>
        <v>-64000</v>
      </c>
      <c r="H9632" s="120" t="s">
        <v>6227</v>
      </c>
    </row>
    <row r="9633" spans="1:8" ht="15" x14ac:dyDescent="0.2">
      <c r="A9633" s="618">
        <v>44118</v>
      </c>
      <c r="B9633" s="221" t="s">
        <v>1399</v>
      </c>
      <c r="C9633" s="221" t="s">
        <v>3144</v>
      </c>
      <c r="D9633" s="805" t="s">
        <v>6056</v>
      </c>
      <c r="E9633" s="248">
        <v>14460</v>
      </c>
      <c r="F9633" s="248"/>
      <c r="G9633" s="248">
        <f t="shared" si="155"/>
        <v>-14460</v>
      </c>
      <c r="H9633" s="120" t="s">
        <v>6227</v>
      </c>
    </row>
    <row r="9634" spans="1:8" ht="15" x14ac:dyDescent="0.2">
      <c r="A9634" s="618">
        <v>44118</v>
      </c>
      <c r="B9634" s="221" t="s">
        <v>1399</v>
      </c>
      <c r="C9634" s="221" t="s">
        <v>391</v>
      </c>
      <c r="D9634" s="805" t="s">
        <v>6208</v>
      </c>
      <c r="E9634" s="248">
        <v>2500</v>
      </c>
      <c r="F9634" s="248"/>
      <c r="G9634" s="248">
        <f t="shared" si="155"/>
        <v>-2500</v>
      </c>
      <c r="H9634" s="120" t="s">
        <v>6227</v>
      </c>
    </row>
    <row r="9635" spans="1:8" ht="15" x14ac:dyDescent="0.2">
      <c r="A9635" s="618">
        <v>44118</v>
      </c>
      <c r="B9635" s="221" t="s">
        <v>1399</v>
      </c>
      <c r="C9635" s="221" t="s">
        <v>3144</v>
      </c>
      <c r="D9635" s="805" t="s">
        <v>4693</v>
      </c>
      <c r="E9635" s="248">
        <v>8500</v>
      </c>
      <c r="F9635" s="248"/>
      <c r="G9635" s="248">
        <f t="shared" si="155"/>
        <v>-8500</v>
      </c>
      <c r="H9635" s="120" t="s">
        <v>6227</v>
      </c>
    </row>
    <row r="9636" spans="1:8" ht="15" x14ac:dyDescent="0.2">
      <c r="A9636" s="618">
        <v>44118</v>
      </c>
      <c r="B9636" s="221" t="s">
        <v>2932</v>
      </c>
      <c r="C9636" s="221" t="s">
        <v>3144</v>
      </c>
      <c r="D9636" s="805" t="s">
        <v>4693</v>
      </c>
      <c r="E9636" s="248">
        <v>2000</v>
      </c>
      <c r="F9636" s="248"/>
      <c r="G9636" s="248">
        <f t="shared" si="155"/>
        <v>-2000</v>
      </c>
      <c r="H9636" s="120" t="s">
        <v>6227</v>
      </c>
    </row>
    <row r="9637" spans="1:8" ht="15" x14ac:dyDescent="0.2">
      <c r="A9637" s="618">
        <v>44118</v>
      </c>
      <c r="B9637" s="221" t="s">
        <v>37</v>
      </c>
      <c r="C9637" s="221" t="s">
        <v>3144</v>
      </c>
      <c r="D9637" s="805" t="s">
        <v>4425</v>
      </c>
      <c r="E9637" s="248">
        <v>1500</v>
      </c>
      <c r="F9637" s="248"/>
      <c r="G9637" s="248">
        <f t="shared" si="155"/>
        <v>-1500</v>
      </c>
      <c r="H9637" s="120" t="s">
        <v>6227</v>
      </c>
    </row>
    <row r="9638" spans="1:8" ht="15" x14ac:dyDescent="0.2">
      <c r="A9638" s="618">
        <v>44118</v>
      </c>
      <c r="B9638" s="221" t="s">
        <v>5810</v>
      </c>
      <c r="C9638" s="221" t="s">
        <v>3144</v>
      </c>
      <c r="D9638" s="805" t="s">
        <v>6262</v>
      </c>
      <c r="E9638" s="248">
        <v>950</v>
      </c>
      <c r="F9638" s="248"/>
      <c r="G9638" s="248">
        <f t="shared" si="155"/>
        <v>-950</v>
      </c>
      <c r="H9638" s="120" t="s">
        <v>6227</v>
      </c>
    </row>
    <row r="9639" spans="1:8" ht="15.75" thickBot="1" x14ac:dyDescent="0.25">
      <c r="A9639" s="618">
        <v>44118</v>
      </c>
      <c r="B9639" s="221" t="s">
        <v>2651</v>
      </c>
      <c r="C9639" s="398" t="s">
        <v>5740</v>
      </c>
      <c r="D9639" s="826" t="s">
        <v>6263</v>
      </c>
      <c r="E9639" s="431">
        <v>300</v>
      </c>
      <c r="F9639" s="248"/>
      <c r="G9639" s="248">
        <f t="shared" si="155"/>
        <v>-300</v>
      </c>
      <c r="H9639" s="120" t="s">
        <v>6227</v>
      </c>
    </row>
    <row r="9640" spans="1:8" ht="15" x14ac:dyDescent="0.2">
      <c r="A9640" s="618">
        <v>44118</v>
      </c>
      <c r="B9640" s="423" t="s">
        <v>4552</v>
      </c>
      <c r="C9640" s="559" t="s">
        <v>3144</v>
      </c>
      <c r="D9640" s="881" t="s">
        <v>6271</v>
      </c>
      <c r="E9640" s="560">
        <v>5617</v>
      </c>
      <c r="F9640" s="424"/>
      <c r="G9640" s="248">
        <f t="shared" si="155"/>
        <v>-5617</v>
      </c>
      <c r="H9640" s="120" t="s">
        <v>6227</v>
      </c>
    </row>
    <row r="9641" spans="1:8" ht="15.75" thickBot="1" x14ac:dyDescent="0.25">
      <c r="A9641" s="618">
        <v>44118</v>
      </c>
      <c r="B9641" s="423" t="s">
        <v>1399</v>
      </c>
      <c r="C9641" s="557" t="s">
        <v>3144</v>
      </c>
      <c r="D9641" s="882" t="s">
        <v>6271</v>
      </c>
      <c r="E9641" s="558">
        <v>15450</v>
      </c>
      <c r="F9641" s="424"/>
      <c r="G9641" s="248">
        <f t="shared" ref="G9641:G9704" si="156">F9641-E9641</f>
        <v>-15450</v>
      </c>
      <c r="H9641" s="120" t="s">
        <v>6227</v>
      </c>
    </row>
    <row r="9642" spans="1:8" ht="15" x14ac:dyDescent="0.2">
      <c r="A9642" s="618">
        <v>44119</v>
      </c>
      <c r="B9642" s="423" t="s">
        <v>3945</v>
      </c>
      <c r="C9642" s="552" t="s">
        <v>3002</v>
      </c>
      <c r="D9642" s="883" t="s">
        <v>1156</v>
      </c>
      <c r="E9642" s="553">
        <v>5200</v>
      </c>
      <c r="F9642" s="424"/>
      <c r="G9642" s="248">
        <f t="shared" si="156"/>
        <v>-5200</v>
      </c>
      <c r="H9642" s="120" t="s">
        <v>6227</v>
      </c>
    </row>
    <row r="9643" spans="1:8" ht="15" x14ac:dyDescent="0.2">
      <c r="A9643" s="618">
        <v>44119</v>
      </c>
      <c r="B9643" s="423" t="s">
        <v>3944</v>
      </c>
      <c r="C9643" s="554" t="s">
        <v>3002</v>
      </c>
      <c r="D9643" s="884" t="s">
        <v>1156</v>
      </c>
      <c r="E9643" s="556">
        <v>5200</v>
      </c>
      <c r="F9643" s="424"/>
      <c r="G9643" s="248">
        <f t="shared" si="156"/>
        <v>-5200</v>
      </c>
      <c r="H9643" s="120" t="s">
        <v>6227</v>
      </c>
    </row>
    <row r="9644" spans="1:8" ht="15" x14ac:dyDescent="0.2">
      <c r="A9644" s="618">
        <v>44119</v>
      </c>
      <c r="B9644" s="423" t="s">
        <v>6514</v>
      </c>
      <c r="C9644" s="554" t="s">
        <v>3002</v>
      </c>
      <c r="D9644" s="884" t="s">
        <v>1156</v>
      </c>
      <c r="E9644" s="556">
        <v>60743</v>
      </c>
      <c r="F9644" s="424"/>
      <c r="G9644" s="248">
        <f t="shared" si="156"/>
        <v>-60743</v>
      </c>
      <c r="H9644" s="120" t="s">
        <v>6227</v>
      </c>
    </row>
    <row r="9645" spans="1:8" ht="15" x14ac:dyDescent="0.2">
      <c r="A9645" s="618">
        <v>44119</v>
      </c>
      <c r="B9645" s="423" t="s">
        <v>82</v>
      </c>
      <c r="C9645" s="554" t="s">
        <v>3002</v>
      </c>
      <c r="D9645" s="884" t="s">
        <v>1156</v>
      </c>
      <c r="E9645" s="556">
        <v>4680</v>
      </c>
      <c r="F9645" s="424"/>
      <c r="G9645" s="248">
        <f t="shared" si="156"/>
        <v>-4680</v>
      </c>
      <c r="H9645" s="120" t="s">
        <v>6227</v>
      </c>
    </row>
    <row r="9646" spans="1:8" ht="15.75" thickBot="1" x14ac:dyDescent="0.25">
      <c r="A9646" s="618">
        <v>44119</v>
      </c>
      <c r="B9646" s="423" t="s">
        <v>37</v>
      </c>
      <c r="C9646" s="557" t="s">
        <v>3002</v>
      </c>
      <c r="D9646" s="882" t="s">
        <v>1156</v>
      </c>
      <c r="E9646" s="558">
        <v>25920</v>
      </c>
      <c r="F9646" s="424"/>
      <c r="G9646" s="248">
        <f t="shared" si="156"/>
        <v>-25920</v>
      </c>
      <c r="H9646" s="120" t="s">
        <v>6227</v>
      </c>
    </row>
    <row r="9647" spans="1:8" ht="48" x14ac:dyDescent="0.2">
      <c r="A9647" s="618">
        <v>44119</v>
      </c>
      <c r="B9647" s="221" t="s">
        <v>1399</v>
      </c>
      <c r="C9647" s="221" t="s">
        <v>6140</v>
      </c>
      <c r="D9647" s="804" t="s">
        <v>6264</v>
      </c>
      <c r="E9647" s="248">
        <v>7000</v>
      </c>
      <c r="F9647" s="248"/>
      <c r="G9647" s="248">
        <f t="shared" si="156"/>
        <v>-7000</v>
      </c>
      <c r="H9647" s="120" t="s">
        <v>6227</v>
      </c>
    </row>
    <row r="9648" spans="1:8" ht="15" x14ac:dyDescent="0.2">
      <c r="A9648" s="618">
        <v>44121</v>
      </c>
      <c r="B9648" s="221" t="s">
        <v>2651</v>
      </c>
      <c r="C9648" s="221" t="s">
        <v>3144</v>
      </c>
      <c r="D9648" s="804" t="s">
        <v>4892</v>
      </c>
      <c r="E9648" s="248">
        <v>9350</v>
      </c>
      <c r="F9648" s="248"/>
      <c r="G9648" s="248">
        <f t="shared" si="156"/>
        <v>-9350</v>
      </c>
      <c r="H9648" s="120" t="s">
        <v>6227</v>
      </c>
    </row>
    <row r="9649" spans="1:8" ht="15" x14ac:dyDescent="0.2">
      <c r="A9649" s="618">
        <v>44121</v>
      </c>
      <c r="B9649" s="221" t="s">
        <v>16</v>
      </c>
      <c r="C9649" s="221" t="s">
        <v>391</v>
      </c>
      <c r="D9649" s="804" t="s">
        <v>6265</v>
      </c>
      <c r="E9649" s="248">
        <v>2060</v>
      </c>
      <c r="F9649" s="248"/>
      <c r="G9649" s="248">
        <f t="shared" si="156"/>
        <v>-2060</v>
      </c>
      <c r="H9649" s="120" t="s">
        <v>6227</v>
      </c>
    </row>
    <row r="9650" spans="1:8" ht="15" x14ac:dyDescent="0.2">
      <c r="A9650" s="618">
        <v>44121</v>
      </c>
      <c r="B9650" s="221" t="s">
        <v>2932</v>
      </c>
      <c r="C9650" s="221" t="s">
        <v>2189</v>
      </c>
      <c r="D9650" s="804"/>
      <c r="E9650" s="248">
        <v>1040</v>
      </c>
      <c r="F9650" s="248"/>
      <c r="G9650" s="248">
        <f t="shared" si="156"/>
        <v>-1040</v>
      </c>
      <c r="H9650" s="120" t="s">
        <v>6227</v>
      </c>
    </row>
    <row r="9651" spans="1:8" ht="15" x14ac:dyDescent="0.2">
      <c r="A9651" s="618">
        <v>44121</v>
      </c>
      <c r="B9651" s="221" t="s">
        <v>1399</v>
      </c>
      <c r="C9651" s="221" t="s">
        <v>4333</v>
      </c>
      <c r="D9651" s="804" t="s">
        <v>6266</v>
      </c>
      <c r="E9651" s="248">
        <v>35000</v>
      </c>
      <c r="F9651" s="248"/>
      <c r="G9651" s="248">
        <f t="shared" si="156"/>
        <v>-35000</v>
      </c>
      <c r="H9651" s="120" t="s">
        <v>6227</v>
      </c>
    </row>
    <row r="9652" spans="1:8" ht="15" x14ac:dyDescent="0.2">
      <c r="A9652" s="618">
        <v>44121</v>
      </c>
      <c r="B9652" s="221" t="s">
        <v>1399</v>
      </c>
      <c r="C9652" s="221" t="s">
        <v>4330</v>
      </c>
      <c r="D9652" s="804" t="s">
        <v>369</v>
      </c>
      <c r="E9652" s="248">
        <v>16000</v>
      </c>
      <c r="F9652" s="248"/>
      <c r="G9652" s="248">
        <f t="shared" si="156"/>
        <v>-16000</v>
      </c>
      <c r="H9652" s="120" t="s">
        <v>6227</v>
      </c>
    </row>
    <row r="9653" spans="1:8" ht="15" x14ac:dyDescent="0.2">
      <c r="A9653" s="618">
        <v>44121</v>
      </c>
      <c r="B9653" s="221" t="s">
        <v>2651</v>
      </c>
      <c r="C9653" s="221" t="s">
        <v>3144</v>
      </c>
      <c r="D9653" s="804" t="s">
        <v>6267</v>
      </c>
      <c r="E9653" s="248">
        <v>3990</v>
      </c>
      <c r="F9653" s="248"/>
      <c r="G9653" s="248">
        <f t="shared" si="156"/>
        <v>-3990</v>
      </c>
      <c r="H9653" s="120" t="s">
        <v>6227</v>
      </c>
    </row>
    <row r="9654" spans="1:8" ht="24" x14ac:dyDescent="0.2">
      <c r="A9654" s="618">
        <v>44121</v>
      </c>
      <c r="B9654" s="221" t="s">
        <v>1399</v>
      </c>
      <c r="C9654" s="221" t="s">
        <v>3144</v>
      </c>
      <c r="D9654" s="804" t="s">
        <v>6268</v>
      </c>
      <c r="E9654" s="248">
        <v>19374</v>
      </c>
      <c r="F9654" s="248"/>
      <c r="G9654" s="248">
        <f t="shared" si="156"/>
        <v>-19374</v>
      </c>
      <c r="H9654" s="120" t="s">
        <v>6227</v>
      </c>
    </row>
    <row r="9655" spans="1:8" ht="15" x14ac:dyDescent="0.2">
      <c r="A9655" s="618">
        <v>44123</v>
      </c>
      <c r="B9655" s="221" t="s">
        <v>2932</v>
      </c>
      <c r="C9655" s="221" t="s">
        <v>2195</v>
      </c>
      <c r="D9655" s="804" t="s">
        <v>6269</v>
      </c>
      <c r="E9655" s="248">
        <v>100000</v>
      </c>
      <c r="F9655" s="248"/>
      <c r="G9655" s="248">
        <f t="shared" si="156"/>
        <v>-100000</v>
      </c>
      <c r="H9655" s="120" t="s">
        <v>6227</v>
      </c>
    </row>
    <row r="9656" spans="1:8" ht="15" x14ac:dyDescent="0.2">
      <c r="A9656" s="618">
        <v>44123</v>
      </c>
      <c r="B9656" s="221" t="s">
        <v>2932</v>
      </c>
      <c r="C9656" s="221" t="s">
        <v>2195</v>
      </c>
      <c r="D9656" s="804" t="s">
        <v>6270</v>
      </c>
      <c r="E9656" s="248">
        <v>23850</v>
      </c>
      <c r="F9656" s="248"/>
      <c r="G9656" s="248">
        <f t="shared" si="156"/>
        <v>-23850</v>
      </c>
      <c r="H9656" s="120" t="s">
        <v>6227</v>
      </c>
    </row>
    <row r="9657" spans="1:8" ht="15" x14ac:dyDescent="0.2">
      <c r="A9657" s="618">
        <v>44123</v>
      </c>
      <c r="B9657" s="221" t="s">
        <v>1399</v>
      </c>
      <c r="C9657" s="221" t="s">
        <v>3144</v>
      </c>
      <c r="D9657" s="804" t="s">
        <v>4449</v>
      </c>
      <c r="E9657" s="248">
        <v>74124</v>
      </c>
      <c r="F9657" s="248"/>
      <c r="G9657" s="248">
        <f t="shared" si="156"/>
        <v>-74124</v>
      </c>
      <c r="H9657" s="120" t="s">
        <v>6227</v>
      </c>
    </row>
    <row r="9658" spans="1:8" ht="15" x14ac:dyDescent="0.2">
      <c r="A9658" s="618">
        <v>44123</v>
      </c>
      <c r="B9658" s="221" t="s">
        <v>2651</v>
      </c>
      <c r="C9658" s="221" t="s">
        <v>2189</v>
      </c>
      <c r="D9658" s="804"/>
      <c r="E9658" s="248">
        <v>1600</v>
      </c>
      <c r="F9658" s="248"/>
      <c r="G9658" s="248">
        <f t="shared" si="156"/>
        <v>-1600</v>
      </c>
      <c r="H9658" s="120" t="s">
        <v>6227</v>
      </c>
    </row>
    <row r="9659" spans="1:8" ht="24" x14ac:dyDescent="0.2">
      <c r="A9659" s="618">
        <v>44123</v>
      </c>
      <c r="B9659" s="221" t="s">
        <v>2651</v>
      </c>
      <c r="C9659" s="221" t="s">
        <v>4869</v>
      </c>
      <c r="D9659" s="804" t="s">
        <v>6272</v>
      </c>
      <c r="E9659" s="248">
        <v>23050</v>
      </c>
      <c r="F9659" s="248"/>
      <c r="G9659" s="248">
        <f t="shared" si="156"/>
        <v>-23050</v>
      </c>
      <c r="H9659" s="120" t="s">
        <v>6227</v>
      </c>
    </row>
    <row r="9660" spans="1:8" ht="15" x14ac:dyDescent="0.2">
      <c r="A9660" s="618">
        <v>44124</v>
      </c>
      <c r="B9660" s="221" t="s">
        <v>2651</v>
      </c>
      <c r="C9660" s="221" t="s">
        <v>3144</v>
      </c>
      <c r="D9660" s="804" t="s">
        <v>6273</v>
      </c>
      <c r="E9660" s="248">
        <v>3500</v>
      </c>
      <c r="F9660" s="248"/>
      <c r="G9660" s="248">
        <f t="shared" si="156"/>
        <v>-3500</v>
      </c>
      <c r="H9660" s="120" t="s">
        <v>6227</v>
      </c>
    </row>
    <row r="9661" spans="1:8" ht="15" x14ac:dyDescent="0.2">
      <c r="A9661" s="618">
        <v>44124</v>
      </c>
      <c r="B9661" s="221" t="s">
        <v>2932</v>
      </c>
      <c r="C9661" s="221" t="s">
        <v>2189</v>
      </c>
      <c r="D9661" s="804"/>
      <c r="E9661" s="248">
        <v>850</v>
      </c>
      <c r="F9661" s="248"/>
      <c r="G9661" s="248">
        <f t="shared" si="156"/>
        <v>-850</v>
      </c>
      <c r="H9661" s="120" t="s">
        <v>6227</v>
      </c>
    </row>
    <row r="9662" spans="1:8" ht="15" x14ac:dyDescent="0.2">
      <c r="A9662" s="618">
        <v>44125</v>
      </c>
      <c r="B9662" s="221" t="s">
        <v>2932</v>
      </c>
      <c r="C9662" s="221" t="s">
        <v>1494</v>
      </c>
      <c r="D9662" s="804" t="s">
        <v>369</v>
      </c>
      <c r="E9662" s="248">
        <v>2320</v>
      </c>
      <c r="F9662" s="248"/>
      <c r="G9662" s="248">
        <f t="shared" si="156"/>
        <v>-2320</v>
      </c>
      <c r="H9662" s="120" t="s">
        <v>6227</v>
      </c>
    </row>
    <row r="9663" spans="1:8" ht="15" x14ac:dyDescent="0.2">
      <c r="A9663" s="618">
        <v>44125</v>
      </c>
      <c r="B9663" s="221" t="s">
        <v>1399</v>
      </c>
      <c r="C9663" s="221" t="s">
        <v>4683</v>
      </c>
      <c r="D9663" s="804" t="s">
        <v>6275</v>
      </c>
      <c r="E9663" s="248">
        <v>250000</v>
      </c>
      <c r="F9663" s="248"/>
      <c r="G9663" s="248">
        <f t="shared" si="156"/>
        <v>-250000</v>
      </c>
      <c r="H9663" s="120" t="s">
        <v>6227</v>
      </c>
    </row>
    <row r="9664" spans="1:8" ht="15" x14ac:dyDescent="0.2">
      <c r="A9664" s="618">
        <v>44126</v>
      </c>
      <c r="B9664" s="221" t="s">
        <v>5810</v>
      </c>
      <c r="C9664" s="221" t="s">
        <v>3144</v>
      </c>
      <c r="D9664" s="804" t="s">
        <v>6262</v>
      </c>
      <c r="E9664" s="248">
        <v>700</v>
      </c>
      <c r="F9664" s="248"/>
      <c r="G9664" s="248">
        <f t="shared" si="156"/>
        <v>-700</v>
      </c>
      <c r="H9664" s="120" t="s">
        <v>6227</v>
      </c>
    </row>
    <row r="9665" spans="1:8" ht="15" x14ac:dyDescent="0.2">
      <c r="A9665" s="618">
        <v>44126</v>
      </c>
      <c r="B9665" s="221" t="s">
        <v>1399</v>
      </c>
      <c r="C9665" s="221" t="s">
        <v>3144</v>
      </c>
      <c r="D9665" s="804" t="s">
        <v>6276</v>
      </c>
      <c r="E9665" s="248">
        <v>1790</v>
      </c>
      <c r="F9665" s="248"/>
      <c r="G9665" s="248">
        <f t="shared" si="156"/>
        <v>-1790</v>
      </c>
      <c r="H9665" s="120" t="s">
        <v>6227</v>
      </c>
    </row>
    <row r="9666" spans="1:8" ht="15" x14ac:dyDescent="0.2">
      <c r="A9666" s="618">
        <v>44126</v>
      </c>
      <c r="B9666" s="221" t="s">
        <v>1399</v>
      </c>
      <c r="C9666" s="221" t="s">
        <v>3144</v>
      </c>
      <c r="D9666" s="804" t="s">
        <v>6283</v>
      </c>
      <c r="E9666" s="248">
        <v>37000</v>
      </c>
      <c r="F9666" s="248"/>
      <c r="G9666" s="248">
        <f t="shared" si="156"/>
        <v>-37000</v>
      </c>
      <c r="H9666" s="120" t="s">
        <v>6227</v>
      </c>
    </row>
    <row r="9667" spans="1:8" ht="15" x14ac:dyDescent="0.2">
      <c r="A9667" s="618">
        <v>44128</v>
      </c>
      <c r="B9667" s="221" t="s">
        <v>16</v>
      </c>
      <c r="C9667" s="221" t="s">
        <v>391</v>
      </c>
      <c r="D9667" s="804" t="s">
        <v>6284</v>
      </c>
      <c r="E9667" s="248">
        <v>4500</v>
      </c>
      <c r="F9667" s="248"/>
      <c r="G9667" s="248">
        <f t="shared" si="156"/>
        <v>-4500</v>
      </c>
      <c r="H9667" s="120" t="s">
        <v>6227</v>
      </c>
    </row>
    <row r="9668" spans="1:8" ht="15" x14ac:dyDescent="0.2">
      <c r="A9668" s="618">
        <v>44128</v>
      </c>
      <c r="B9668" s="221" t="s">
        <v>1399</v>
      </c>
      <c r="C9668" s="221" t="s">
        <v>6140</v>
      </c>
      <c r="D9668" s="804" t="s">
        <v>1156</v>
      </c>
      <c r="E9668" s="248">
        <v>7000</v>
      </c>
      <c r="F9668" s="248"/>
      <c r="G9668" s="248">
        <f t="shared" si="156"/>
        <v>-7000</v>
      </c>
      <c r="H9668" s="120" t="s">
        <v>6227</v>
      </c>
    </row>
    <row r="9669" spans="1:8" ht="15" customHeight="1" x14ac:dyDescent="0.2">
      <c r="A9669" s="618">
        <v>44130</v>
      </c>
      <c r="B9669" s="221" t="s">
        <v>25</v>
      </c>
      <c r="C9669" s="221" t="s">
        <v>4064</v>
      </c>
      <c r="D9669" s="804" t="s">
        <v>6285</v>
      </c>
      <c r="E9669" s="248">
        <v>3000</v>
      </c>
      <c r="F9669" s="248"/>
      <c r="G9669" s="248">
        <f t="shared" si="156"/>
        <v>-3000</v>
      </c>
      <c r="H9669" s="120" t="s">
        <v>6227</v>
      </c>
    </row>
    <row r="9670" spans="1:8" ht="15" customHeight="1" x14ac:dyDescent="0.2">
      <c r="A9670" s="618">
        <v>44130</v>
      </c>
      <c r="B9670" s="221" t="s">
        <v>3945</v>
      </c>
      <c r="C9670" s="221" t="s">
        <v>391</v>
      </c>
      <c r="D9670" s="804" t="s">
        <v>6286</v>
      </c>
      <c r="E9670" s="248">
        <v>8000</v>
      </c>
      <c r="F9670" s="248"/>
      <c r="G9670" s="248">
        <f t="shared" si="156"/>
        <v>-8000</v>
      </c>
      <c r="H9670" s="120" t="s">
        <v>6227</v>
      </c>
    </row>
    <row r="9671" spans="1:8" ht="15" customHeight="1" x14ac:dyDescent="0.2">
      <c r="A9671" s="618">
        <v>44131</v>
      </c>
      <c r="B9671" s="221" t="s">
        <v>2651</v>
      </c>
      <c r="C9671" s="221" t="s">
        <v>3144</v>
      </c>
      <c r="D9671" s="804" t="s">
        <v>4534</v>
      </c>
      <c r="E9671" s="248">
        <v>7664</v>
      </c>
      <c r="F9671" s="248"/>
      <c r="G9671" s="248">
        <f t="shared" si="156"/>
        <v>-7664</v>
      </c>
      <c r="H9671" s="120" t="s">
        <v>6227</v>
      </c>
    </row>
    <row r="9672" spans="1:8" ht="15" x14ac:dyDescent="0.2">
      <c r="A9672" s="618">
        <v>44131</v>
      </c>
      <c r="B9672" s="221" t="s">
        <v>2932</v>
      </c>
      <c r="C9672" s="221" t="s">
        <v>3144</v>
      </c>
      <c r="D9672" s="804" t="s">
        <v>6287</v>
      </c>
      <c r="E9672" s="248">
        <v>25000</v>
      </c>
      <c r="F9672" s="248"/>
      <c r="G9672" s="248">
        <f t="shared" si="156"/>
        <v>-25000</v>
      </c>
      <c r="H9672" s="120" t="s">
        <v>6227</v>
      </c>
    </row>
    <row r="9673" spans="1:8" ht="15" x14ac:dyDescent="0.2">
      <c r="A9673" s="618">
        <v>44131</v>
      </c>
      <c r="B9673" s="221" t="s">
        <v>5640</v>
      </c>
      <c r="C9673" s="555" t="s">
        <v>3144</v>
      </c>
      <c r="D9673" s="885"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4" t="s">
        <v>6293</v>
      </c>
      <c r="E9675" s="248">
        <v>600</v>
      </c>
      <c r="F9675" s="248"/>
      <c r="G9675" s="248">
        <f t="shared" si="156"/>
        <v>-600</v>
      </c>
      <c r="H9675" s="120" t="s">
        <v>6227</v>
      </c>
    </row>
    <row r="9676" spans="1:8" ht="15" x14ac:dyDescent="0.2">
      <c r="A9676" s="618">
        <v>44131</v>
      </c>
      <c r="B9676" s="221" t="s">
        <v>1399</v>
      </c>
      <c r="C9676" s="221" t="s">
        <v>4907</v>
      </c>
      <c r="D9676" s="804" t="s">
        <v>6289</v>
      </c>
      <c r="E9676" s="248">
        <v>24000</v>
      </c>
      <c r="F9676" s="248"/>
      <c r="G9676" s="248">
        <f t="shared" si="156"/>
        <v>-24000</v>
      </c>
      <c r="H9676" s="120" t="s">
        <v>6227</v>
      </c>
    </row>
    <row r="9677" spans="1:8" ht="15" x14ac:dyDescent="0.2">
      <c r="A9677" s="618">
        <v>44131</v>
      </c>
      <c r="B9677" s="221" t="s">
        <v>16</v>
      </c>
      <c r="C9677" s="555" t="s">
        <v>1688</v>
      </c>
      <c r="D9677" s="885" t="s">
        <v>6290</v>
      </c>
      <c r="E9677" s="575">
        <v>14259</v>
      </c>
      <c r="F9677" s="248"/>
      <c r="G9677" s="248">
        <f t="shared" si="156"/>
        <v>-14259</v>
      </c>
      <c r="H9677" s="120" t="s">
        <v>6227</v>
      </c>
    </row>
    <row r="9678" spans="1:8" ht="15" x14ac:dyDescent="0.2">
      <c r="A9678" s="618">
        <v>44131</v>
      </c>
      <c r="B9678" s="221" t="s">
        <v>25</v>
      </c>
      <c r="C9678" s="555" t="s">
        <v>1688</v>
      </c>
      <c r="D9678" s="885" t="s">
        <v>6291</v>
      </c>
      <c r="E9678" s="575">
        <v>34499</v>
      </c>
      <c r="F9678" s="248"/>
      <c r="G9678" s="248">
        <f t="shared" si="156"/>
        <v>-34499</v>
      </c>
      <c r="H9678" s="120" t="s">
        <v>6227</v>
      </c>
    </row>
    <row r="9679" spans="1:8" ht="15" x14ac:dyDescent="0.2">
      <c r="A9679" s="618">
        <v>44131</v>
      </c>
      <c r="B9679" s="221" t="s">
        <v>25</v>
      </c>
      <c r="C9679" s="221" t="s">
        <v>1688</v>
      </c>
      <c r="D9679" s="804" t="s">
        <v>6309</v>
      </c>
      <c r="E9679" s="246">
        <v>270</v>
      </c>
      <c r="F9679" s="246"/>
      <c r="G9679" s="248">
        <f t="shared" si="156"/>
        <v>-270</v>
      </c>
      <c r="H9679" s="120" t="s">
        <v>6227</v>
      </c>
    </row>
    <row r="9680" spans="1:8" ht="15" x14ac:dyDescent="0.2">
      <c r="A9680" s="618">
        <v>44132</v>
      </c>
      <c r="B9680" s="221" t="s">
        <v>2932</v>
      </c>
      <c r="C9680" s="221" t="s">
        <v>285</v>
      </c>
      <c r="D9680" s="804" t="s">
        <v>5253</v>
      </c>
      <c r="E9680" s="246">
        <v>4200</v>
      </c>
      <c r="F9680" s="246"/>
      <c r="G9680" s="248">
        <f t="shared" si="156"/>
        <v>-4200</v>
      </c>
      <c r="H9680" s="120" t="s">
        <v>6227</v>
      </c>
    </row>
    <row r="9681" spans="1:8" ht="15" x14ac:dyDescent="0.2">
      <c r="A9681" s="618">
        <v>44132</v>
      </c>
      <c r="B9681" s="221" t="s">
        <v>2651</v>
      </c>
      <c r="C9681" s="221" t="s">
        <v>3144</v>
      </c>
      <c r="D9681" s="804" t="s">
        <v>6310</v>
      </c>
      <c r="E9681" s="246">
        <v>400</v>
      </c>
      <c r="F9681" s="246"/>
      <c r="G9681" s="248">
        <f t="shared" si="156"/>
        <v>-400</v>
      </c>
      <c r="H9681" s="120" t="s">
        <v>6227</v>
      </c>
    </row>
    <row r="9682" spans="1:8" ht="15" x14ac:dyDescent="0.2">
      <c r="A9682" s="618">
        <v>44133</v>
      </c>
      <c r="B9682" s="221" t="s">
        <v>1399</v>
      </c>
      <c r="C9682" s="221" t="s">
        <v>6311</v>
      </c>
      <c r="D9682" s="804" t="s">
        <v>6312</v>
      </c>
      <c r="E9682" s="246">
        <v>15000</v>
      </c>
      <c r="F9682" s="246"/>
      <c r="G9682" s="248">
        <f t="shared" si="156"/>
        <v>-15000</v>
      </c>
      <c r="H9682" s="120" t="s">
        <v>6227</v>
      </c>
    </row>
    <row r="9683" spans="1:8" ht="48" x14ac:dyDescent="0.2">
      <c r="A9683" s="618">
        <v>44133</v>
      </c>
      <c r="B9683" s="221" t="s">
        <v>1399</v>
      </c>
      <c r="C9683" s="221" t="s">
        <v>2514</v>
      </c>
      <c r="D9683" s="804" t="s">
        <v>6313</v>
      </c>
      <c r="E9683" s="246">
        <v>40000</v>
      </c>
      <c r="F9683" s="246"/>
      <c r="G9683" s="248">
        <f t="shared" si="156"/>
        <v>-40000</v>
      </c>
      <c r="H9683" s="120" t="s">
        <v>6227</v>
      </c>
    </row>
    <row r="9684" spans="1:8" ht="15" x14ac:dyDescent="0.2">
      <c r="A9684" s="618">
        <v>44133</v>
      </c>
      <c r="B9684" s="221" t="s">
        <v>1399</v>
      </c>
      <c r="C9684" s="221" t="s">
        <v>391</v>
      </c>
      <c r="D9684" s="804" t="s">
        <v>6314</v>
      </c>
      <c r="E9684" s="246">
        <v>600</v>
      </c>
      <c r="F9684" s="246"/>
      <c r="G9684" s="248">
        <f t="shared" si="156"/>
        <v>-600</v>
      </c>
      <c r="H9684" s="120" t="s">
        <v>6227</v>
      </c>
    </row>
    <row r="9685" spans="1:8" ht="15" x14ac:dyDescent="0.2">
      <c r="A9685" s="618">
        <v>44133</v>
      </c>
      <c r="B9685" s="221" t="s">
        <v>25</v>
      </c>
      <c r="C9685" s="221" t="s">
        <v>1004</v>
      </c>
      <c r="D9685" s="804"/>
      <c r="E9685" s="246">
        <v>650</v>
      </c>
      <c r="F9685" s="246"/>
      <c r="G9685" s="248">
        <f t="shared" si="156"/>
        <v>-650</v>
      </c>
      <c r="H9685" s="120" t="s">
        <v>6227</v>
      </c>
    </row>
    <row r="9686" spans="1:8" ht="15" x14ac:dyDescent="0.2">
      <c r="A9686" s="618">
        <v>44133</v>
      </c>
      <c r="B9686" s="221" t="s">
        <v>16</v>
      </c>
      <c r="C9686" s="221" t="s">
        <v>391</v>
      </c>
      <c r="D9686" s="804" t="s">
        <v>6315</v>
      </c>
      <c r="E9686" s="246">
        <v>300</v>
      </c>
      <c r="F9686" s="246"/>
      <c r="G9686" s="248">
        <f t="shared" si="156"/>
        <v>-300</v>
      </c>
      <c r="H9686" s="120" t="s">
        <v>6227</v>
      </c>
    </row>
    <row r="9687" spans="1:8" ht="15" x14ac:dyDescent="0.2">
      <c r="A9687" s="618">
        <v>44133</v>
      </c>
      <c r="B9687" s="221" t="s">
        <v>1399</v>
      </c>
      <c r="C9687" s="221" t="s">
        <v>2502</v>
      </c>
      <c r="D9687" s="804" t="s">
        <v>939</v>
      </c>
      <c r="E9687" s="246">
        <v>25000</v>
      </c>
      <c r="F9687" s="246"/>
      <c r="G9687" s="248">
        <f t="shared" si="156"/>
        <v>-25000</v>
      </c>
      <c r="H9687" s="120" t="s">
        <v>6227</v>
      </c>
    </row>
    <row r="9688" spans="1:8" ht="15" x14ac:dyDescent="0.2">
      <c r="A9688" s="618">
        <v>44133</v>
      </c>
      <c r="B9688" s="221" t="s">
        <v>2932</v>
      </c>
      <c r="C9688" s="221" t="s">
        <v>2502</v>
      </c>
      <c r="D9688" s="804" t="s">
        <v>939</v>
      </c>
      <c r="E9688" s="246">
        <v>25000</v>
      </c>
      <c r="F9688" s="246"/>
      <c r="G9688" s="248">
        <f t="shared" si="156"/>
        <v>-25000</v>
      </c>
      <c r="H9688" s="120" t="s">
        <v>6227</v>
      </c>
    </row>
    <row r="9689" spans="1:8" ht="15" x14ac:dyDescent="0.2">
      <c r="A9689" s="618">
        <v>44133</v>
      </c>
      <c r="B9689" s="221" t="s">
        <v>2651</v>
      </c>
      <c r="C9689" s="221" t="s">
        <v>2502</v>
      </c>
      <c r="D9689" s="804" t="s">
        <v>371</v>
      </c>
      <c r="E9689" s="246">
        <v>25000</v>
      </c>
      <c r="F9689" s="246"/>
      <c r="G9689" s="248">
        <f t="shared" si="156"/>
        <v>-25000</v>
      </c>
      <c r="H9689" s="120" t="s">
        <v>6227</v>
      </c>
    </row>
    <row r="9690" spans="1:8" ht="15" x14ac:dyDescent="0.2">
      <c r="A9690" s="618">
        <v>44133</v>
      </c>
      <c r="B9690" s="221" t="s">
        <v>25</v>
      </c>
      <c r="C9690" s="221" t="s">
        <v>2502</v>
      </c>
      <c r="D9690" s="804" t="s">
        <v>6318</v>
      </c>
      <c r="E9690" s="246">
        <v>60000</v>
      </c>
      <c r="F9690" s="246"/>
      <c r="G9690" s="248">
        <f t="shared" si="156"/>
        <v>-60000</v>
      </c>
      <c r="H9690" s="120" t="s">
        <v>6227</v>
      </c>
    </row>
    <row r="9691" spans="1:8" ht="15" x14ac:dyDescent="0.2">
      <c r="A9691" s="618">
        <v>44133</v>
      </c>
      <c r="B9691" s="221" t="s">
        <v>16</v>
      </c>
      <c r="C9691" s="221" t="s">
        <v>2502</v>
      </c>
      <c r="D9691" s="804" t="s">
        <v>103</v>
      </c>
      <c r="E9691" s="246">
        <v>87822.580645161288</v>
      </c>
      <c r="F9691" s="246"/>
      <c r="G9691" s="248">
        <f t="shared" si="156"/>
        <v>-87822.580645161288</v>
      </c>
      <c r="H9691" s="120" t="s">
        <v>6227</v>
      </c>
    </row>
    <row r="9692" spans="1:8" ht="15" x14ac:dyDescent="0.2">
      <c r="A9692" s="618">
        <v>44133</v>
      </c>
      <c r="B9692" s="221" t="s">
        <v>3944</v>
      </c>
      <c r="C9692" s="221" t="s">
        <v>2502</v>
      </c>
      <c r="D9692" s="804" t="s">
        <v>6320</v>
      </c>
      <c r="E9692" s="246">
        <v>31750</v>
      </c>
      <c r="F9692" s="246"/>
      <c r="G9692" s="248">
        <f t="shared" si="156"/>
        <v>-31750</v>
      </c>
      <c r="H9692" s="120" t="s">
        <v>6227</v>
      </c>
    </row>
    <row r="9693" spans="1:8" ht="15" x14ac:dyDescent="0.2">
      <c r="A9693" s="618">
        <v>44133</v>
      </c>
      <c r="B9693" s="221" t="s">
        <v>3945</v>
      </c>
      <c r="C9693" s="221" t="s">
        <v>2502</v>
      </c>
      <c r="D9693" s="804" t="s">
        <v>6320</v>
      </c>
      <c r="E9693" s="246">
        <v>97959.677419354834</v>
      </c>
      <c r="F9693" s="246"/>
      <c r="G9693" s="248">
        <f t="shared" si="156"/>
        <v>-97959.677419354834</v>
      </c>
      <c r="H9693" s="120" t="s">
        <v>6227</v>
      </c>
    </row>
    <row r="9694" spans="1:8" ht="15" x14ac:dyDescent="0.2">
      <c r="A9694" s="618">
        <v>44133</v>
      </c>
      <c r="B9694" s="221" t="s">
        <v>1399</v>
      </c>
      <c r="C9694" s="221" t="s">
        <v>2502</v>
      </c>
      <c r="D9694" s="804" t="s">
        <v>6321</v>
      </c>
      <c r="E9694" s="246">
        <v>288039.31451612909</v>
      </c>
      <c r="F9694" s="246"/>
      <c r="G9694" s="248">
        <f t="shared" si="156"/>
        <v>-288039.31451612909</v>
      </c>
      <c r="H9694" s="120" t="s">
        <v>6227</v>
      </c>
    </row>
    <row r="9695" spans="1:8" ht="15" x14ac:dyDescent="0.2">
      <c r="A9695" s="618">
        <v>44133</v>
      </c>
      <c r="B9695" s="221" t="s">
        <v>6514</v>
      </c>
      <c r="C9695" s="221" t="s">
        <v>2502</v>
      </c>
      <c r="D9695" s="804" t="s">
        <v>6322</v>
      </c>
      <c r="E9695" s="246">
        <v>117032.25806451612</v>
      </c>
      <c r="F9695" s="246"/>
      <c r="G9695" s="248">
        <f t="shared" si="156"/>
        <v>-117032.25806451612</v>
      </c>
      <c r="H9695" s="120" t="s">
        <v>6227</v>
      </c>
    </row>
    <row r="9696" spans="1:8" ht="15" x14ac:dyDescent="0.2">
      <c r="A9696" s="618">
        <v>44133</v>
      </c>
      <c r="B9696" s="221" t="s">
        <v>37</v>
      </c>
      <c r="C9696" s="221" t="s">
        <v>2502</v>
      </c>
      <c r="D9696" s="804" t="s">
        <v>564</v>
      </c>
      <c r="E9696" s="246">
        <v>82338.709677419363</v>
      </c>
      <c r="F9696" s="246"/>
      <c r="G9696" s="248">
        <f t="shared" si="156"/>
        <v>-82338.709677419363</v>
      </c>
      <c r="H9696" s="120" t="s">
        <v>6227</v>
      </c>
    </row>
    <row r="9697" spans="1:8" ht="15" x14ac:dyDescent="0.2">
      <c r="A9697" s="618">
        <v>44133</v>
      </c>
      <c r="B9697" s="221" t="s">
        <v>2932</v>
      </c>
      <c r="C9697" s="221" t="s">
        <v>2502</v>
      </c>
      <c r="D9697" s="804" t="s">
        <v>6323</v>
      </c>
      <c r="E9697" s="246">
        <v>48903.225806451621</v>
      </c>
      <c r="F9697" s="246"/>
      <c r="G9697" s="248">
        <f t="shared" si="156"/>
        <v>-48903.225806451621</v>
      </c>
      <c r="H9697" s="120" t="s">
        <v>6227</v>
      </c>
    </row>
    <row r="9698" spans="1:8" ht="15" x14ac:dyDescent="0.2">
      <c r="A9698" s="618">
        <v>44133</v>
      </c>
      <c r="B9698" s="221" t="s">
        <v>2651</v>
      </c>
      <c r="C9698" s="221" t="s">
        <v>2502</v>
      </c>
      <c r="D9698" s="804" t="s">
        <v>6203</v>
      </c>
      <c r="E9698" s="246">
        <v>208266.12903225806</v>
      </c>
      <c r="F9698" s="246"/>
      <c r="G9698" s="248">
        <f t="shared" si="156"/>
        <v>-208266.12903225806</v>
      </c>
      <c r="H9698" s="120" t="s">
        <v>6227</v>
      </c>
    </row>
    <row r="9699" spans="1:8" ht="15" x14ac:dyDescent="0.2">
      <c r="A9699" s="618">
        <v>44133</v>
      </c>
      <c r="B9699" s="221" t="s">
        <v>5810</v>
      </c>
      <c r="C9699" s="221" t="s">
        <v>2502</v>
      </c>
      <c r="D9699" s="804" t="s">
        <v>6319</v>
      </c>
      <c r="E9699" s="246">
        <v>44960</v>
      </c>
      <c r="F9699" s="246"/>
      <c r="G9699" s="248">
        <f t="shared" si="156"/>
        <v>-44960</v>
      </c>
      <c r="H9699" s="120" t="s">
        <v>6227</v>
      </c>
    </row>
    <row r="9700" spans="1:8" ht="15" x14ac:dyDescent="0.2">
      <c r="A9700" s="618">
        <v>44135</v>
      </c>
      <c r="B9700" s="221" t="s">
        <v>2651</v>
      </c>
      <c r="C9700" s="221" t="s">
        <v>3144</v>
      </c>
      <c r="D9700" s="804" t="s">
        <v>6327</v>
      </c>
      <c r="E9700" s="246">
        <v>3750</v>
      </c>
      <c r="F9700" s="246"/>
      <c r="G9700" s="248">
        <f t="shared" si="156"/>
        <v>-3750</v>
      </c>
      <c r="H9700" s="120" t="s">
        <v>6227</v>
      </c>
    </row>
    <row r="9701" spans="1:8" ht="15" x14ac:dyDescent="0.2">
      <c r="A9701" s="618">
        <v>44135</v>
      </c>
      <c r="B9701" s="221" t="s">
        <v>2932</v>
      </c>
      <c r="C9701" s="221" t="s">
        <v>2189</v>
      </c>
      <c r="D9701" s="804"/>
      <c r="E9701" s="246">
        <v>5400</v>
      </c>
      <c r="F9701" s="246"/>
      <c r="G9701" s="248">
        <f t="shared" si="156"/>
        <v>-5400</v>
      </c>
      <c r="H9701" s="120" t="s">
        <v>6227</v>
      </c>
    </row>
    <row r="9702" spans="1:8" ht="15" x14ac:dyDescent="0.2">
      <c r="A9702" s="618">
        <v>44135</v>
      </c>
      <c r="B9702" s="221" t="s">
        <v>5640</v>
      </c>
      <c r="C9702" s="221" t="s">
        <v>5850</v>
      </c>
      <c r="D9702" s="804" t="s">
        <v>6328</v>
      </c>
      <c r="E9702" s="246">
        <v>16500</v>
      </c>
      <c r="F9702" s="246"/>
      <c r="G9702" s="248">
        <f t="shared" si="156"/>
        <v>-16500</v>
      </c>
      <c r="H9702" s="120" t="s">
        <v>6227</v>
      </c>
    </row>
    <row r="9703" spans="1:8" ht="15" x14ac:dyDescent="0.2">
      <c r="A9703" s="618">
        <v>44135</v>
      </c>
      <c r="B9703" s="221" t="s">
        <v>1399</v>
      </c>
      <c r="C9703" s="221" t="s">
        <v>4330</v>
      </c>
      <c r="D9703" s="804" t="s">
        <v>369</v>
      </c>
      <c r="E9703" s="246">
        <v>4000</v>
      </c>
      <c r="F9703" s="246"/>
      <c r="G9703" s="248">
        <f t="shared" si="156"/>
        <v>-4000</v>
      </c>
      <c r="H9703" s="120" t="s">
        <v>6227</v>
      </c>
    </row>
    <row r="9704" spans="1:8" ht="15" x14ac:dyDescent="0.2">
      <c r="A9704" s="618">
        <v>44135</v>
      </c>
      <c r="B9704" s="221" t="s">
        <v>16</v>
      </c>
      <c r="C9704" s="221" t="s">
        <v>391</v>
      </c>
      <c r="D9704" s="804" t="s">
        <v>6325</v>
      </c>
      <c r="E9704" s="246">
        <v>25605</v>
      </c>
      <c r="F9704" s="246"/>
      <c r="G9704" s="248">
        <f t="shared" si="156"/>
        <v>-25605</v>
      </c>
      <c r="H9704" s="120" t="s">
        <v>6227</v>
      </c>
    </row>
    <row r="9705" spans="1:8" ht="60" x14ac:dyDescent="0.2">
      <c r="A9705" s="601">
        <v>44105</v>
      </c>
      <c r="B9705" s="173" t="s">
        <v>1399</v>
      </c>
      <c r="C9705" s="173" t="s">
        <v>6237</v>
      </c>
      <c r="D9705" s="227" t="s">
        <v>9186</v>
      </c>
      <c r="E9705" s="235">
        <v>300000</v>
      </c>
      <c r="F9705" s="235"/>
      <c r="G9705" s="240">
        <f t="shared" ref="G9705:G9768" si="157">F9705-E9705</f>
        <v>-300000</v>
      </c>
      <c r="H9705" s="243" t="s">
        <v>6227</v>
      </c>
    </row>
    <row r="9706" spans="1:8" ht="60" x14ac:dyDescent="0.2">
      <c r="A9706" s="601">
        <v>44106</v>
      </c>
      <c r="B9706" s="173" t="s">
        <v>1399</v>
      </c>
      <c r="C9706" s="173" t="s">
        <v>6238</v>
      </c>
      <c r="D9706" s="227" t="s">
        <v>9187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6" t="s">
        <v>6279</v>
      </c>
      <c r="E9721" s="240">
        <v>250000</v>
      </c>
      <c r="F9721" s="240"/>
      <c r="G9721" s="235">
        <f t="shared" si="157"/>
        <v>-250000</v>
      </c>
      <c r="H9721" s="243" t="s">
        <v>6227</v>
      </c>
    </row>
    <row r="9722" spans="1:8" ht="48" x14ac:dyDescent="0.2">
      <c r="A9722" s="601">
        <v>44127</v>
      </c>
      <c r="B9722" s="239" t="s">
        <v>1399</v>
      </c>
      <c r="C9722" s="239" t="s">
        <v>2514</v>
      </c>
      <c r="D9722" s="836" t="s">
        <v>6308</v>
      </c>
      <c r="E9722" s="240">
        <v>100000</v>
      </c>
      <c r="F9722" s="240"/>
      <c r="G9722" s="240">
        <f t="shared" si="157"/>
        <v>-100000</v>
      </c>
      <c r="H9722" s="243" t="s">
        <v>6227</v>
      </c>
    </row>
    <row r="9723" spans="1:8" ht="15" x14ac:dyDescent="0.2">
      <c r="A9723" s="601">
        <v>44132</v>
      </c>
      <c r="B9723" s="239" t="s">
        <v>1399</v>
      </c>
      <c r="C9723" s="239" t="s">
        <v>6238</v>
      </c>
      <c r="D9723" s="836" t="s">
        <v>6294</v>
      </c>
      <c r="E9723" s="240">
        <v>380000</v>
      </c>
      <c r="F9723" s="240"/>
      <c r="G9723" s="240">
        <f t="shared" si="157"/>
        <v>-380000</v>
      </c>
      <c r="H9723" s="243" t="s">
        <v>6227</v>
      </c>
    </row>
    <row r="9724" spans="1:8" ht="15" x14ac:dyDescent="0.2">
      <c r="A9724" s="601">
        <v>44133</v>
      </c>
      <c r="B9724" s="239" t="s">
        <v>5810</v>
      </c>
      <c r="C9724" s="239" t="s">
        <v>1354</v>
      </c>
      <c r="D9724" s="836" t="s">
        <v>6295</v>
      </c>
      <c r="E9724" s="240">
        <v>100000</v>
      </c>
      <c r="F9724" s="240"/>
      <c r="G9724" s="240">
        <f t="shared" si="157"/>
        <v>-100000</v>
      </c>
      <c r="H9724" s="243" t="s">
        <v>6227</v>
      </c>
    </row>
    <row r="9725" spans="1:8" ht="15" x14ac:dyDescent="0.2">
      <c r="A9725" s="601">
        <v>44133</v>
      </c>
      <c r="B9725" s="239" t="s">
        <v>1399</v>
      </c>
      <c r="C9725" s="239" t="s">
        <v>4683</v>
      </c>
      <c r="D9725" s="836" t="s">
        <v>6295</v>
      </c>
      <c r="E9725" s="240">
        <v>100000</v>
      </c>
      <c r="F9725" s="240"/>
      <c r="G9725" s="240">
        <f t="shared" si="157"/>
        <v>-100000</v>
      </c>
      <c r="H9725" s="243" t="s">
        <v>6227</v>
      </c>
    </row>
    <row r="9726" spans="1:8" ht="24" x14ac:dyDescent="0.2">
      <c r="A9726" s="598">
        <v>44116</v>
      </c>
      <c r="B9726" s="90" t="s">
        <v>4720</v>
      </c>
      <c r="C9726" s="90" t="s">
        <v>558</v>
      </c>
      <c r="D9726" s="797" t="s">
        <v>9188</v>
      </c>
      <c r="E9726" s="91"/>
      <c r="F9726" s="91">
        <v>400000</v>
      </c>
      <c r="G9726" s="91">
        <f t="shared" si="157"/>
        <v>400000</v>
      </c>
      <c r="H9726" s="260" t="s">
        <v>6227</v>
      </c>
    </row>
    <row r="9727" spans="1:8" ht="24" x14ac:dyDescent="0.2">
      <c r="A9727" s="598">
        <v>44116</v>
      </c>
      <c r="B9727" s="90" t="s">
        <v>4720</v>
      </c>
      <c r="C9727" s="90" t="s">
        <v>558</v>
      </c>
      <c r="D9727" s="797" t="s">
        <v>9189</v>
      </c>
      <c r="E9727" s="91"/>
      <c r="F9727" s="91">
        <v>400000</v>
      </c>
      <c r="G9727" s="91">
        <f t="shared" si="157"/>
        <v>400000</v>
      </c>
      <c r="H9727" s="260" t="s">
        <v>6227</v>
      </c>
    </row>
    <row r="9728" spans="1:8" ht="15" x14ac:dyDescent="0.2">
      <c r="A9728" s="598">
        <v>44116</v>
      </c>
      <c r="B9728" s="90" t="s">
        <v>4720</v>
      </c>
      <c r="C9728" s="90" t="s">
        <v>558</v>
      </c>
      <c r="D9728" s="800" t="s">
        <v>9190</v>
      </c>
      <c r="E9728" s="91"/>
      <c r="F9728" s="91">
        <v>100000</v>
      </c>
      <c r="G9728" s="91">
        <f t="shared" si="157"/>
        <v>100000</v>
      </c>
      <c r="H9728" s="260" t="s">
        <v>6227</v>
      </c>
    </row>
    <row r="9729" spans="1:8" ht="24" x14ac:dyDescent="0.2">
      <c r="A9729" s="598">
        <v>44118</v>
      </c>
      <c r="B9729" s="90" t="s">
        <v>1399</v>
      </c>
      <c r="C9729" s="90" t="s">
        <v>558</v>
      </c>
      <c r="D9729" s="797" t="s">
        <v>9191</v>
      </c>
      <c r="E9729" s="91"/>
      <c r="F9729" s="91">
        <v>1000058</v>
      </c>
      <c r="G9729" s="91">
        <f t="shared" si="157"/>
        <v>1000058</v>
      </c>
      <c r="H9729" s="260" t="s">
        <v>6227</v>
      </c>
    </row>
    <row r="9730" spans="1:8" ht="24" x14ac:dyDescent="0.2">
      <c r="A9730" s="598">
        <v>44118</v>
      </c>
      <c r="B9730" s="90" t="s">
        <v>1399</v>
      </c>
      <c r="C9730" s="90" t="s">
        <v>558</v>
      </c>
      <c r="D9730" s="797" t="s">
        <v>9191</v>
      </c>
      <c r="E9730" s="91"/>
      <c r="F9730" s="91">
        <v>1000036</v>
      </c>
      <c r="G9730" s="91">
        <f t="shared" si="157"/>
        <v>1000036</v>
      </c>
      <c r="H9730" s="260" t="s">
        <v>6227</v>
      </c>
    </row>
    <row r="9731" spans="1:8" ht="24" x14ac:dyDescent="0.2">
      <c r="A9731" s="598">
        <v>44118</v>
      </c>
      <c r="B9731" s="90" t="s">
        <v>1399</v>
      </c>
      <c r="C9731" s="90" t="s">
        <v>558</v>
      </c>
      <c r="D9731" s="797" t="s">
        <v>9192</v>
      </c>
      <c r="E9731" s="91"/>
      <c r="F9731" s="91">
        <v>300000</v>
      </c>
      <c r="G9731" s="91">
        <f t="shared" si="157"/>
        <v>300000</v>
      </c>
      <c r="H9731" s="260" t="s">
        <v>6227</v>
      </c>
    </row>
    <row r="9732" spans="1:8" ht="24" x14ac:dyDescent="0.2">
      <c r="A9732" s="598">
        <v>44118</v>
      </c>
      <c r="B9732" s="90" t="s">
        <v>1399</v>
      </c>
      <c r="C9732" s="90" t="s">
        <v>558</v>
      </c>
      <c r="D9732" s="797" t="s">
        <v>9193</v>
      </c>
      <c r="E9732" s="91"/>
      <c r="F9732" s="91">
        <v>150000</v>
      </c>
      <c r="G9732" s="91">
        <f t="shared" si="157"/>
        <v>150000</v>
      </c>
      <c r="H9732" s="260" t="s">
        <v>6227</v>
      </c>
    </row>
    <row r="9733" spans="1:8" ht="15" x14ac:dyDescent="0.2">
      <c r="A9733" s="598">
        <v>44118</v>
      </c>
      <c r="B9733" s="90" t="s">
        <v>1399</v>
      </c>
      <c r="C9733" s="90" t="s">
        <v>558</v>
      </c>
      <c r="D9733" s="797" t="s">
        <v>9194</v>
      </c>
      <c r="E9733" s="91"/>
      <c r="F9733" s="91">
        <v>150000</v>
      </c>
      <c r="G9733" s="91">
        <f t="shared" si="157"/>
        <v>150000</v>
      </c>
      <c r="H9733" s="260" t="s">
        <v>6227</v>
      </c>
    </row>
    <row r="9734" spans="1:8" ht="24" x14ac:dyDescent="0.2">
      <c r="A9734" s="598">
        <v>44130</v>
      </c>
      <c r="B9734" s="90" t="s">
        <v>11</v>
      </c>
      <c r="C9734" s="90" t="s">
        <v>558</v>
      </c>
      <c r="D9734" s="797" t="s">
        <v>6307</v>
      </c>
      <c r="E9734" s="91"/>
      <c r="F9734" s="91">
        <v>350000</v>
      </c>
      <c r="G9734" s="91">
        <f t="shared" si="157"/>
        <v>350000</v>
      </c>
      <c r="H9734" s="260" t="s">
        <v>6227</v>
      </c>
    </row>
    <row r="9735" spans="1:8" ht="15" x14ac:dyDescent="0.2">
      <c r="A9735" s="598">
        <v>44130</v>
      </c>
      <c r="B9735" s="90" t="s">
        <v>3945</v>
      </c>
      <c r="C9735" s="90" t="s">
        <v>558</v>
      </c>
      <c r="D9735" s="800" t="s">
        <v>6281</v>
      </c>
      <c r="E9735" s="91"/>
      <c r="F9735" s="91">
        <v>155164</v>
      </c>
      <c r="G9735" s="91">
        <f t="shared" si="157"/>
        <v>155164</v>
      </c>
      <c r="H9735" s="260" t="s">
        <v>6227</v>
      </c>
    </row>
    <row r="9736" spans="1:8" ht="15" x14ac:dyDescent="0.2">
      <c r="A9736" s="618">
        <v>44137</v>
      </c>
      <c r="B9736" s="221" t="s">
        <v>16</v>
      </c>
      <c r="C9736" s="221" t="s">
        <v>5340</v>
      </c>
      <c r="D9736" s="804" t="s">
        <v>6329</v>
      </c>
      <c r="E9736" s="246">
        <v>20000</v>
      </c>
      <c r="F9736" s="246"/>
      <c r="G9736" s="248">
        <f t="shared" si="157"/>
        <v>-20000</v>
      </c>
      <c r="H9736" s="120" t="s">
        <v>6317</v>
      </c>
    </row>
    <row r="9737" spans="1:8" ht="15" x14ac:dyDescent="0.2">
      <c r="A9737" s="618">
        <v>44137</v>
      </c>
      <c r="B9737" s="221" t="s">
        <v>1399</v>
      </c>
      <c r="C9737" s="576" t="s">
        <v>3144</v>
      </c>
      <c r="D9737" s="886" t="s">
        <v>6418</v>
      </c>
      <c r="E9737" s="577">
        <v>135172</v>
      </c>
      <c r="F9737" s="246"/>
      <c r="G9737" s="248">
        <f t="shared" si="157"/>
        <v>-135172</v>
      </c>
      <c r="H9737" s="120" t="s">
        <v>6317</v>
      </c>
    </row>
    <row r="9738" spans="1:8" ht="15" x14ac:dyDescent="0.2">
      <c r="A9738" s="618">
        <v>44137</v>
      </c>
      <c r="B9738" s="221" t="s">
        <v>25</v>
      </c>
      <c r="C9738" s="576" t="s">
        <v>3144</v>
      </c>
      <c r="D9738" s="886" t="s">
        <v>6330</v>
      </c>
      <c r="E9738" s="577">
        <v>6100</v>
      </c>
      <c r="F9738" s="246"/>
      <c r="G9738" s="248">
        <f t="shared" si="157"/>
        <v>-6100</v>
      </c>
      <c r="H9738" s="120" t="s">
        <v>6317</v>
      </c>
    </row>
    <row r="9739" spans="1:8" ht="15" x14ac:dyDescent="0.2">
      <c r="A9739" s="618">
        <v>44138</v>
      </c>
      <c r="B9739" s="221" t="s">
        <v>5640</v>
      </c>
      <c r="C9739" s="221" t="s">
        <v>3144</v>
      </c>
      <c r="D9739" s="804" t="s">
        <v>4290</v>
      </c>
      <c r="E9739" s="246">
        <v>8500</v>
      </c>
      <c r="F9739" s="246"/>
      <c r="G9739" s="248">
        <f t="shared" si="157"/>
        <v>-8500</v>
      </c>
      <c r="H9739" s="120" t="s">
        <v>6317</v>
      </c>
    </row>
    <row r="9740" spans="1:8" ht="15" x14ac:dyDescent="0.2">
      <c r="A9740" s="618">
        <v>44138</v>
      </c>
      <c r="B9740" s="221" t="s">
        <v>2651</v>
      </c>
      <c r="C9740" s="221" t="s">
        <v>250</v>
      </c>
      <c r="D9740" s="804" t="s">
        <v>6331</v>
      </c>
      <c r="E9740" s="246">
        <v>20000</v>
      </c>
      <c r="F9740" s="246"/>
      <c r="G9740" s="248">
        <f t="shared" si="157"/>
        <v>-20000</v>
      </c>
      <c r="H9740" s="120" t="s">
        <v>6317</v>
      </c>
    </row>
    <row r="9741" spans="1:8" ht="15" x14ac:dyDescent="0.2">
      <c r="A9741" s="618">
        <v>44139</v>
      </c>
      <c r="B9741" s="221" t="s">
        <v>1399</v>
      </c>
      <c r="C9741" s="221" t="s">
        <v>391</v>
      </c>
      <c r="D9741" s="804" t="s">
        <v>6332</v>
      </c>
      <c r="E9741" s="246">
        <v>1000</v>
      </c>
      <c r="F9741" s="246"/>
      <c r="G9741" s="248">
        <f t="shared" si="157"/>
        <v>-1000</v>
      </c>
      <c r="H9741" s="120" t="s">
        <v>6317</v>
      </c>
    </row>
    <row r="9742" spans="1:8" ht="15" x14ac:dyDescent="0.2">
      <c r="A9742" s="618">
        <v>44139</v>
      </c>
      <c r="B9742" s="221" t="s">
        <v>5640</v>
      </c>
      <c r="C9742" s="576" t="s">
        <v>3144</v>
      </c>
      <c r="D9742" s="886" t="s">
        <v>4290</v>
      </c>
      <c r="E9742" s="577">
        <v>4000</v>
      </c>
      <c r="F9742" s="246"/>
      <c r="G9742" s="248">
        <f t="shared" si="157"/>
        <v>-4000</v>
      </c>
      <c r="H9742" s="120" t="s">
        <v>6317</v>
      </c>
    </row>
    <row r="9743" spans="1:8" ht="15" x14ac:dyDescent="0.2">
      <c r="A9743" s="618">
        <v>44139</v>
      </c>
      <c r="B9743" s="221" t="s">
        <v>2651</v>
      </c>
      <c r="C9743" s="576" t="s">
        <v>3144</v>
      </c>
      <c r="D9743" s="886" t="s">
        <v>4290</v>
      </c>
      <c r="E9743" s="577">
        <v>5100</v>
      </c>
      <c r="F9743" s="246"/>
      <c r="G9743" s="248">
        <f t="shared" si="157"/>
        <v>-5100</v>
      </c>
      <c r="H9743" s="120" t="s">
        <v>6317</v>
      </c>
    </row>
    <row r="9744" spans="1:8" ht="15" x14ac:dyDescent="0.2">
      <c r="A9744" s="618">
        <v>44142</v>
      </c>
      <c r="B9744" s="221" t="s">
        <v>5810</v>
      </c>
      <c r="C9744" s="221" t="s">
        <v>3144</v>
      </c>
      <c r="D9744" s="804" t="s">
        <v>6333</v>
      </c>
      <c r="E9744" s="246">
        <v>8220</v>
      </c>
      <c r="F9744" s="246"/>
      <c r="G9744" s="248">
        <f t="shared" si="157"/>
        <v>-8220</v>
      </c>
      <c r="H9744" s="120" t="s">
        <v>6317</v>
      </c>
    </row>
    <row r="9745" spans="1:8" ht="15" x14ac:dyDescent="0.2">
      <c r="A9745" s="618">
        <v>44142</v>
      </c>
      <c r="B9745" s="221" t="s">
        <v>2651</v>
      </c>
      <c r="C9745" s="221" t="s">
        <v>391</v>
      </c>
      <c r="D9745" s="804" t="s">
        <v>6334</v>
      </c>
      <c r="E9745" s="246">
        <v>680</v>
      </c>
      <c r="F9745" s="246"/>
      <c r="G9745" s="248">
        <f t="shared" si="157"/>
        <v>-680</v>
      </c>
      <c r="H9745" s="120" t="s">
        <v>6317</v>
      </c>
    </row>
    <row r="9746" spans="1:8" ht="15" x14ac:dyDescent="0.2">
      <c r="A9746" s="618">
        <v>44142</v>
      </c>
      <c r="B9746" s="221" t="s">
        <v>1399</v>
      </c>
      <c r="C9746" s="221" t="s">
        <v>391</v>
      </c>
      <c r="D9746" s="804" t="s">
        <v>6335</v>
      </c>
      <c r="E9746" s="246">
        <v>3000</v>
      </c>
      <c r="F9746" s="246"/>
      <c r="G9746" s="248">
        <f t="shared" si="157"/>
        <v>-3000</v>
      </c>
      <c r="H9746" s="120" t="s">
        <v>6317</v>
      </c>
    </row>
    <row r="9747" spans="1:8" ht="15" x14ac:dyDescent="0.2">
      <c r="A9747" s="618">
        <v>44142</v>
      </c>
      <c r="B9747" s="221" t="s">
        <v>1399</v>
      </c>
      <c r="C9747" s="221" t="s">
        <v>6311</v>
      </c>
      <c r="D9747" s="804" t="s">
        <v>6409</v>
      </c>
      <c r="E9747" s="246">
        <v>10000</v>
      </c>
      <c r="F9747" s="246"/>
      <c r="G9747" s="248">
        <f t="shared" si="157"/>
        <v>-10000</v>
      </c>
      <c r="H9747" s="120" t="s">
        <v>6317</v>
      </c>
    </row>
    <row r="9748" spans="1:8" ht="15" x14ac:dyDescent="0.2">
      <c r="A9748" s="618">
        <v>44144</v>
      </c>
      <c r="B9748" s="221" t="s">
        <v>3945</v>
      </c>
      <c r="C9748" s="576" t="s">
        <v>3002</v>
      </c>
      <c r="D9748" s="886" t="s">
        <v>369</v>
      </c>
      <c r="E9748" s="577">
        <v>15080</v>
      </c>
      <c r="F9748" s="246"/>
      <c r="G9748" s="248">
        <f t="shared" si="157"/>
        <v>-15080</v>
      </c>
      <c r="H9748" s="120" t="s">
        <v>6317</v>
      </c>
    </row>
    <row r="9749" spans="1:8" ht="15" x14ac:dyDescent="0.2">
      <c r="A9749" s="618">
        <v>44144</v>
      </c>
      <c r="B9749" s="221" t="s">
        <v>3944</v>
      </c>
      <c r="C9749" s="576" t="s">
        <v>3002</v>
      </c>
      <c r="D9749" s="886" t="s">
        <v>369</v>
      </c>
      <c r="E9749" s="577">
        <v>5200</v>
      </c>
      <c r="F9749" s="246"/>
      <c r="G9749" s="248">
        <f t="shared" si="157"/>
        <v>-5200</v>
      </c>
      <c r="H9749" s="120" t="s">
        <v>6317</v>
      </c>
    </row>
    <row r="9750" spans="1:8" ht="15" x14ac:dyDescent="0.2">
      <c r="A9750" s="618">
        <v>44144</v>
      </c>
      <c r="B9750" s="221" t="s">
        <v>1690</v>
      </c>
      <c r="C9750" s="221" t="s">
        <v>1688</v>
      </c>
      <c r="D9750" s="804" t="s">
        <v>6336</v>
      </c>
      <c r="E9750" s="246">
        <v>526</v>
      </c>
      <c r="F9750" s="246"/>
      <c r="G9750" s="248">
        <f t="shared" si="157"/>
        <v>-526</v>
      </c>
      <c r="H9750" s="120" t="s">
        <v>6317</v>
      </c>
    </row>
    <row r="9751" spans="1:8" ht="15" x14ac:dyDescent="0.2">
      <c r="A9751" s="618">
        <v>44144</v>
      </c>
      <c r="B9751" s="221" t="s">
        <v>16</v>
      </c>
      <c r="C9751" s="221" t="s">
        <v>3363</v>
      </c>
      <c r="D9751" s="804"/>
      <c r="E9751" s="246">
        <v>4370</v>
      </c>
      <c r="F9751" s="246"/>
      <c r="G9751" s="248">
        <f t="shared" si="157"/>
        <v>-4370</v>
      </c>
      <c r="H9751" s="120" t="s">
        <v>6317</v>
      </c>
    </row>
    <row r="9752" spans="1:8" ht="15" x14ac:dyDescent="0.2">
      <c r="A9752" s="618">
        <v>44144</v>
      </c>
      <c r="B9752" s="221" t="s">
        <v>6514</v>
      </c>
      <c r="C9752" s="221" t="s">
        <v>391</v>
      </c>
      <c r="D9752" s="804" t="s">
        <v>6337</v>
      </c>
      <c r="E9752" s="246">
        <v>2000</v>
      </c>
      <c r="F9752" s="246"/>
      <c r="G9752" s="248">
        <f t="shared" si="157"/>
        <v>-2000</v>
      </c>
      <c r="H9752" s="120" t="s">
        <v>6317</v>
      </c>
    </row>
    <row r="9753" spans="1:8" ht="15" x14ac:dyDescent="0.2">
      <c r="A9753" s="618">
        <v>44148</v>
      </c>
      <c r="B9753" s="221" t="s">
        <v>2651</v>
      </c>
      <c r="C9753" s="221" t="s">
        <v>250</v>
      </c>
      <c r="D9753" s="804" t="s">
        <v>6338</v>
      </c>
      <c r="E9753" s="246">
        <v>3000</v>
      </c>
      <c r="F9753" s="246"/>
      <c r="G9753" s="248">
        <f t="shared" si="157"/>
        <v>-3000</v>
      </c>
      <c r="H9753" s="120" t="s">
        <v>6317</v>
      </c>
    </row>
    <row r="9754" spans="1:8" ht="15" x14ac:dyDescent="0.2">
      <c r="A9754" s="618">
        <v>44151</v>
      </c>
      <c r="B9754" s="221" t="s">
        <v>1399</v>
      </c>
      <c r="C9754" s="221" t="s">
        <v>6339</v>
      </c>
      <c r="D9754" s="804" t="s">
        <v>6340</v>
      </c>
      <c r="E9754" s="246">
        <v>50000</v>
      </c>
      <c r="F9754" s="246"/>
      <c r="G9754" s="248">
        <f t="shared" si="157"/>
        <v>-50000</v>
      </c>
      <c r="H9754" s="120" t="s">
        <v>6317</v>
      </c>
    </row>
    <row r="9755" spans="1:8" ht="15" x14ac:dyDescent="0.2">
      <c r="A9755" s="618">
        <v>44151</v>
      </c>
      <c r="B9755" s="221" t="s">
        <v>25</v>
      </c>
      <c r="C9755" s="221" t="s">
        <v>2427</v>
      </c>
      <c r="D9755" s="804" t="s">
        <v>3055</v>
      </c>
      <c r="E9755" s="246">
        <v>34279</v>
      </c>
      <c r="F9755" s="246"/>
      <c r="G9755" s="248">
        <f t="shared" si="157"/>
        <v>-34279</v>
      </c>
      <c r="H9755" s="120" t="s">
        <v>6317</v>
      </c>
    </row>
    <row r="9756" spans="1:8" ht="15" x14ac:dyDescent="0.2">
      <c r="A9756" s="618">
        <v>44151</v>
      </c>
      <c r="B9756" s="221" t="s">
        <v>16</v>
      </c>
      <c r="C9756" s="221" t="s">
        <v>391</v>
      </c>
      <c r="D9756" s="804" t="s">
        <v>2995</v>
      </c>
      <c r="E9756" s="246">
        <v>3000</v>
      </c>
      <c r="F9756" s="246"/>
      <c r="G9756" s="248">
        <f t="shared" si="157"/>
        <v>-3000</v>
      </c>
      <c r="H9756" s="120" t="s">
        <v>6317</v>
      </c>
    </row>
    <row r="9757" spans="1:8" ht="15" x14ac:dyDescent="0.2">
      <c r="A9757" s="618">
        <v>44151</v>
      </c>
      <c r="B9757" s="221" t="s">
        <v>25</v>
      </c>
      <c r="C9757" s="221" t="s">
        <v>2427</v>
      </c>
      <c r="D9757" s="804" t="s">
        <v>3055</v>
      </c>
      <c r="E9757" s="246">
        <v>25664</v>
      </c>
      <c r="F9757" s="246"/>
      <c r="G9757" s="248">
        <f t="shared" si="157"/>
        <v>-25664</v>
      </c>
      <c r="H9757" s="120" t="s">
        <v>6317</v>
      </c>
    </row>
    <row r="9758" spans="1:8" ht="15" x14ac:dyDescent="0.2">
      <c r="A9758" s="618">
        <v>44152</v>
      </c>
      <c r="B9758" s="221" t="s">
        <v>2932</v>
      </c>
      <c r="C9758" s="221" t="s">
        <v>1494</v>
      </c>
      <c r="D9758" s="804"/>
      <c r="E9758" s="246">
        <v>1120</v>
      </c>
      <c r="F9758" s="246"/>
      <c r="G9758" s="248">
        <f t="shared" si="157"/>
        <v>-1120</v>
      </c>
      <c r="H9758" s="120" t="s">
        <v>6317</v>
      </c>
    </row>
    <row r="9759" spans="1:8" ht="15" x14ac:dyDescent="0.2">
      <c r="A9759" s="618">
        <v>44152</v>
      </c>
      <c r="B9759" s="221" t="s">
        <v>2651</v>
      </c>
      <c r="C9759" s="221" t="s">
        <v>391</v>
      </c>
      <c r="D9759" s="804" t="s">
        <v>6341</v>
      </c>
      <c r="E9759" s="246">
        <v>1200</v>
      </c>
      <c r="F9759" s="246"/>
      <c r="G9759" s="248">
        <f t="shared" si="157"/>
        <v>-1200</v>
      </c>
      <c r="H9759" s="120" t="s">
        <v>6317</v>
      </c>
    </row>
    <row r="9760" spans="1:8" ht="24" x14ac:dyDescent="0.2">
      <c r="A9760" s="618">
        <v>44152</v>
      </c>
      <c r="B9760" s="221" t="s">
        <v>1399</v>
      </c>
      <c r="C9760" s="221" t="s">
        <v>391</v>
      </c>
      <c r="D9760" s="804" t="s">
        <v>6369</v>
      </c>
      <c r="E9760" s="246">
        <v>30000</v>
      </c>
      <c r="F9760" s="246"/>
      <c r="G9760" s="248">
        <f t="shared" si="157"/>
        <v>-30000</v>
      </c>
      <c r="H9760" s="120" t="s">
        <v>6317</v>
      </c>
    </row>
    <row r="9761" spans="1:8" ht="15" x14ac:dyDescent="0.2">
      <c r="A9761" s="618">
        <v>44153</v>
      </c>
      <c r="B9761" s="221" t="s">
        <v>16</v>
      </c>
      <c r="C9761" s="576" t="s">
        <v>1688</v>
      </c>
      <c r="D9761" s="886" t="s">
        <v>6342</v>
      </c>
      <c r="E9761" s="577">
        <v>2950</v>
      </c>
      <c r="F9761" s="246"/>
      <c r="G9761" s="248">
        <f t="shared" si="157"/>
        <v>-2950</v>
      </c>
      <c r="H9761" s="120" t="s">
        <v>6317</v>
      </c>
    </row>
    <row r="9762" spans="1:8" ht="15" x14ac:dyDescent="0.2">
      <c r="A9762" s="618">
        <v>44153</v>
      </c>
      <c r="B9762" s="221" t="s">
        <v>25</v>
      </c>
      <c r="C9762" s="576" t="s">
        <v>1688</v>
      </c>
      <c r="D9762" s="886" t="s">
        <v>6342</v>
      </c>
      <c r="E9762" s="577">
        <v>7470</v>
      </c>
      <c r="F9762" s="246"/>
      <c r="G9762" s="248">
        <f t="shared" si="157"/>
        <v>-7470</v>
      </c>
      <c r="H9762" s="120" t="s">
        <v>6317</v>
      </c>
    </row>
    <row r="9763" spans="1:8" ht="15" x14ac:dyDescent="0.2">
      <c r="A9763" s="618">
        <v>44153</v>
      </c>
      <c r="B9763" s="221" t="s">
        <v>1399</v>
      </c>
      <c r="C9763" s="221" t="s">
        <v>3144</v>
      </c>
      <c r="D9763" s="804" t="s">
        <v>6343</v>
      </c>
      <c r="E9763" s="246">
        <v>1450</v>
      </c>
      <c r="F9763" s="246"/>
      <c r="G9763" s="248">
        <f t="shared" si="157"/>
        <v>-1450</v>
      </c>
      <c r="H9763" s="120" t="s">
        <v>6317</v>
      </c>
    </row>
    <row r="9764" spans="1:8" ht="15" x14ac:dyDescent="0.2">
      <c r="A9764" s="618">
        <v>44153</v>
      </c>
      <c r="B9764" s="221" t="s">
        <v>4552</v>
      </c>
      <c r="C9764" s="221" t="s">
        <v>3144</v>
      </c>
      <c r="D9764" s="804" t="s">
        <v>6344</v>
      </c>
      <c r="E9764" s="246">
        <v>2830</v>
      </c>
      <c r="F9764" s="246"/>
      <c r="G9764" s="248">
        <f t="shared" si="157"/>
        <v>-2830</v>
      </c>
      <c r="H9764" s="120" t="s">
        <v>6317</v>
      </c>
    </row>
    <row r="9765" spans="1:8" ht="15" x14ac:dyDescent="0.2">
      <c r="A9765" s="618">
        <v>44153</v>
      </c>
      <c r="B9765" s="221" t="s">
        <v>2932</v>
      </c>
      <c r="C9765" s="221" t="s">
        <v>391</v>
      </c>
      <c r="D9765" s="804" t="s">
        <v>6345</v>
      </c>
      <c r="E9765" s="246">
        <v>3000</v>
      </c>
      <c r="F9765" s="246"/>
      <c r="G9765" s="248">
        <f t="shared" si="157"/>
        <v>-3000</v>
      </c>
      <c r="H9765" s="120" t="s">
        <v>6317</v>
      </c>
    </row>
    <row r="9766" spans="1:8" ht="15" x14ac:dyDescent="0.2">
      <c r="A9766" s="618">
        <v>44153</v>
      </c>
      <c r="B9766" s="221" t="s">
        <v>25</v>
      </c>
      <c r="C9766" s="221" t="s">
        <v>4064</v>
      </c>
      <c r="D9766" s="804" t="s">
        <v>2107</v>
      </c>
      <c r="E9766" s="246">
        <v>1500</v>
      </c>
      <c r="F9766" s="246"/>
      <c r="G9766" s="248">
        <f t="shared" si="157"/>
        <v>-1500</v>
      </c>
      <c r="H9766" s="120" t="s">
        <v>6317</v>
      </c>
    </row>
    <row r="9767" spans="1:8" ht="15" x14ac:dyDescent="0.2">
      <c r="A9767" s="618">
        <v>44153</v>
      </c>
      <c r="B9767" s="221" t="s">
        <v>6514</v>
      </c>
      <c r="C9767" s="221" t="s">
        <v>391</v>
      </c>
      <c r="D9767" s="804" t="s">
        <v>6346</v>
      </c>
      <c r="E9767" s="246">
        <v>4500</v>
      </c>
      <c r="F9767" s="246"/>
      <c r="G9767" s="248">
        <f t="shared" si="157"/>
        <v>-4500</v>
      </c>
      <c r="H9767" s="120" t="s">
        <v>6317</v>
      </c>
    </row>
    <row r="9768" spans="1:8" ht="15" x14ac:dyDescent="0.2">
      <c r="A9768" s="618">
        <v>44153</v>
      </c>
      <c r="B9768" s="221" t="s">
        <v>1399</v>
      </c>
      <c r="C9768" s="221" t="s">
        <v>5740</v>
      </c>
      <c r="D9768" s="804" t="s">
        <v>6347</v>
      </c>
      <c r="E9768" s="246">
        <v>3500</v>
      </c>
      <c r="F9768" s="246"/>
      <c r="G9768" s="248">
        <f t="shared" si="157"/>
        <v>-3500</v>
      </c>
      <c r="H9768" s="120" t="s">
        <v>6317</v>
      </c>
    </row>
    <row r="9769" spans="1:8" ht="15" x14ac:dyDescent="0.2">
      <c r="A9769" s="618">
        <v>44153</v>
      </c>
      <c r="B9769" s="221" t="s">
        <v>2932</v>
      </c>
      <c r="C9769" s="221" t="s">
        <v>6348</v>
      </c>
      <c r="D9769" s="804" t="s">
        <v>6352</v>
      </c>
      <c r="E9769" s="246">
        <v>15000</v>
      </c>
      <c r="F9769" s="246"/>
      <c r="G9769" s="248">
        <f t="shared" ref="G9769:G9832" si="158">F9769-E9769</f>
        <v>-15000</v>
      </c>
      <c r="H9769" s="120" t="s">
        <v>6317</v>
      </c>
    </row>
    <row r="9770" spans="1:8" ht="15" x14ac:dyDescent="0.2">
      <c r="A9770" s="618">
        <v>44153</v>
      </c>
      <c r="B9770" s="221" t="s">
        <v>11</v>
      </c>
      <c r="C9770" s="221" t="s">
        <v>6349</v>
      </c>
      <c r="D9770" s="804" t="s">
        <v>6350</v>
      </c>
      <c r="E9770" s="246">
        <v>20000</v>
      </c>
      <c r="F9770" s="246"/>
      <c r="G9770" s="248">
        <f t="shared" si="158"/>
        <v>-20000</v>
      </c>
      <c r="H9770" s="120" t="s">
        <v>6317</v>
      </c>
    </row>
    <row r="9771" spans="1:8" ht="15" customHeight="1" x14ac:dyDescent="0.2">
      <c r="A9771" s="618">
        <v>44153</v>
      </c>
      <c r="B9771" s="221" t="s">
        <v>1399</v>
      </c>
      <c r="C9771" s="221" t="s">
        <v>6140</v>
      </c>
      <c r="D9771" s="804" t="s">
        <v>6356</v>
      </c>
      <c r="E9771" s="246">
        <v>45000</v>
      </c>
      <c r="F9771" s="246"/>
      <c r="G9771" s="248">
        <f t="shared" si="158"/>
        <v>-45000</v>
      </c>
      <c r="H9771" s="120" t="s">
        <v>6317</v>
      </c>
    </row>
    <row r="9772" spans="1:8" ht="15" x14ac:dyDescent="0.2">
      <c r="A9772" s="618">
        <v>44154</v>
      </c>
      <c r="B9772" s="221" t="s">
        <v>1399</v>
      </c>
      <c r="C9772" s="221" t="s">
        <v>4907</v>
      </c>
      <c r="D9772" s="804" t="s">
        <v>6351</v>
      </c>
      <c r="E9772" s="246">
        <v>7000</v>
      </c>
      <c r="F9772" s="246"/>
      <c r="G9772" s="248">
        <f t="shared" si="158"/>
        <v>-7000</v>
      </c>
      <c r="H9772" s="120" t="s">
        <v>6317</v>
      </c>
    </row>
    <row r="9773" spans="1:8" ht="15" x14ac:dyDescent="0.2">
      <c r="A9773" s="618">
        <v>44154</v>
      </c>
      <c r="B9773" s="221" t="s">
        <v>1399</v>
      </c>
      <c r="C9773" s="221" t="s">
        <v>3144</v>
      </c>
      <c r="D9773" s="804" t="s">
        <v>6353</v>
      </c>
      <c r="E9773" s="246">
        <v>9815</v>
      </c>
      <c r="F9773" s="246"/>
      <c r="G9773" s="248">
        <f t="shared" si="158"/>
        <v>-9815</v>
      </c>
      <c r="H9773" s="120" t="s">
        <v>6317</v>
      </c>
    </row>
    <row r="9774" spans="1:8" ht="15" x14ac:dyDescent="0.2">
      <c r="A9774" s="618">
        <v>44154</v>
      </c>
      <c r="B9774" s="221" t="s">
        <v>2651</v>
      </c>
      <c r="C9774" s="221" t="s">
        <v>2189</v>
      </c>
      <c r="D9774" s="804"/>
      <c r="E9774" s="246">
        <v>75</v>
      </c>
      <c r="F9774" s="246"/>
      <c r="G9774" s="248">
        <f t="shared" si="158"/>
        <v>-75</v>
      </c>
      <c r="H9774" s="120" t="s">
        <v>6317</v>
      </c>
    </row>
    <row r="9775" spans="1:8" ht="15" x14ac:dyDescent="0.2">
      <c r="A9775" s="618">
        <v>44154</v>
      </c>
      <c r="B9775" s="221" t="s">
        <v>25</v>
      </c>
      <c r="C9775" s="576" t="s">
        <v>1688</v>
      </c>
      <c r="D9775" s="886" t="s">
        <v>369</v>
      </c>
      <c r="E9775" s="577">
        <v>18525</v>
      </c>
      <c r="F9775" s="246"/>
      <c r="G9775" s="248">
        <f t="shared" si="158"/>
        <v>-18525</v>
      </c>
      <c r="H9775" s="120" t="s">
        <v>6317</v>
      </c>
    </row>
    <row r="9776" spans="1:8" ht="15" x14ac:dyDescent="0.2">
      <c r="A9776" s="618">
        <v>44154</v>
      </c>
      <c r="B9776" s="221" t="s">
        <v>16</v>
      </c>
      <c r="C9776" s="576" t="s">
        <v>1688</v>
      </c>
      <c r="D9776" s="886" t="s">
        <v>369</v>
      </c>
      <c r="E9776" s="577">
        <v>7961</v>
      </c>
      <c r="F9776" s="246"/>
      <c r="G9776" s="248">
        <f t="shared" si="158"/>
        <v>-7961</v>
      </c>
      <c r="H9776" s="120" t="s">
        <v>6317</v>
      </c>
    </row>
    <row r="9777" spans="1:8" ht="15" x14ac:dyDescent="0.2">
      <c r="A9777" s="618">
        <v>44154</v>
      </c>
      <c r="B9777" s="221" t="s">
        <v>16</v>
      </c>
      <c r="C9777" s="221" t="s">
        <v>647</v>
      </c>
      <c r="D9777" s="804" t="s">
        <v>6354</v>
      </c>
      <c r="E9777" s="246">
        <v>4441</v>
      </c>
      <c r="F9777" s="246"/>
      <c r="G9777" s="248">
        <f t="shared" si="158"/>
        <v>-4441</v>
      </c>
      <c r="H9777" s="120" t="s">
        <v>6317</v>
      </c>
    </row>
    <row r="9778" spans="1:8" ht="15" x14ac:dyDescent="0.2">
      <c r="A9778" s="618">
        <v>44155</v>
      </c>
      <c r="B9778" s="221" t="s">
        <v>2651</v>
      </c>
      <c r="C9778" s="221" t="s">
        <v>3144</v>
      </c>
      <c r="D9778" s="804" t="s">
        <v>6355</v>
      </c>
      <c r="E9778" s="246">
        <v>16075</v>
      </c>
      <c r="F9778" s="246"/>
      <c r="G9778" s="248">
        <f t="shared" si="158"/>
        <v>-16075</v>
      </c>
      <c r="H9778" s="120" t="s">
        <v>6317</v>
      </c>
    </row>
    <row r="9779" spans="1:8" ht="15" x14ac:dyDescent="0.2">
      <c r="A9779" s="618">
        <v>44155</v>
      </c>
      <c r="B9779" s="221" t="s">
        <v>1399</v>
      </c>
      <c r="C9779" s="221" t="s">
        <v>2514</v>
      </c>
      <c r="D9779" s="804" t="s">
        <v>3360</v>
      </c>
      <c r="E9779" s="246">
        <v>2000</v>
      </c>
      <c r="F9779" s="246"/>
      <c r="G9779" s="248">
        <f t="shared" si="158"/>
        <v>-2000</v>
      </c>
      <c r="H9779" s="120" t="s">
        <v>6317</v>
      </c>
    </row>
    <row r="9780" spans="1:8" ht="24" x14ac:dyDescent="0.2">
      <c r="A9780" s="618">
        <v>44156</v>
      </c>
      <c r="B9780" s="221" t="s">
        <v>2651</v>
      </c>
      <c r="C9780" s="221" t="s">
        <v>3144</v>
      </c>
      <c r="D9780" s="804" t="s">
        <v>6357</v>
      </c>
      <c r="E9780" s="246">
        <v>11900</v>
      </c>
      <c r="F9780" s="246"/>
      <c r="G9780" s="248">
        <f t="shared" si="158"/>
        <v>-11900</v>
      </c>
      <c r="H9780" s="120" t="s">
        <v>6317</v>
      </c>
    </row>
    <row r="9781" spans="1:8" ht="24" x14ac:dyDescent="0.2">
      <c r="A9781" s="618">
        <v>44156</v>
      </c>
      <c r="B9781" s="221" t="s">
        <v>5810</v>
      </c>
      <c r="C9781" s="576" t="s">
        <v>3144</v>
      </c>
      <c r="D9781" s="886" t="s">
        <v>6358</v>
      </c>
      <c r="E9781" s="577">
        <v>212240</v>
      </c>
      <c r="F9781" s="246"/>
      <c r="G9781" s="248">
        <f t="shared" si="158"/>
        <v>-212240</v>
      </c>
      <c r="H9781" s="120" t="s">
        <v>6317</v>
      </c>
    </row>
    <row r="9782" spans="1:8" ht="24" x14ac:dyDescent="0.2">
      <c r="A9782" s="618">
        <v>44156</v>
      </c>
      <c r="B9782" s="221" t="s">
        <v>2651</v>
      </c>
      <c r="C9782" s="576" t="s">
        <v>3144</v>
      </c>
      <c r="D9782" s="886" t="s">
        <v>6359</v>
      </c>
      <c r="E9782" s="577">
        <v>9247</v>
      </c>
      <c r="F9782" s="246"/>
      <c r="G9782" s="248">
        <f t="shared" si="158"/>
        <v>-9247</v>
      </c>
      <c r="H9782" s="120" t="s">
        <v>6317</v>
      </c>
    </row>
    <row r="9783" spans="1:8" ht="15" x14ac:dyDescent="0.2">
      <c r="A9783" s="618">
        <v>44156</v>
      </c>
      <c r="B9783" s="221" t="s">
        <v>5810</v>
      </c>
      <c r="C9783" s="221" t="s">
        <v>3144</v>
      </c>
      <c r="D9783" s="804" t="s">
        <v>6360</v>
      </c>
      <c r="E9783" s="246">
        <v>12750</v>
      </c>
      <c r="F9783" s="246"/>
      <c r="G9783" s="248">
        <f t="shared" si="158"/>
        <v>-12750</v>
      </c>
      <c r="H9783" s="120" t="s">
        <v>6317</v>
      </c>
    </row>
    <row r="9784" spans="1:8" ht="24" x14ac:dyDescent="0.2">
      <c r="A9784" s="618">
        <v>44156</v>
      </c>
      <c r="B9784" s="221" t="s">
        <v>5603</v>
      </c>
      <c r="C9784" s="221" t="s">
        <v>3144</v>
      </c>
      <c r="D9784" s="804" t="s">
        <v>6361</v>
      </c>
      <c r="E9784" s="246">
        <v>32470</v>
      </c>
      <c r="F9784" s="246"/>
      <c r="G9784" s="248">
        <f t="shared" si="158"/>
        <v>-32470</v>
      </c>
      <c r="H9784" s="120" t="s">
        <v>6317</v>
      </c>
    </row>
    <row r="9785" spans="1:8" ht="24" x14ac:dyDescent="0.2">
      <c r="A9785" s="618">
        <v>44156</v>
      </c>
      <c r="B9785" s="221" t="s">
        <v>5810</v>
      </c>
      <c r="C9785" s="221" t="s">
        <v>3144</v>
      </c>
      <c r="D9785" s="804" t="s">
        <v>6362</v>
      </c>
      <c r="E9785" s="246">
        <v>51150</v>
      </c>
      <c r="F9785" s="246"/>
      <c r="G9785" s="248">
        <f t="shared" si="158"/>
        <v>-51150</v>
      </c>
      <c r="H9785" s="120" t="s">
        <v>6317</v>
      </c>
    </row>
    <row r="9786" spans="1:8" ht="15" x14ac:dyDescent="0.2">
      <c r="A9786" s="618">
        <v>44156</v>
      </c>
      <c r="B9786" s="221" t="s">
        <v>5810</v>
      </c>
      <c r="C9786" s="221" t="s">
        <v>3144</v>
      </c>
      <c r="D9786" s="804" t="s">
        <v>6363</v>
      </c>
      <c r="E9786" s="246">
        <v>155000</v>
      </c>
      <c r="F9786" s="246"/>
      <c r="G9786" s="248">
        <f t="shared" si="158"/>
        <v>-155000</v>
      </c>
      <c r="H9786" s="120" t="s">
        <v>6317</v>
      </c>
    </row>
    <row r="9787" spans="1:8" ht="15" x14ac:dyDescent="0.2">
      <c r="A9787" s="618">
        <v>44156</v>
      </c>
      <c r="B9787" s="221" t="s">
        <v>5810</v>
      </c>
      <c r="C9787" s="221" t="s">
        <v>3144</v>
      </c>
      <c r="D9787" s="804" t="s">
        <v>6363</v>
      </c>
      <c r="E9787" s="246">
        <v>143500</v>
      </c>
      <c r="F9787" s="246"/>
      <c r="G9787" s="248">
        <f t="shared" si="158"/>
        <v>-143500</v>
      </c>
      <c r="H9787" s="120" t="s">
        <v>6317</v>
      </c>
    </row>
    <row r="9788" spans="1:8" ht="15" x14ac:dyDescent="0.2">
      <c r="A9788" s="618">
        <v>44156</v>
      </c>
      <c r="B9788" s="221" t="s">
        <v>1399</v>
      </c>
      <c r="C9788" s="221" t="s">
        <v>6364</v>
      </c>
      <c r="D9788" s="804" t="s">
        <v>6365</v>
      </c>
      <c r="E9788" s="246">
        <v>71782</v>
      </c>
      <c r="F9788" s="246"/>
      <c r="G9788" s="248">
        <f t="shared" si="158"/>
        <v>-71782</v>
      </c>
      <c r="H9788" s="120" t="s">
        <v>6317</v>
      </c>
    </row>
    <row r="9789" spans="1:8" ht="15" x14ac:dyDescent="0.2">
      <c r="A9789" s="618">
        <v>44156</v>
      </c>
      <c r="B9789" s="221" t="s">
        <v>1399</v>
      </c>
      <c r="C9789" s="221" t="s">
        <v>3144</v>
      </c>
      <c r="D9789" s="804" t="s">
        <v>4449</v>
      </c>
      <c r="E9789" s="246">
        <v>37593</v>
      </c>
      <c r="F9789" s="246"/>
      <c r="G9789" s="248">
        <f t="shared" si="158"/>
        <v>-37593</v>
      </c>
      <c r="H9789" s="120" t="s">
        <v>6317</v>
      </c>
    </row>
    <row r="9790" spans="1:8" ht="15" x14ac:dyDescent="0.2">
      <c r="A9790" s="618">
        <v>44156</v>
      </c>
      <c r="B9790" s="221" t="s">
        <v>1399</v>
      </c>
      <c r="C9790" s="221" t="s">
        <v>3144</v>
      </c>
      <c r="D9790" s="804" t="s">
        <v>4449</v>
      </c>
      <c r="E9790" s="246">
        <v>29482</v>
      </c>
      <c r="F9790" s="246"/>
      <c r="G9790" s="248">
        <f t="shared" si="158"/>
        <v>-29482</v>
      </c>
      <c r="H9790" s="120" t="s">
        <v>6317</v>
      </c>
    </row>
    <row r="9791" spans="1:8" ht="15" x14ac:dyDescent="0.2">
      <c r="A9791" s="618">
        <v>44159</v>
      </c>
      <c r="B9791" s="221" t="s">
        <v>5810</v>
      </c>
      <c r="C9791" s="221" t="s">
        <v>3144</v>
      </c>
      <c r="D9791" s="804" t="s">
        <v>6375</v>
      </c>
      <c r="E9791" s="246">
        <v>20650</v>
      </c>
      <c r="F9791" s="246"/>
      <c r="G9791" s="248">
        <f t="shared" si="158"/>
        <v>-20650</v>
      </c>
      <c r="H9791" s="120" t="s">
        <v>6317</v>
      </c>
    </row>
    <row r="9792" spans="1:8" ht="15" x14ac:dyDescent="0.2">
      <c r="A9792" s="618">
        <v>44159</v>
      </c>
      <c r="B9792" s="221" t="s">
        <v>1399</v>
      </c>
      <c r="C9792" s="221" t="s">
        <v>2103</v>
      </c>
      <c r="D9792" s="804" t="s">
        <v>6376</v>
      </c>
      <c r="E9792" s="246">
        <v>20200</v>
      </c>
      <c r="F9792" s="246"/>
      <c r="G9792" s="248">
        <f t="shared" si="158"/>
        <v>-20200</v>
      </c>
      <c r="H9792" s="120" t="s">
        <v>6317</v>
      </c>
    </row>
    <row r="9793" spans="1:8" ht="15" x14ac:dyDescent="0.2">
      <c r="A9793" s="618">
        <v>44160</v>
      </c>
      <c r="B9793" s="221" t="s">
        <v>1399</v>
      </c>
      <c r="C9793" s="221" t="s">
        <v>6377</v>
      </c>
      <c r="D9793" s="804" t="s">
        <v>6378</v>
      </c>
      <c r="E9793" s="246">
        <v>15000</v>
      </c>
      <c r="F9793" s="246"/>
      <c r="G9793" s="248">
        <f t="shared" si="158"/>
        <v>-15000</v>
      </c>
      <c r="H9793" s="120" t="s">
        <v>6317</v>
      </c>
    </row>
    <row r="9794" spans="1:8" ht="15" x14ac:dyDescent="0.2">
      <c r="A9794" s="618">
        <v>44160</v>
      </c>
      <c r="B9794" s="221" t="s">
        <v>25</v>
      </c>
      <c r="C9794" s="221" t="s">
        <v>4064</v>
      </c>
      <c r="D9794" s="804" t="s">
        <v>2107</v>
      </c>
      <c r="E9794" s="246">
        <v>600</v>
      </c>
      <c r="F9794" s="246"/>
      <c r="G9794" s="248">
        <f t="shared" si="158"/>
        <v>-600</v>
      </c>
      <c r="H9794" s="120" t="s">
        <v>6317</v>
      </c>
    </row>
    <row r="9795" spans="1:8" ht="15" x14ac:dyDescent="0.2">
      <c r="A9795" s="618">
        <v>44160</v>
      </c>
      <c r="B9795" s="221" t="s">
        <v>2651</v>
      </c>
      <c r="C9795" s="221" t="s">
        <v>3144</v>
      </c>
      <c r="D9795" s="804" t="s">
        <v>6379</v>
      </c>
      <c r="E9795" s="246">
        <v>1300</v>
      </c>
      <c r="F9795" s="246"/>
      <c r="G9795" s="248">
        <f t="shared" si="158"/>
        <v>-1300</v>
      </c>
      <c r="H9795" s="120" t="s">
        <v>6317</v>
      </c>
    </row>
    <row r="9796" spans="1:8" ht="15" x14ac:dyDescent="0.2">
      <c r="A9796" s="618">
        <v>44160</v>
      </c>
      <c r="B9796" s="221" t="s">
        <v>2932</v>
      </c>
      <c r="C9796" s="221" t="s">
        <v>3144</v>
      </c>
      <c r="D9796" s="804" t="s">
        <v>6380</v>
      </c>
      <c r="E9796" s="246">
        <v>4050</v>
      </c>
      <c r="F9796" s="246"/>
      <c r="G9796" s="248">
        <f t="shared" si="158"/>
        <v>-4050</v>
      </c>
      <c r="H9796" s="120" t="s">
        <v>6317</v>
      </c>
    </row>
    <row r="9797" spans="1:8" ht="15" x14ac:dyDescent="0.2">
      <c r="A9797" s="618">
        <v>44160</v>
      </c>
      <c r="B9797" s="221" t="s">
        <v>25</v>
      </c>
      <c r="C9797" s="221" t="s">
        <v>1004</v>
      </c>
      <c r="D9797" s="804"/>
      <c r="E9797" s="246">
        <v>650</v>
      </c>
      <c r="F9797" s="246"/>
      <c r="G9797" s="248">
        <f t="shared" si="158"/>
        <v>-650</v>
      </c>
      <c r="H9797" s="120" t="s">
        <v>6317</v>
      </c>
    </row>
    <row r="9798" spans="1:8" ht="15" x14ac:dyDescent="0.2">
      <c r="A9798" s="618">
        <v>44160</v>
      </c>
      <c r="B9798" s="221" t="s">
        <v>2932</v>
      </c>
      <c r="C9798" s="221" t="s">
        <v>3144</v>
      </c>
      <c r="D9798" s="804" t="s">
        <v>6381</v>
      </c>
      <c r="E9798" s="246">
        <v>3920</v>
      </c>
      <c r="F9798" s="246"/>
      <c r="G9798" s="248">
        <f t="shared" si="158"/>
        <v>-3920</v>
      </c>
      <c r="H9798" s="120" t="s">
        <v>6317</v>
      </c>
    </row>
    <row r="9799" spans="1:8" ht="15" x14ac:dyDescent="0.2">
      <c r="A9799" s="618">
        <v>44161</v>
      </c>
      <c r="B9799" s="221" t="s">
        <v>2651</v>
      </c>
      <c r="C9799" s="221" t="s">
        <v>2189</v>
      </c>
      <c r="D9799" s="804"/>
      <c r="E9799" s="246">
        <v>360</v>
      </c>
      <c r="F9799" s="246"/>
      <c r="G9799" s="248">
        <f t="shared" si="158"/>
        <v>-360</v>
      </c>
      <c r="H9799" s="120" t="s">
        <v>6317</v>
      </c>
    </row>
    <row r="9800" spans="1:8" ht="15" x14ac:dyDescent="0.2">
      <c r="A9800" s="618">
        <v>44162</v>
      </c>
      <c r="B9800" s="221" t="s">
        <v>1399</v>
      </c>
      <c r="C9800" s="221" t="s">
        <v>3144</v>
      </c>
      <c r="D9800" s="804" t="s">
        <v>6383</v>
      </c>
      <c r="E9800" s="246">
        <v>1000</v>
      </c>
      <c r="F9800" s="246"/>
      <c r="G9800" s="248">
        <f t="shared" si="158"/>
        <v>-1000</v>
      </c>
      <c r="H9800" s="120" t="s">
        <v>6317</v>
      </c>
    </row>
    <row r="9801" spans="1:8" ht="15" x14ac:dyDescent="0.2">
      <c r="A9801" s="618">
        <v>44162</v>
      </c>
      <c r="B9801" s="221" t="s">
        <v>1399</v>
      </c>
      <c r="C9801" s="221" t="s">
        <v>3144</v>
      </c>
      <c r="D9801" s="804" t="s">
        <v>6384</v>
      </c>
      <c r="E9801" s="246">
        <v>11160</v>
      </c>
      <c r="F9801" s="246"/>
      <c r="G9801" s="248">
        <f t="shared" si="158"/>
        <v>-11160</v>
      </c>
      <c r="H9801" s="120" t="s">
        <v>6317</v>
      </c>
    </row>
    <row r="9802" spans="1:8" ht="15" x14ac:dyDescent="0.2">
      <c r="A9802" s="618">
        <v>44162</v>
      </c>
      <c r="B9802" s="221" t="s">
        <v>1399</v>
      </c>
      <c r="C9802" s="221" t="s">
        <v>285</v>
      </c>
      <c r="D9802" s="804" t="s">
        <v>6385</v>
      </c>
      <c r="E9802" s="246">
        <v>1120</v>
      </c>
      <c r="F9802" s="246"/>
      <c r="G9802" s="248">
        <f t="shared" si="158"/>
        <v>-1120</v>
      </c>
      <c r="H9802" s="120" t="s">
        <v>6317</v>
      </c>
    </row>
    <row r="9803" spans="1:8" ht="15" x14ac:dyDescent="0.2">
      <c r="A9803" s="618">
        <v>44162</v>
      </c>
      <c r="B9803" s="221" t="s">
        <v>1399</v>
      </c>
      <c r="C9803" s="221" t="s">
        <v>6140</v>
      </c>
      <c r="D9803" s="804" t="s">
        <v>6386</v>
      </c>
      <c r="E9803" s="246">
        <v>10000</v>
      </c>
      <c r="F9803" s="246"/>
      <c r="G9803" s="248">
        <f t="shared" si="158"/>
        <v>-10000</v>
      </c>
      <c r="H9803" s="120" t="s">
        <v>6317</v>
      </c>
    </row>
    <row r="9804" spans="1:8" ht="15" x14ac:dyDescent="0.2">
      <c r="A9804" s="618">
        <v>44162</v>
      </c>
      <c r="B9804" s="221" t="s">
        <v>25</v>
      </c>
      <c r="C9804" s="221" t="s">
        <v>4064</v>
      </c>
      <c r="D9804" s="804" t="s">
        <v>6387</v>
      </c>
      <c r="E9804" s="246">
        <v>1000</v>
      </c>
      <c r="F9804" s="246"/>
      <c r="G9804" s="248">
        <f t="shared" si="158"/>
        <v>-1000</v>
      </c>
      <c r="H9804" s="120" t="s">
        <v>6317</v>
      </c>
    </row>
    <row r="9805" spans="1:8" ht="15" x14ac:dyDescent="0.2">
      <c r="A9805" s="618">
        <v>44165</v>
      </c>
      <c r="B9805" s="221" t="s">
        <v>1399</v>
      </c>
      <c r="C9805" s="221" t="s">
        <v>4907</v>
      </c>
      <c r="D9805" s="804" t="s">
        <v>6388</v>
      </c>
      <c r="E9805" s="246">
        <v>8000</v>
      </c>
      <c r="F9805" s="246"/>
      <c r="G9805" s="248">
        <f t="shared" si="158"/>
        <v>-8000</v>
      </c>
      <c r="H9805" s="120" t="s">
        <v>6317</v>
      </c>
    </row>
    <row r="9806" spans="1:8" ht="15" x14ac:dyDescent="0.2">
      <c r="A9806" s="618">
        <v>44165</v>
      </c>
      <c r="B9806" s="221" t="s">
        <v>16</v>
      </c>
      <c r="C9806" s="221" t="s">
        <v>462</v>
      </c>
      <c r="D9806" s="804" t="s">
        <v>6389</v>
      </c>
      <c r="E9806" s="246">
        <v>13200</v>
      </c>
      <c r="F9806" s="246"/>
      <c r="G9806" s="248">
        <f t="shared" si="158"/>
        <v>-13200</v>
      </c>
      <c r="H9806" s="120" t="s">
        <v>6317</v>
      </c>
    </row>
    <row r="9807" spans="1:8" ht="15" x14ac:dyDescent="0.2">
      <c r="A9807" s="618">
        <v>44165</v>
      </c>
      <c r="B9807" s="221" t="s">
        <v>1399</v>
      </c>
      <c r="C9807" s="221" t="s">
        <v>2502</v>
      </c>
      <c r="D9807" s="804" t="s">
        <v>371</v>
      </c>
      <c r="E9807" s="246">
        <v>25000</v>
      </c>
      <c r="F9807" s="246"/>
      <c r="G9807" s="248">
        <f t="shared" si="158"/>
        <v>-25000</v>
      </c>
      <c r="H9807" s="120" t="s">
        <v>6317</v>
      </c>
    </row>
    <row r="9808" spans="1:8" ht="15" x14ac:dyDescent="0.2">
      <c r="A9808" s="618">
        <v>44165</v>
      </c>
      <c r="B9808" s="221" t="s">
        <v>2651</v>
      </c>
      <c r="C9808" s="221" t="s">
        <v>2502</v>
      </c>
      <c r="D9808" s="804" t="s">
        <v>939</v>
      </c>
      <c r="E9808" s="246">
        <v>25000</v>
      </c>
      <c r="F9808" s="246"/>
      <c r="G9808" s="248">
        <f t="shared" si="158"/>
        <v>-25000</v>
      </c>
      <c r="H9808" s="120" t="s">
        <v>6317</v>
      </c>
    </row>
    <row r="9809" spans="1:8" ht="15" x14ac:dyDescent="0.2">
      <c r="A9809" s="618">
        <v>44165</v>
      </c>
      <c r="B9809" s="221" t="s">
        <v>2932</v>
      </c>
      <c r="C9809" s="221" t="s">
        <v>2502</v>
      </c>
      <c r="D9809" s="804" t="s">
        <v>939</v>
      </c>
      <c r="E9809" s="246">
        <v>25000</v>
      </c>
      <c r="F9809" s="246"/>
      <c r="G9809" s="248">
        <f t="shared" si="158"/>
        <v>-25000</v>
      </c>
      <c r="H9809" s="120" t="s">
        <v>6317</v>
      </c>
    </row>
    <row r="9810" spans="1:8" ht="15" x14ac:dyDescent="0.2">
      <c r="A9810" s="618">
        <v>44165</v>
      </c>
      <c r="B9810" s="221" t="s">
        <v>25</v>
      </c>
      <c r="C9810" s="221" t="s">
        <v>2502</v>
      </c>
      <c r="D9810" s="804" t="s">
        <v>6318</v>
      </c>
      <c r="E9810" s="246">
        <v>60000</v>
      </c>
      <c r="F9810" s="246"/>
      <c r="G9810" s="248">
        <f t="shared" si="158"/>
        <v>-60000</v>
      </c>
      <c r="H9810" s="120" t="s">
        <v>6317</v>
      </c>
    </row>
    <row r="9811" spans="1:8" ht="15" x14ac:dyDescent="0.2">
      <c r="A9811" s="618">
        <v>44165</v>
      </c>
      <c r="B9811" s="221" t="s">
        <v>16</v>
      </c>
      <c r="C9811" s="221" t="s">
        <v>2502</v>
      </c>
      <c r="D9811" s="804" t="s">
        <v>103</v>
      </c>
      <c r="E9811" s="246">
        <v>84433.333333333328</v>
      </c>
      <c r="F9811" s="246"/>
      <c r="G9811" s="248">
        <f t="shared" si="158"/>
        <v>-84433.333333333328</v>
      </c>
      <c r="H9811" s="120" t="s">
        <v>6317</v>
      </c>
    </row>
    <row r="9812" spans="1:8" ht="15" x14ac:dyDescent="0.2">
      <c r="A9812" s="618">
        <v>44165</v>
      </c>
      <c r="B9812" s="221" t="s">
        <v>3944</v>
      </c>
      <c r="C9812" s="221" t="s">
        <v>2502</v>
      </c>
      <c r="D9812" s="804" t="s">
        <v>6390</v>
      </c>
      <c r="E9812" s="246">
        <v>38875</v>
      </c>
      <c r="F9812" s="246"/>
      <c r="G9812" s="248">
        <f t="shared" si="158"/>
        <v>-38875</v>
      </c>
      <c r="H9812" s="120" t="s">
        <v>6317</v>
      </c>
    </row>
    <row r="9813" spans="1:8" ht="15" x14ac:dyDescent="0.2">
      <c r="A9813" s="618">
        <v>44165</v>
      </c>
      <c r="B9813" s="221" t="s">
        <v>3945</v>
      </c>
      <c r="C9813" s="221" t="s">
        <v>2502</v>
      </c>
      <c r="D9813" s="804" t="s">
        <v>6391</v>
      </c>
      <c r="E9813" s="246">
        <v>45125</v>
      </c>
      <c r="F9813" s="246"/>
      <c r="G9813" s="248">
        <f t="shared" si="158"/>
        <v>-45125</v>
      </c>
      <c r="H9813" s="120" t="s">
        <v>6317</v>
      </c>
    </row>
    <row r="9814" spans="1:8" ht="15" x14ac:dyDescent="0.2">
      <c r="A9814" s="618">
        <v>44165</v>
      </c>
      <c r="B9814" s="221" t="s">
        <v>1399</v>
      </c>
      <c r="C9814" s="221" t="s">
        <v>2502</v>
      </c>
      <c r="D9814" s="804"/>
      <c r="E9814" s="246">
        <v>277896.45833333337</v>
      </c>
      <c r="F9814" s="246"/>
      <c r="G9814" s="248">
        <f t="shared" si="158"/>
        <v>-277896.45833333337</v>
      </c>
      <c r="H9814" s="120" t="s">
        <v>6317</v>
      </c>
    </row>
    <row r="9815" spans="1:8" ht="15" x14ac:dyDescent="0.2">
      <c r="A9815" s="618">
        <v>44165</v>
      </c>
      <c r="B9815" s="221" t="s">
        <v>6514</v>
      </c>
      <c r="C9815" s="221" t="s">
        <v>2502</v>
      </c>
      <c r="D9815" s="804"/>
      <c r="E9815" s="246">
        <v>105759.16666666667</v>
      </c>
      <c r="F9815" s="246"/>
      <c r="G9815" s="248">
        <f t="shared" si="158"/>
        <v>-105759.16666666667</v>
      </c>
      <c r="H9815" s="120" t="s">
        <v>6317</v>
      </c>
    </row>
    <row r="9816" spans="1:8" ht="15" x14ac:dyDescent="0.2">
      <c r="A9816" s="618">
        <v>44165</v>
      </c>
      <c r="B9816" s="221" t="s">
        <v>37</v>
      </c>
      <c r="C9816" s="221" t="s">
        <v>2502</v>
      </c>
      <c r="D9816" s="804"/>
      <c r="E9816" s="246">
        <v>84658.333333333328</v>
      </c>
      <c r="F9816" s="246"/>
      <c r="G9816" s="248">
        <f t="shared" si="158"/>
        <v>-84658.333333333328</v>
      </c>
      <c r="H9816" s="120" t="s">
        <v>6317</v>
      </c>
    </row>
    <row r="9817" spans="1:8" ht="15" x14ac:dyDescent="0.2">
      <c r="A9817" s="618">
        <v>44165</v>
      </c>
      <c r="B9817" s="221" t="s">
        <v>2932</v>
      </c>
      <c r="C9817" s="221" t="s">
        <v>2502</v>
      </c>
      <c r="D9817" s="804" t="s">
        <v>6323</v>
      </c>
      <c r="E9817" s="246">
        <v>44958.333333333336</v>
      </c>
      <c r="F9817" s="246"/>
      <c r="G9817" s="248">
        <f t="shared" si="158"/>
        <v>-44958.333333333336</v>
      </c>
      <c r="H9817" s="120" t="s">
        <v>6317</v>
      </c>
    </row>
    <row r="9818" spans="1:8" ht="15" x14ac:dyDescent="0.2">
      <c r="A9818" s="618">
        <v>44165</v>
      </c>
      <c r="B9818" s="221" t="s">
        <v>2651</v>
      </c>
      <c r="C9818" s="221" t="s">
        <v>2502</v>
      </c>
      <c r="D9818" s="804"/>
      <c r="E9818" s="246">
        <v>162243.33333333334</v>
      </c>
      <c r="F9818" s="246"/>
      <c r="G9818" s="248">
        <f t="shared" si="158"/>
        <v>-162243.33333333334</v>
      </c>
      <c r="H9818" s="120" t="s">
        <v>6317</v>
      </c>
    </row>
    <row r="9819" spans="1:8" ht="15" x14ac:dyDescent="0.2">
      <c r="A9819" s="618">
        <v>44165</v>
      </c>
      <c r="B9819" s="221" t="s">
        <v>5810</v>
      </c>
      <c r="C9819" s="221" t="s">
        <v>2502</v>
      </c>
      <c r="D9819" s="804" t="s">
        <v>6319</v>
      </c>
      <c r="E9819" s="246">
        <v>46192</v>
      </c>
      <c r="F9819" s="246"/>
      <c r="G9819" s="248">
        <f t="shared" si="158"/>
        <v>-46192</v>
      </c>
      <c r="H9819" s="120" t="s">
        <v>6317</v>
      </c>
    </row>
    <row r="9820" spans="1:8" ht="15" x14ac:dyDescent="0.2">
      <c r="A9820" s="601">
        <v>44137</v>
      </c>
      <c r="B9820" s="121" t="s">
        <v>1399</v>
      </c>
      <c r="C9820" s="121" t="s">
        <v>5680</v>
      </c>
      <c r="D9820" s="836" t="s">
        <v>6316</v>
      </c>
      <c r="E9820" s="122">
        <v>33000</v>
      </c>
      <c r="F9820" s="122"/>
      <c r="G9820" s="240">
        <f t="shared" si="158"/>
        <v>-33000</v>
      </c>
      <c r="H9820" s="243" t="s">
        <v>6317</v>
      </c>
    </row>
    <row r="9821" spans="1:8" ht="15" x14ac:dyDescent="0.2">
      <c r="A9821" s="601">
        <v>44137</v>
      </c>
      <c r="B9821" s="121" t="s">
        <v>1399</v>
      </c>
      <c r="C9821" s="121" t="s">
        <v>5680</v>
      </c>
      <c r="D9821" s="836" t="s">
        <v>6316</v>
      </c>
      <c r="E9821" s="122">
        <v>3000</v>
      </c>
      <c r="F9821" s="122"/>
      <c r="G9821" s="240">
        <f t="shared" si="158"/>
        <v>-3000</v>
      </c>
      <c r="H9821" s="243" t="s">
        <v>6317</v>
      </c>
    </row>
    <row r="9822" spans="1:8" ht="15" x14ac:dyDescent="0.2">
      <c r="A9822" s="601">
        <v>44137</v>
      </c>
      <c r="B9822" s="121" t="s">
        <v>2651</v>
      </c>
      <c r="C9822" s="121" t="s">
        <v>5680</v>
      </c>
      <c r="D9822" s="836" t="s">
        <v>6316</v>
      </c>
      <c r="E9822" s="122">
        <v>6000</v>
      </c>
      <c r="F9822" s="122"/>
      <c r="G9822" s="240">
        <f t="shared" si="158"/>
        <v>-6000</v>
      </c>
      <c r="H9822" s="243" t="s">
        <v>6317</v>
      </c>
    </row>
    <row r="9823" spans="1:8" ht="15" x14ac:dyDescent="0.2">
      <c r="A9823" s="601">
        <v>44142</v>
      </c>
      <c r="B9823" s="121" t="s">
        <v>1399</v>
      </c>
      <c r="C9823" s="121" t="s">
        <v>4683</v>
      </c>
      <c r="D9823" s="836" t="s">
        <v>1156</v>
      </c>
      <c r="E9823" s="122">
        <v>50000</v>
      </c>
      <c r="F9823" s="122"/>
      <c r="G9823" s="240">
        <f t="shared" si="158"/>
        <v>-50000</v>
      </c>
      <c r="H9823" s="243" t="s">
        <v>6317</v>
      </c>
    </row>
    <row r="9824" spans="1:8" ht="15" x14ac:dyDescent="0.2">
      <c r="A9824" s="601">
        <v>44158</v>
      </c>
      <c r="B9824" s="121" t="s">
        <v>1399</v>
      </c>
      <c r="C9824" s="121" t="s">
        <v>1802</v>
      </c>
      <c r="D9824" s="836" t="s">
        <v>6366</v>
      </c>
      <c r="E9824" s="122">
        <v>130635</v>
      </c>
      <c r="F9824" s="122"/>
      <c r="G9824" s="240">
        <f t="shared" si="158"/>
        <v>-130635</v>
      </c>
      <c r="H9824" s="243" t="s">
        <v>6317</v>
      </c>
    </row>
    <row r="9825" spans="1:8" ht="15" x14ac:dyDescent="0.2">
      <c r="A9825" s="601">
        <v>44159</v>
      </c>
      <c r="B9825" s="121" t="s">
        <v>1399</v>
      </c>
      <c r="C9825" s="121" t="s">
        <v>255</v>
      </c>
      <c r="D9825" s="836" t="s">
        <v>6368</v>
      </c>
      <c r="E9825" s="122">
        <v>252500</v>
      </c>
      <c r="F9825" s="122"/>
      <c r="G9825" s="240">
        <f t="shared" si="158"/>
        <v>-252500</v>
      </c>
      <c r="H9825" s="243" t="s">
        <v>6317</v>
      </c>
    </row>
    <row r="9826" spans="1:8" ht="24" x14ac:dyDescent="0.2">
      <c r="A9826" s="601">
        <v>44159</v>
      </c>
      <c r="B9826" s="121" t="s">
        <v>1399</v>
      </c>
      <c r="C9826" s="121" t="s">
        <v>1354</v>
      </c>
      <c r="D9826" s="836" t="s">
        <v>6373</v>
      </c>
      <c r="E9826" s="122">
        <v>100000</v>
      </c>
      <c r="F9826" s="122"/>
      <c r="G9826" s="240">
        <f t="shared" si="158"/>
        <v>-100000</v>
      </c>
      <c r="H9826" s="243" t="s">
        <v>6317</v>
      </c>
    </row>
    <row r="9827" spans="1:8" ht="15" x14ac:dyDescent="0.2">
      <c r="A9827" s="601">
        <v>44160</v>
      </c>
      <c r="B9827" s="121" t="s">
        <v>1399</v>
      </c>
      <c r="C9827" s="581" t="s">
        <v>1802</v>
      </c>
      <c r="D9827" s="887" t="s">
        <v>6371</v>
      </c>
      <c r="E9827" s="582">
        <v>100000</v>
      </c>
      <c r="F9827" s="122"/>
      <c r="G9827" s="240">
        <f t="shared" si="158"/>
        <v>-100000</v>
      </c>
      <c r="H9827" s="243" t="s">
        <v>6317</v>
      </c>
    </row>
    <row r="9828" spans="1:8" ht="15" x14ac:dyDescent="0.2">
      <c r="A9828" s="601">
        <v>44160</v>
      </c>
      <c r="B9828" s="121" t="s">
        <v>2651</v>
      </c>
      <c r="C9828" s="581" t="s">
        <v>1802</v>
      </c>
      <c r="D9828" s="887" t="s">
        <v>6371</v>
      </c>
      <c r="E9828" s="582">
        <v>100000</v>
      </c>
      <c r="F9828" s="122"/>
      <c r="G9828" s="240">
        <f t="shared" si="158"/>
        <v>-100000</v>
      </c>
      <c r="H9828" s="243" t="s">
        <v>6317</v>
      </c>
    </row>
    <row r="9829" spans="1:8" ht="15" x14ac:dyDescent="0.2">
      <c r="A9829" s="601">
        <v>44160</v>
      </c>
      <c r="B9829" s="121" t="s">
        <v>6102</v>
      </c>
      <c r="C9829" s="581" t="s">
        <v>1802</v>
      </c>
      <c r="D9829" s="887" t="s">
        <v>6371</v>
      </c>
      <c r="E9829" s="582">
        <v>100000</v>
      </c>
      <c r="F9829" s="122"/>
      <c r="G9829" s="240">
        <f t="shared" si="158"/>
        <v>-100000</v>
      </c>
      <c r="H9829" s="243" t="s">
        <v>6317</v>
      </c>
    </row>
    <row r="9830" spans="1:8" ht="24" x14ac:dyDescent="0.2">
      <c r="A9830" s="601">
        <v>44160</v>
      </c>
      <c r="B9830" s="121" t="s">
        <v>5810</v>
      </c>
      <c r="C9830" s="583" t="s">
        <v>1390</v>
      </c>
      <c r="D9830" s="888" t="s">
        <v>6374</v>
      </c>
      <c r="E9830" s="584">
        <v>65657</v>
      </c>
      <c r="F9830" s="122"/>
      <c r="G9830" s="240">
        <f t="shared" si="158"/>
        <v>-65657</v>
      </c>
      <c r="H9830" s="243" t="s">
        <v>6317</v>
      </c>
    </row>
    <row r="9831" spans="1:8" ht="24" x14ac:dyDescent="0.2">
      <c r="A9831" s="601">
        <v>44160</v>
      </c>
      <c r="B9831" s="121" t="s">
        <v>1399</v>
      </c>
      <c r="C9831" s="583" t="s">
        <v>1390</v>
      </c>
      <c r="D9831" s="888" t="s">
        <v>6374</v>
      </c>
      <c r="E9831" s="584">
        <v>4343</v>
      </c>
      <c r="F9831" s="122"/>
      <c r="G9831" s="240">
        <f t="shared" si="158"/>
        <v>-4343</v>
      </c>
      <c r="H9831" s="243" t="s">
        <v>6317</v>
      </c>
    </row>
    <row r="9832" spans="1:8" ht="15" x14ac:dyDescent="0.2">
      <c r="A9832" s="598">
        <v>44137</v>
      </c>
      <c r="B9832" s="90" t="s">
        <v>3944</v>
      </c>
      <c r="C9832" s="90" t="s">
        <v>558</v>
      </c>
      <c r="D9832" s="800" t="s">
        <v>6281</v>
      </c>
      <c r="E9832" s="91"/>
      <c r="F9832" s="91">
        <v>50962</v>
      </c>
      <c r="G9832" s="91">
        <f t="shared" si="158"/>
        <v>50962</v>
      </c>
      <c r="H9832" s="260" t="s">
        <v>6317</v>
      </c>
    </row>
    <row r="9833" spans="1:8" ht="15" x14ac:dyDescent="0.2">
      <c r="A9833" s="598">
        <v>44142</v>
      </c>
      <c r="B9833" s="90" t="s">
        <v>37</v>
      </c>
      <c r="C9833" s="90" t="s">
        <v>558</v>
      </c>
      <c r="D9833" s="800" t="s">
        <v>6324</v>
      </c>
      <c r="E9833" s="91"/>
      <c r="F9833" s="91">
        <v>157140</v>
      </c>
      <c r="G9833" s="91">
        <f t="shared" ref="G9833:G9896" si="159">F9833-E9833</f>
        <v>157140</v>
      </c>
      <c r="H9833" s="260" t="s">
        <v>6317</v>
      </c>
    </row>
    <row r="9834" spans="1:8" ht="15" x14ac:dyDescent="0.2">
      <c r="A9834" s="598">
        <v>44154</v>
      </c>
      <c r="B9834" s="90" t="s">
        <v>5810</v>
      </c>
      <c r="C9834" s="90" t="s">
        <v>558</v>
      </c>
      <c r="D9834" s="800" t="s">
        <v>6326</v>
      </c>
      <c r="E9834" s="91"/>
      <c r="F9834" s="91">
        <v>2000000</v>
      </c>
      <c r="G9834" s="91">
        <f t="shared" si="159"/>
        <v>2000000</v>
      </c>
      <c r="H9834" s="260" t="s">
        <v>6317</v>
      </c>
    </row>
    <row r="9835" spans="1:8" ht="15" x14ac:dyDescent="0.2">
      <c r="A9835" s="598">
        <v>44160</v>
      </c>
      <c r="B9835" s="90" t="s">
        <v>3945</v>
      </c>
      <c r="C9835" s="90" t="s">
        <v>558</v>
      </c>
      <c r="D9835" s="800" t="s">
        <v>6370</v>
      </c>
      <c r="E9835" s="91"/>
      <c r="F9835" s="91">
        <v>155164</v>
      </c>
      <c r="G9835" s="91">
        <f t="shared" si="159"/>
        <v>155164</v>
      </c>
      <c r="H9835" s="260" t="s">
        <v>6317</v>
      </c>
    </row>
    <row r="9836" spans="1:8" ht="15" x14ac:dyDescent="0.2">
      <c r="A9836" s="618">
        <v>44166</v>
      </c>
      <c r="B9836" s="221" t="s">
        <v>1399</v>
      </c>
      <c r="C9836" s="221" t="s">
        <v>6008</v>
      </c>
      <c r="D9836" s="804" t="s">
        <v>6393</v>
      </c>
      <c r="E9836" s="246">
        <v>12900</v>
      </c>
      <c r="F9836" s="246"/>
      <c r="G9836" s="248">
        <f t="shared" si="159"/>
        <v>-12900</v>
      </c>
      <c r="H9836" s="120" t="s">
        <v>6392</v>
      </c>
    </row>
    <row r="9837" spans="1:8" ht="15" x14ac:dyDescent="0.2">
      <c r="A9837" s="618">
        <v>44166</v>
      </c>
      <c r="B9837" s="221" t="s">
        <v>2651</v>
      </c>
      <c r="C9837" s="221" t="s">
        <v>3144</v>
      </c>
      <c r="D9837" s="804" t="s">
        <v>6394</v>
      </c>
      <c r="E9837" s="246">
        <v>2500</v>
      </c>
      <c r="F9837" s="246"/>
      <c r="G9837" s="248">
        <f t="shared" si="159"/>
        <v>-2500</v>
      </c>
      <c r="H9837" s="120" t="s">
        <v>6392</v>
      </c>
    </row>
    <row r="9838" spans="1:8" ht="15" x14ac:dyDescent="0.2">
      <c r="A9838" s="618">
        <v>44166</v>
      </c>
      <c r="B9838" s="221" t="s">
        <v>2932</v>
      </c>
      <c r="C9838" s="221" t="s">
        <v>5651</v>
      </c>
      <c r="D9838" s="804" t="s">
        <v>6395</v>
      </c>
      <c r="E9838" s="246">
        <v>5000</v>
      </c>
      <c r="F9838" s="246"/>
      <c r="G9838" s="248">
        <f t="shared" si="159"/>
        <v>-5000</v>
      </c>
      <c r="H9838" s="120" t="s">
        <v>6392</v>
      </c>
    </row>
    <row r="9839" spans="1:8" ht="15" x14ac:dyDescent="0.2">
      <c r="A9839" s="618">
        <v>44166</v>
      </c>
      <c r="B9839" s="221" t="s">
        <v>25</v>
      </c>
      <c r="C9839" s="585" t="s">
        <v>1688</v>
      </c>
      <c r="D9839" s="889" t="s">
        <v>6309</v>
      </c>
      <c r="E9839" s="586">
        <v>580</v>
      </c>
      <c r="F9839" s="246"/>
      <c r="G9839" s="248">
        <f t="shared" si="159"/>
        <v>-580</v>
      </c>
      <c r="H9839" s="120" t="s">
        <v>6392</v>
      </c>
    </row>
    <row r="9840" spans="1:8" ht="15" x14ac:dyDescent="0.2">
      <c r="A9840" s="618">
        <v>44166</v>
      </c>
      <c r="B9840" s="221" t="s">
        <v>16</v>
      </c>
      <c r="C9840" s="585" t="s">
        <v>1688</v>
      </c>
      <c r="D9840" s="889" t="s">
        <v>6309</v>
      </c>
      <c r="E9840" s="586">
        <v>380</v>
      </c>
      <c r="F9840" s="246"/>
      <c r="G9840" s="248">
        <f t="shared" si="159"/>
        <v>-380</v>
      </c>
      <c r="H9840" s="120" t="s">
        <v>6392</v>
      </c>
    </row>
    <row r="9841" spans="1:8" ht="15" x14ac:dyDescent="0.2">
      <c r="A9841" s="618">
        <v>44166</v>
      </c>
      <c r="B9841" s="221" t="s">
        <v>1690</v>
      </c>
      <c r="C9841" s="585" t="s">
        <v>1688</v>
      </c>
      <c r="D9841" s="889" t="s">
        <v>6396</v>
      </c>
      <c r="E9841" s="586">
        <v>527</v>
      </c>
      <c r="F9841" s="246"/>
      <c r="G9841" s="248">
        <f t="shared" si="159"/>
        <v>-527</v>
      </c>
      <c r="H9841" s="120" t="s">
        <v>6392</v>
      </c>
    </row>
    <row r="9842" spans="1:8" ht="15" x14ac:dyDescent="0.2">
      <c r="A9842" s="618">
        <v>44166</v>
      </c>
      <c r="B9842" s="221" t="s">
        <v>3944</v>
      </c>
      <c r="C9842" s="221" t="s">
        <v>3144</v>
      </c>
      <c r="D9842" s="804" t="s">
        <v>6397</v>
      </c>
      <c r="E9842" s="246">
        <v>4750</v>
      </c>
      <c r="F9842" s="246"/>
      <c r="G9842" s="248">
        <f t="shared" si="159"/>
        <v>-4750</v>
      </c>
      <c r="H9842" s="120" t="s">
        <v>6392</v>
      </c>
    </row>
    <row r="9843" spans="1:8" ht="15" x14ac:dyDescent="0.2">
      <c r="A9843" s="618">
        <v>44166</v>
      </c>
      <c r="B9843" s="221" t="s">
        <v>2651</v>
      </c>
      <c r="C9843" s="221" t="s">
        <v>6398</v>
      </c>
      <c r="D9843" s="804" t="s">
        <v>6399</v>
      </c>
      <c r="E9843" s="246">
        <v>158030</v>
      </c>
      <c r="F9843" s="246"/>
      <c r="G9843" s="248">
        <f t="shared" si="159"/>
        <v>-158030</v>
      </c>
      <c r="H9843" s="120" t="s">
        <v>6392</v>
      </c>
    </row>
    <row r="9844" spans="1:8" ht="15" customHeight="1" x14ac:dyDescent="0.2">
      <c r="A9844" s="618">
        <v>44166</v>
      </c>
      <c r="B9844" s="221" t="s">
        <v>2651</v>
      </c>
      <c r="C9844" s="221" t="s">
        <v>285</v>
      </c>
      <c r="D9844" s="804"/>
      <c r="E9844" s="246">
        <v>100</v>
      </c>
      <c r="F9844" s="246"/>
      <c r="G9844" s="248">
        <f t="shared" si="159"/>
        <v>-100</v>
      </c>
      <c r="H9844" s="120" t="s">
        <v>6392</v>
      </c>
    </row>
    <row r="9845" spans="1:8" ht="15" x14ac:dyDescent="0.2">
      <c r="A9845" s="618">
        <v>44166</v>
      </c>
      <c r="B9845" s="221" t="s">
        <v>2651</v>
      </c>
      <c r="C9845" s="221" t="s">
        <v>7179</v>
      </c>
      <c r="D9845" s="804" t="s">
        <v>6400</v>
      </c>
      <c r="E9845" s="246">
        <v>30000</v>
      </c>
      <c r="F9845" s="246"/>
      <c r="G9845" s="248">
        <f t="shared" si="159"/>
        <v>-30000</v>
      </c>
      <c r="H9845" s="120" t="s">
        <v>6392</v>
      </c>
    </row>
    <row r="9846" spans="1:8" ht="15" x14ac:dyDescent="0.2">
      <c r="A9846" s="618">
        <v>44166</v>
      </c>
      <c r="B9846" s="221" t="s">
        <v>16</v>
      </c>
      <c r="C9846" s="221" t="s">
        <v>2995</v>
      </c>
      <c r="D9846" s="804" t="s">
        <v>569</v>
      </c>
      <c r="E9846" s="246">
        <v>3000</v>
      </c>
      <c r="F9846" s="246"/>
      <c r="G9846" s="248">
        <f t="shared" si="159"/>
        <v>-3000</v>
      </c>
      <c r="H9846" s="120" t="s">
        <v>6392</v>
      </c>
    </row>
    <row r="9847" spans="1:8" ht="15" x14ac:dyDescent="0.2">
      <c r="A9847" s="618">
        <v>44167</v>
      </c>
      <c r="B9847" s="221" t="s">
        <v>6514</v>
      </c>
      <c r="C9847" s="585" t="s">
        <v>3144</v>
      </c>
      <c r="D9847" s="889" t="s">
        <v>6401</v>
      </c>
      <c r="E9847" s="586">
        <v>1000</v>
      </c>
      <c r="F9847" s="246"/>
      <c r="G9847" s="248">
        <f t="shared" si="159"/>
        <v>-1000</v>
      </c>
      <c r="H9847" s="120" t="s">
        <v>6392</v>
      </c>
    </row>
    <row r="9848" spans="1:8" ht="15" x14ac:dyDescent="0.2">
      <c r="A9848" s="618">
        <v>44167</v>
      </c>
      <c r="B9848" s="221" t="s">
        <v>4552</v>
      </c>
      <c r="C9848" s="585" t="s">
        <v>3144</v>
      </c>
      <c r="D9848" s="889" t="s">
        <v>6401</v>
      </c>
      <c r="E9848" s="586">
        <v>1000</v>
      </c>
      <c r="F9848" s="246"/>
      <c r="G9848" s="248">
        <f t="shared" si="159"/>
        <v>-1000</v>
      </c>
      <c r="H9848" s="120" t="s">
        <v>6392</v>
      </c>
    </row>
    <row r="9849" spans="1:8" ht="15" x14ac:dyDescent="0.2">
      <c r="A9849" s="618">
        <v>44167</v>
      </c>
      <c r="B9849" s="221" t="s">
        <v>25</v>
      </c>
      <c r="C9849" s="585" t="s">
        <v>3144</v>
      </c>
      <c r="D9849" s="889" t="s">
        <v>6401</v>
      </c>
      <c r="E9849" s="586">
        <v>1000</v>
      </c>
      <c r="F9849" s="246"/>
      <c r="G9849" s="248">
        <f t="shared" si="159"/>
        <v>-1000</v>
      </c>
      <c r="H9849" s="120" t="s">
        <v>6392</v>
      </c>
    </row>
    <row r="9850" spans="1:8" ht="15" x14ac:dyDescent="0.2">
      <c r="A9850" s="618">
        <v>44167</v>
      </c>
      <c r="B9850" s="221" t="s">
        <v>6514</v>
      </c>
      <c r="C9850" s="221" t="s">
        <v>391</v>
      </c>
      <c r="D9850" s="804" t="s">
        <v>6402</v>
      </c>
      <c r="E9850" s="246">
        <v>800</v>
      </c>
      <c r="F9850" s="246"/>
      <c r="G9850" s="248">
        <f t="shared" si="159"/>
        <v>-800</v>
      </c>
      <c r="H9850" s="120" t="s">
        <v>6392</v>
      </c>
    </row>
    <row r="9851" spans="1:8" ht="15" x14ac:dyDescent="0.2">
      <c r="A9851" s="618">
        <v>44167</v>
      </c>
      <c r="B9851" s="221" t="s">
        <v>2651</v>
      </c>
      <c r="C9851" s="221" t="s">
        <v>2189</v>
      </c>
      <c r="D9851" s="804"/>
      <c r="E9851" s="246">
        <v>300</v>
      </c>
      <c r="F9851" s="246"/>
      <c r="G9851" s="248">
        <f t="shared" si="159"/>
        <v>-300</v>
      </c>
      <c r="H9851" s="120" t="s">
        <v>6392</v>
      </c>
    </row>
    <row r="9852" spans="1:8" ht="24" x14ac:dyDescent="0.2">
      <c r="A9852" s="618">
        <v>44168</v>
      </c>
      <c r="B9852" s="221" t="s">
        <v>2651</v>
      </c>
      <c r="C9852" s="221" t="s">
        <v>2195</v>
      </c>
      <c r="D9852" s="804" t="s">
        <v>6403</v>
      </c>
      <c r="E9852" s="246">
        <v>5470</v>
      </c>
      <c r="F9852" s="246"/>
      <c r="G9852" s="248">
        <f t="shared" si="159"/>
        <v>-5470</v>
      </c>
      <c r="H9852" s="120" t="s">
        <v>6392</v>
      </c>
    </row>
    <row r="9853" spans="1:8" ht="36" x14ac:dyDescent="0.2">
      <c r="A9853" s="618">
        <v>44168</v>
      </c>
      <c r="B9853" s="221" t="s">
        <v>1399</v>
      </c>
      <c r="C9853" s="221" t="s">
        <v>6404</v>
      </c>
      <c r="D9853" s="804" t="s">
        <v>6405</v>
      </c>
      <c r="E9853" s="246">
        <v>150000</v>
      </c>
      <c r="F9853" s="246"/>
      <c r="G9853" s="248">
        <f t="shared" si="159"/>
        <v>-150000</v>
      </c>
      <c r="H9853" s="120" t="s">
        <v>6392</v>
      </c>
    </row>
    <row r="9854" spans="1:8" ht="15" x14ac:dyDescent="0.2">
      <c r="A9854" s="618">
        <v>44168</v>
      </c>
      <c r="B9854" s="221" t="s">
        <v>1399</v>
      </c>
      <c r="C9854" s="221" t="s">
        <v>285</v>
      </c>
      <c r="D9854" s="804" t="s">
        <v>5253</v>
      </c>
      <c r="E9854" s="246">
        <v>4200</v>
      </c>
      <c r="F9854" s="246"/>
      <c r="G9854" s="248">
        <f t="shared" si="159"/>
        <v>-4200</v>
      </c>
      <c r="H9854" s="120" t="s">
        <v>6392</v>
      </c>
    </row>
    <row r="9855" spans="1:8" ht="15" x14ac:dyDescent="0.2">
      <c r="A9855" s="618">
        <v>44169</v>
      </c>
      <c r="B9855" s="221" t="s">
        <v>1399</v>
      </c>
      <c r="C9855" s="221" t="s">
        <v>391</v>
      </c>
      <c r="D9855" s="804" t="s">
        <v>6406</v>
      </c>
      <c r="E9855" s="246">
        <v>600</v>
      </c>
      <c r="F9855" s="246"/>
      <c r="G9855" s="248">
        <f t="shared" si="159"/>
        <v>-600</v>
      </c>
      <c r="H9855" s="120" t="s">
        <v>6392</v>
      </c>
    </row>
    <row r="9856" spans="1:8" ht="15" customHeight="1" x14ac:dyDescent="0.2">
      <c r="A9856" s="618">
        <v>44169</v>
      </c>
      <c r="B9856" s="221" t="s">
        <v>6407</v>
      </c>
      <c r="C9856" s="221" t="s">
        <v>2189</v>
      </c>
      <c r="D9856" s="804"/>
      <c r="E9856" s="246">
        <v>720</v>
      </c>
      <c r="F9856" s="246"/>
      <c r="G9856" s="248">
        <f t="shared" si="159"/>
        <v>-720</v>
      </c>
      <c r="H9856" s="120" t="s">
        <v>6392</v>
      </c>
    </row>
    <row r="9857" spans="1:8" ht="15" x14ac:dyDescent="0.2">
      <c r="A9857" s="618">
        <v>44170</v>
      </c>
      <c r="B9857" s="221" t="s">
        <v>1399</v>
      </c>
      <c r="C9857" s="221" t="s">
        <v>6311</v>
      </c>
      <c r="D9857" s="804" t="s">
        <v>6408</v>
      </c>
      <c r="E9857" s="246">
        <v>25000</v>
      </c>
      <c r="F9857" s="246"/>
      <c r="G9857" s="248">
        <f t="shared" si="159"/>
        <v>-25000</v>
      </c>
      <c r="H9857" s="120" t="s">
        <v>6392</v>
      </c>
    </row>
    <row r="9858" spans="1:8" ht="15" x14ac:dyDescent="0.2">
      <c r="A9858" s="618">
        <v>44170</v>
      </c>
      <c r="B9858" s="221" t="s">
        <v>1399</v>
      </c>
      <c r="C9858" s="221" t="s">
        <v>3144</v>
      </c>
      <c r="D9858" s="804" t="s">
        <v>6410</v>
      </c>
      <c r="E9858" s="246">
        <v>5300</v>
      </c>
      <c r="F9858" s="246"/>
      <c r="G9858" s="248">
        <f t="shared" si="159"/>
        <v>-5300</v>
      </c>
      <c r="H9858" s="120" t="s">
        <v>6392</v>
      </c>
    </row>
    <row r="9859" spans="1:8" ht="15" x14ac:dyDescent="0.2">
      <c r="A9859" s="618">
        <v>44170</v>
      </c>
      <c r="B9859" s="221" t="s">
        <v>2651</v>
      </c>
      <c r="C9859" s="585" t="s">
        <v>3144</v>
      </c>
      <c r="D9859" s="889" t="s">
        <v>6419</v>
      </c>
      <c r="E9859" s="586">
        <v>9405</v>
      </c>
      <c r="F9859" s="246"/>
      <c r="G9859" s="248">
        <f t="shared" si="159"/>
        <v>-9405</v>
      </c>
      <c r="H9859" s="120" t="s">
        <v>6392</v>
      </c>
    </row>
    <row r="9860" spans="1:8" ht="15" x14ac:dyDescent="0.2">
      <c r="A9860" s="618">
        <v>44170</v>
      </c>
      <c r="B9860" s="221" t="s">
        <v>2932</v>
      </c>
      <c r="C9860" s="585" t="s">
        <v>3144</v>
      </c>
      <c r="D9860" s="889" t="s">
        <v>6419</v>
      </c>
      <c r="E9860" s="586">
        <v>4510</v>
      </c>
      <c r="F9860" s="246"/>
      <c r="G9860" s="248">
        <f t="shared" si="159"/>
        <v>-4510</v>
      </c>
      <c r="H9860" s="120" t="s">
        <v>6392</v>
      </c>
    </row>
    <row r="9861" spans="1:8" ht="15" x14ac:dyDescent="0.2">
      <c r="A9861" s="618">
        <v>44170</v>
      </c>
      <c r="B9861" s="221" t="s">
        <v>5603</v>
      </c>
      <c r="C9861" s="585" t="s">
        <v>3144</v>
      </c>
      <c r="D9861" s="889" t="s">
        <v>6419</v>
      </c>
      <c r="E9861" s="586">
        <v>500</v>
      </c>
      <c r="F9861" s="246"/>
      <c r="G9861" s="248">
        <f t="shared" si="159"/>
        <v>-500</v>
      </c>
      <c r="H9861" s="120" t="s">
        <v>6392</v>
      </c>
    </row>
    <row r="9862" spans="1:8" ht="15" x14ac:dyDescent="0.2">
      <c r="A9862" s="618">
        <v>44172</v>
      </c>
      <c r="B9862" s="221" t="s">
        <v>25</v>
      </c>
      <c r="C9862" s="221" t="s">
        <v>2427</v>
      </c>
      <c r="D9862" s="804" t="s">
        <v>2109</v>
      </c>
      <c r="E9862" s="246">
        <v>3000</v>
      </c>
      <c r="F9862" s="246"/>
      <c r="G9862" s="248">
        <f t="shared" si="159"/>
        <v>-3000</v>
      </c>
      <c r="H9862" s="120" t="s">
        <v>6392</v>
      </c>
    </row>
    <row r="9863" spans="1:8" ht="15" x14ac:dyDescent="0.2">
      <c r="A9863" s="618">
        <v>44172</v>
      </c>
      <c r="B9863" s="221" t="s">
        <v>1399</v>
      </c>
      <c r="C9863" s="221" t="s">
        <v>391</v>
      </c>
      <c r="D9863" s="804" t="s">
        <v>6332</v>
      </c>
      <c r="E9863" s="246">
        <v>1000</v>
      </c>
      <c r="F9863" s="246"/>
      <c r="G9863" s="248">
        <f t="shared" si="159"/>
        <v>-1000</v>
      </c>
      <c r="H9863" s="120" t="s">
        <v>6392</v>
      </c>
    </row>
    <row r="9864" spans="1:8" ht="15" x14ac:dyDescent="0.2">
      <c r="A9864" s="618">
        <v>44173</v>
      </c>
      <c r="B9864" s="221" t="s">
        <v>1399</v>
      </c>
      <c r="C9864" s="221" t="s">
        <v>6140</v>
      </c>
      <c r="D9864" s="804" t="s">
        <v>6420</v>
      </c>
      <c r="E9864" s="246">
        <v>47000</v>
      </c>
      <c r="F9864" s="246"/>
      <c r="G9864" s="248">
        <f t="shared" si="159"/>
        <v>-47000</v>
      </c>
      <c r="H9864" s="120" t="s">
        <v>6392</v>
      </c>
    </row>
    <row r="9865" spans="1:8" ht="15" x14ac:dyDescent="0.2">
      <c r="A9865" s="618">
        <v>44173</v>
      </c>
      <c r="B9865" s="221" t="s">
        <v>2651</v>
      </c>
      <c r="C9865" s="221" t="s">
        <v>3144</v>
      </c>
      <c r="D9865" s="804" t="s">
        <v>6421</v>
      </c>
      <c r="E9865" s="246">
        <v>2110</v>
      </c>
      <c r="F9865" s="246"/>
      <c r="G9865" s="248">
        <f t="shared" si="159"/>
        <v>-2110</v>
      </c>
      <c r="H9865" s="120" t="s">
        <v>6392</v>
      </c>
    </row>
    <row r="9866" spans="1:8" ht="15" x14ac:dyDescent="0.2">
      <c r="A9866" s="618">
        <v>44173</v>
      </c>
      <c r="B9866" s="221" t="s">
        <v>5640</v>
      </c>
      <c r="C9866" s="221" t="s">
        <v>6422</v>
      </c>
      <c r="D9866" s="804" t="s">
        <v>6423</v>
      </c>
      <c r="E9866" s="246">
        <v>15000</v>
      </c>
      <c r="F9866" s="246"/>
      <c r="G9866" s="248">
        <f t="shared" si="159"/>
        <v>-15000</v>
      </c>
      <c r="H9866" s="120" t="s">
        <v>6392</v>
      </c>
    </row>
    <row r="9867" spans="1:8" ht="15" x14ac:dyDescent="0.2">
      <c r="A9867" s="618">
        <v>44173</v>
      </c>
      <c r="B9867" s="221" t="s">
        <v>5640</v>
      </c>
      <c r="C9867" s="221" t="s">
        <v>6422</v>
      </c>
      <c r="D9867" s="804" t="s">
        <v>6423</v>
      </c>
      <c r="E9867" s="246">
        <v>30000</v>
      </c>
      <c r="F9867" s="246"/>
      <c r="G9867" s="248">
        <f t="shared" si="159"/>
        <v>-30000</v>
      </c>
      <c r="H9867" s="120" t="s">
        <v>6392</v>
      </c>
    </row>
    <row r="9868" spans="1:8" ht="15" x14ac:dyDescent="0.2">
      <c r="A9868" s="618">
        <v>44174</v>
      </c>
      <c r="B9868" s="221" t="s">
        <v>1399</v>
      </c>
      <c r="C9868" s="221" t="s">
        <v>5740</v>
      </c>
      <c r="D9868" s="804" t="s">
        <v>6424</v>
      </c>
      <c r="E9868" s="246">
        <v>1500</v>
      </c>
      <c r="F9868" s="246"/>
      <c r="G9868" s="248">
        <f t="shared" si="159"/>
        <v>-1500</v>
      </c>
      <c r="H9868" s="120" t="s">
        <v>6392</v>
      </c>
    </row>
    <row r="9869" spans="1:8" ht="15" x14ac:dyDescent="0.2">
      <c r="A9869" s="618">
        <v>44174</v>
      </c>
      <c r="B9869" s="221" t="s">
        <v>37</v>
      </c>
      <c r="C9869" s="221" t="s">
        <v>285</v>
      </c>
      <c r="D9869" s="804" t="s">
        <v>3793</v>
      </c>
      <c r="E9869" s="246">
        <v>3000</v>
      </c>
      <c r="F9869" s="246"/>
      <c r="G9869" s="248">
        <f t="shared" si="159"/>
        <v>-3000</v>
      </c>
      <c r="H9869" s="120" t="s">
        <v>6392</v>
      </c>
    </row>
    <row r="9870" spans="1:8" ht="15" x14ac:dyDescent="0.2">
      <c r="A9870" s="618">
        <v>44174</v>
      </c>
      <c r="B9870" s="221" t="s">
        <v>2932</v>
      </c>
      <c r="C9870" s="221" t="s">
        <v>285</v>
      </c>
      <c r="D9870" s="804" t="s">
        <v>3793</v>
      </c>
      <c r="E9870" s="246">
        <v>2000</v>
      </c>
      <c r="F9870" s="246"/>
      <c r="G9870" s="248">
        <f t="shared" si="159"/>
        <v>-2000</v>
      </c>
      <c r="H9870" s="120" t="s">
        <v>6392</v>
      </c>
    </row>
    <row r="9871" spans="1:8" ht="15" x14ac:dyDescent="0.2">
      <c r="A9871" s="618">
        <v>44174</v>
      </c>
      <c r="B9871" s="221" t="s">
        <v>6514</v>
      </c>
      <c r="C9871" s="221" t="s">
        <v>285</v>
      </c>
      <c r="D9871" s="804" t="s">
        <v>3793</v>
      </c>
      <c r="E9871" s="246">
        <v>2000</v>
      </c>
      <c r="F9871" s="246"/>
      <c r="G9871" s="248">
        <f t="shared" si="159"/>
        <v>-2000</v>
      </c>
      <c r="H9871" s="120" t="s">
        <v>6392</v>
      </c>
    </row>
    <row r="9872" spans="1:8" ht="15" x14ac:dyDescent="0.2">
      <c r="A9872" s="618">
        <v>44174</v>
      </c>
      <c r="B9872" s="221" t="s">
        <v>1399</v>
      </c>
      <c r="C9872" s="221" t="s">
        <v>3144</v>
      </c>
      <c r="D9872" s="804" t="s">
        <v>6425</v>
      </c>
      <c r="E9872" s="246">
        <v>13645</v>
      </c>
      <c r="F9872" s="246"/>
      <c r="G9872" s="248">
        <f t="shared" si="159"/>
        <v>-13645</v>
      </c>
      <c r="H9872" s="120" t="s">
        <v>6392</v>
      </c>
    </row>
    <row r="9873" spans="1:8" ht="15" x14ac:dyDescent="0.2">
      <c r="A9873" s="618">
        <v>44174</v>
      </c>
      <c r="B9873" s="221" t="s">
        <v>16</v>
      </c>
      <c r="C9873" s="221" t="s">
        <v>6426</v>
      </c>
      <c r="D9873" s="804" t="s">
        <v>6427</v>
      </c>
      <c r="E9873" s="246">
        <v>120</v>
      </c>
      <c r="F9873" s="246"/>
      <c r="G9873" s="248">
        <f t="shared" si="159"/>
        <v>-120</v>
      </c>
      <c r="H9873" s="120" t="s">
        <v>6392</v>
      </c>
    </row>
    <row r="9874" spans="1:8" ht="15" customHeight="1" x14ac:dyDescent="0.2">
      <c r="A9874" s="618">
        <v>44175</v>
      </c>
      <c r="B9874" s="221" t="s">
        <v>16</v>
      </c>
      <c r="C9874" s="221" t="s">
        <v>3363</v>
      </c>
      <c r="D9874" s="804"/>
      <c r="E9874" s="246">
        <v>3954</v>
      </c>
      <c r="F9874" s="246"/>
      <c r="G9874" s="248">
        <f t="shared" si="159"/>
        <v>-3954</v>
      </c>
      <c r="H9874" s="120" t="s">
        <v>6392</v>
      </c>
    </row>
    <row r="9875" spans="1:8" ht="15" customHeight="1" x14ac:dyDescent="0.2">
      <c r="A9875" s="618">
        <v>44175</v>
      </c>
      <c r="B9875" s="221" t="s">
        <v>37</v>
      </c>
      <c r="C9875" s="221" t="s">
        <v>391</v>
      </c>
      <c r="D9875" s="804" t="s">
        <v>6428</v>
      </c>
      <c r="E9875" s="246">
        <v>2000</v>
      </c>
      <c r="F9875" s="246"/>
      <c r="G9875" s="248">
        <f t="shared" si="159"/>
        <v>-2000</v>
      </c>
      <c r="H9875" s="120" t="s">
        <v>6392</v>
      </c>
    </row>
    <row r="9876" spans="1:8" ht="15" x14ac:dyDescent="0.2">
      <c r="A9876" s="618">
        <v>44175</v>
      </c>
      <c r="B9876" s="221" t="s">
        <v>2932</v>
      </c>
      <c r="C9876" s="221" t="s">
        <v>1494</v>
      </c>
      <c r="D9876" s="804"/>
      <c r="E9876" s="246">
        <v>800</v>
      </c>
      <c r="F9876" s="246"/>
      <c r="G9876" s="248">
        <f t="shared" si="159"/>
        <v>-800</v>
      </c>
      <c r="H9876" s="120" t="s">
        <v>6392</v>
      </c>
    </row>
    <row r="9877" spans="1:8" ht="36" x14ac:dyDescent="0.2">
      <c r="A9877" s="618">
        <v>44175</v>
      </c>
      <c r="B9877" s="221" t="s">
        <v>1399</v>
      </c>
      <c r="C9877" s="585" t="s">
        <v>3144</v>
      </c>
      <c r="D9877" s="889" t="s">
        <v>9195</v>
      </c>
      <c r="E9877" s="586">
        <v>58569</v>
      </c>
      <c r="F9877" s="246"/>
      <c r="G9877" s="248">
        <f t="shared" si="159"/>
        <v>-58569</v>
      </c>
      <c r="H9877" s="120" t="s">
        <v>6392</v>
      </c>
    </row>
    <row r="9878" spans="1:8" ht="15" x14ac:dyDescent="0.2">
      <c r="A9878" s="618">
        <v>44177</v>
      </c>
      <c r="B9878" s="221" t="s">
        <v>2651</v>
      </c>
      <c r="C9878" s="221" t="s">
        <v>6422</v>
      </c>
      <c r="D9878" s="804" t="s">
        <v>3055</v>
      </c>
      <c r="E9878" s="246">
        <v>1400</v>
      </c>
      <c r="F9878" s="246"/>
      <c r="G9878" s="248">
        <f t="shared" si="159"/>
        <v>-1400</v>
      </c>
      <c r="H9878" s="120" t="s">
        <v>6392</v>
      </c>
    </row>
    <row r="9879" spans="1:8" ht="15" x14ac:dyDescent="0.2">
      <c r="A9879" s="618">
        <v>44179</v>
      </c>
      <c r="B9879" s="221" t="s">
        <v>16</v>
      </c>
      <c r="C9879" s="585" t="s">
        <v>1688</v>
      </c>
      <c r="D9879" s="889" t="s">
        <v>6342</v>
      </c>
      <c r="E9879" s="586">
        <v>2010</v>
      </c>
      <c r="F9879" s="246"/>
      <c r="G9879" s="248">
        <f t="shared" si="159"/>
        <v>-2010</v>
      </c>
      <c r="H9879" s="120" t="s">
        <v>6392</v>
      </c>
    </row>
    <row r="9880" spans="1:8" ht="15" x14ac:dyDescent="0.2">
      <c r="A9880" s="618">
        <v>44179</v>
      </c>
      <c r="B9880" s="221" t="s">
        <v>25</v>
      </c>
      <c r="C9880" s="585" t="s">
        <v>1688</v>
      </c>
      <c r="D9880" s="889" t="s">
        <v>6342</v>
      </c>
      <c r="E9880" s="586">
        <v>7770</v>
      </c>
      <c r="F9880" s="246"/>
      <c r="G9880" s="248">
        <f t="shared" si="159"/>
        <v>-7770</v>
      </c>
      <c r="H9880" s="120" t="s">
        <v>6392</v>
      </c>
    </row>
    <row r="9881" spans="1:8" ht="15" x14ac:dyDescent="0.2">
      <c r="A9881" s="618">
        <v>44180</v>
      </c>
      <c r="B9881" s="221" t="s">
        <v>25</v>
      </c>
      <c r="C9881" s="221" t="s">
        <v>2427</v>
      </c>
      <c r="D9881" s="804" t="s">
        <v>6429</v>
      </c>
      <c r="E9881" s="246">
        <v>12000</v>
      </c>
      <c r="F9881" s="246"/>
      <c r="G9881" s="248">
        <f t="shared" si="159"/>
        <v>-12000</v>
      </c>
      <c r="H9881" s="120" t="s">
        <v>6392</v>
      </c>
    </row>
    <row r="9882" spans="1:8" ht="24" x14ac:dyDescent="0.2">
      <c r="A9882" s="618">
        <v>44180</v>
      </c>
      <c r="B9882" s="221" t="s">
        <v>25</v>
      </c>
      <c r="C9882" s="221" t="s">
        <v>2427</v>
      </c>
      <c r="D9882" s="804" t="s">
        <v>6430</v>
      </c>
      <c r="E9882" s="246">
        <v>90000</v>
      </c>
      <c r="F9882" s="246"/>
      <c r="G9882" s="248">
        <f t="shared" si="159"/>
        <v>-90000</v>
      </c>
      <c r="H9882" s="120" t="s">
        <v>6392</v>
      </c>
    </row>
    <row r="9883" spans="1:8" ht="15" x14ac:dyDescent="0.2">
      <c r="A9883" s="618">
        <v>44180</v>
      </c>
      <c r="B9883" s="221" t="s">
        <v>1399</v>
      </c>
      <c r="C9883" s="221" t="s">
        <v>6008</v>
      </c>
      <c r="D9883" s="804" t="s">
        <v>6431</v>
      </c>
      <c r="E9883" s="246">
        <v>36450</v>
      </c>
      <c r="F9883" s="246"/>
      <c r="G9883" s="248">
        <f t="shared" si="159"/>
        <v>-36450</v>
      </c>
      <c r="H9883" s="120" t="s">
        <v>6392</v>
      </c>
    </row>
    <row r="9884" spans="1:8" ht="15" x14ac:dyDescent="0.2">
      <c r="A9884" s="618">
        <v>44180</v>
      </c>
      <c r="B9884" s="221" t="s">
        <v>37</v>
      </c>
      <c r="C9884" s="585" t="s">
        <v>3002</v>
      </c>
      <c r="D9884" s="889" t="s">
        <v>369</v>
      </c>
      <c r="E9884" s="586">
        <v>12960</v>
      </c>
      <c r="F9884" s="246"/>
      <c r="G9884" s="248">
        <f t="shared" si="159"/>
        <v>-12960</v>
      </c>
      <c r="H9884" s="120" t="s">
        <v>6392</v>
      </c>
    </row>
    <row r="9885" spans="1:8" ht="15" x14ac:dyDescent="0.2">
      <c r="A9885" s="618">
        <v>44180</v>
      </c>
      <c r="B9885" s="221" t="s">
        <v>3944</v>
      </c>
      <c r="C9885" s="585" t="s">
        <v>3002</v>
      </c>
      <c r="D9885" s="889" t="s">
        <v>369</v>
      </c>
      <c r="E9885" s="586">
        <v>5200</v>
      </c>
      <c r="F9885" s="246"/>
      <c r="G9885" s="248">
        <f t="shared" si="159"/>
        <v>-5200</v>
      </c>
      <c r="H9885" s="120" t="s">
        <v>6392</v>
      </c>
    </row>
    <row r="9886" spans="1:8" ht="15" x14ac:dyDescent="0.2">
      <c r="A9886" s="618">
        <v>44180</v>
      </c>
      <c r="B9886" s="221" t="s">
        <v>3945</v>
      </c>
      <c r="C9886" s="585" t="s">
        <v>3002</v>
      </c>
      <c r="D9886" s="889" t="s">
        <v>369</v>
      </c>
      <c r="E9886" s="586">
        <v>15080</v>
      </c>
      <c r="F9886" s="246"/>
      <c r="G9886" s="248">
        <f t="shared" si="159"/>
        <v>-15080</v>
      </c>
      <c r="H9886" s="120" t="s">
        <v>6392</v>
      </c>
    </row>
    <row r="9887" spans="1:8" ht="15" x14ac:dyDescent="0.2">
      <c r="A9887" s="618">
        <v>44182</v>
      </c>
      <c r="B9887" s="221" t="s">
        <v>1399</v>
      </c>
      <c r="C9887" s="221" t="s">
        <v>6140</v>
      </c>
      <c r="D9887" s="804" t="s">
        <v>6440</v>
      </c>
      <c r="E9887" s="246">
        <v>10000</v>
      </c>
      <c r="F9887" s="246"/>
      <c r="G9887" s="246">
        <f t="shared" si="159"/>
        <v>-10000</v>
      </c>
      <c r="H9887" s="120" t="s">
        <v>6392</v>
      </c>
    </row>
    <row r="9888" spans="1:8" ht="15" x14ac:dyDescent="0.2">
      <c r="A9888" s="618">
        <v>44182</v>
      </c>
      <c r="B9888" s="221" t="s">
        <v>6514</v>
      </c>
      <c r="C9888" s="221" t="s">
        <v>391</v>
      </c>
      <c r="D9888" s="804" t="s">
        <v>6441</v>
      </c>
      <c r="E9888" s="246">
        <v>5000</v>
      </c>
      <c r="F9888" s="246"/>
      <c r="G9888" s="246">
        <f t="shared" si="159"/>
        <v>-5000</v>
      </c>
      <c r="H9888" s="120" t="s">
        <v>6392</v>
      </c>
    </row>
    <row r="9889" spans="1:8" ht="15" x14ac:dyDescent="0.2">
      <c r="A9889" s="618">
        <v>44182</v>
      </c>
      <c r="B9889" s="221" t="s">
        <v>1399</v>
      </c>
      <c r="C9889" s="221" t="s">
        <v>6442</v>
      </c>
      <c r="D9889" s="804" t="s">
        <v>6443</v>
      </c>
      <c r="E9889" s="246">
        <v>14000</v>
      </c>
      <c r="F9889" s="246"/>
      <c r="G9889" s="246">
        <f t="shared" si="159"/>
        <v>-14000</v>
      </c>
      <c r="H9889" s="120" t="s">
        <v>6392</v>
      </c>
    </row>
    <row r="9890" spans="1:8" ht="15" x14ac:dyDescent="0.2">
      <c r="A9890" s="618">
        <v>44183</v>
      </c>
      <c r="B9890" s="221" t="s">
        <v>6514</v>
      </c>
      <c r="C9890" s="221" t="s">
        <v>391</v>
      </c>
      <c r="D9890" s="804" t="s">
        <v>6441</v>
      </c>
      <c r="E9890" s="246">
        <v>10000</v>
      </c>
      <c r="F9890" s="246"/>
      <c r="G9890" s="246">
        <f t="shared" si="159"/>
        <v>-10000</v>
      </c>
      <c r="H9890" s="120" t="s">
        <v>6392</v>
      </c>
    </row>
    <row r="9891" spans="1:8" ht="15" x14ac:dyDescent="0.2">
      <c r="A9891" s="618">
        <v>44184</v>
      </c>
      <c r="B9891" s="221" t="s">
        <v>25</v>
      </c>
      <c r="C9891" s="221" t="s">
        <v>4064</v>
      </c>
      <c r="D9891" s="804" t="s">
        <v>2140</v>
      </c>
      <c r="E9891" s="246">
        <v>600</v>
      </c>
      <c r="F9891" s="246"/>
      <c r="G9891" s="246">
        <f t="shared" si="159"/>
        <v>-600</v>
      </c>
      <c r="H9891" s="120" t="s">
        <v>6392</v>
      </c>
    </row>
    <row r="9892" spans="1:8" ht="15" x14ac:dyDescent="0.2">
      <c r="A9892" s="618">
        <v>44184</v>
      </c>
      <c r="B9892" s="221" t="s">
        <v>2651</v>
      </c>
      <c r="C9892" s="221" t="s">
        <v>5740</v>
      </c>
      <c r="D9892" s="804" t="s">
        <v>6263</v>
      </c>
      <c r="E9892" s="246">
        <v>200</v>
      </c>
      <c r="F9892" s="246"/>
      <c r="G9892" s="246">
        <f t="shared" si="159"/>
        <v>-200</v>
      </c>
      <c r="H9892" s="120" t="s">
        <v>6392</v>
      </c>
    </row>
    <row r="9893" spans="1:8" ht="15" x14ac:dyDescent="0.2">
      <c r="A9893" s="618">
        <v>44184</v>
      </c>
      <c r="B9893" s="221" t="s">
        <v>1399</v>
      </c>
      <c r="C9893" s="221" t="s">
        <v>6444</v>
      </c>
      <c r="D9893" s="804" t="s">
        <v>2107</v>
      </c>
      <c r="E9893" s="246">
        <v>600</v>
      </c>
      <c r="F9893" s="246"/>
      <c r="G9893" s="246">
        <f t="shared" si="159"/>
        <v>-600</v>
      </c>
      <c r="H9893" s="120" t="s">
        <v>6392</v>
      </c>
    </row>
    <row r="9894" spans="1:8" ht="15" x14ac:dyDescent="0.2">
      <c r="A9894" s="618">
        <v>44184</v>
      </c>
      <c r="B9894" s="221" t="s">
        <v>6407</v>
      </c>
      <c r="C9894" s="221" t="s">
        <v>550</v>
      </c>
      <c r="D9894" s="804" t="s">
        <v>2107</v>
      </c>
      <c r="E9894" s="246">
        <v>600</v>
      </c>
      <c r="F9894" s="246"/>
      <c r="G9894" s="246">
        <f t="shared" si="159"/>
        <v>-600</v>
      </c>
      <c r="H9894" s="120" t="s">
        <v>6392</v>
      </c>
    </row>
    <row r="9895" spans="1:8" ht="15" x14ac:dyDescent="0.2">
      <c r="A9895" s="618">
        <v>44185</v>
      </c>
      <c r="B9895" s="221" t="s">
        <v>6514</v>
      </c>
      <c r="C9895" s="221" t="s">
        <v>391</v>
      </c>
      <c r="D9895" s="804" t="s">
        <v>6445</v>
      </c>
      <c r="E9895" s="246">
        <v>450</v>
      </c>
      <c r="F9895" s="246"/>
      <c r="G9895" s="246">
        <f t="shared" si="159"/>
        <v>-450</v>
      </c>
      <c r="H9895" s="120" t="s">
        <v>6392</v>
      </c>
    </row>
    <row r="9896" spans="1:8" ht="15" x14ac:dyDescent="0.2">
      <c r="A9896" s="618">
        <v>44186</v>
      </c>
      <c r="B9896" s="221" t="s">
        <v>25</v>
      </c>
      <c r="C9896" s="221" t="s">
        <v>4064</v>
      </c>
      <c r="D9896" s="804" t="s">
        <v>6447</v>
      </c>
      <c r="E9896" s="246">
        <v>3000</v>
      </c>
      <c r="F9896" s="246"/>
      <c r="G9896" s="246">
        <f t="shared" si="159"/>
        <v>-3000</v>
      </c>
      <c r="H9896" s="120" t="s">
        <v>6392</v>
      </c>
    </row>
    <row r="9897" spans="1:8" ht="15" x14ac:dyDescent="0.2">
      <c r="A9897" s="618">
        <v>44187</v>
      </c>
      <c r="B9897" s="221" t="s">
        <v>2932</v>
      </c>
      <c r="C9897" s="221" t="s">
        <v>3144</v>
      </c>
      <c r="D9897" s="804" t="s">
        <v>6343</v>
      </c>
      <c r="E9897" s="246">
        <v>9540</v>
      </c>
      <c r="F9897" s="246"/>
      <c r="G9897" s="246">
        <f t="shared" ref="G9897:G9960" si="160">F9897-E9897</f>
        <v>-9540</v>
      </c>
      <c r="H9897" s="120" t="s">
        <v>6392</v>
      </c>
    </row>
    <row r="9898" spans="1:8" ht="15" x14ac:dyDescent="0.2">
      <c r="A9898" s="618">
        <v>44188</v>
      </c>
      <c r="B9898" s="221" t="s">
        <v>2651</v>
      </c>
      <c r="C9898" s="221" t="s">
        <v>3144</v>
      </c>
      <c r="D9898" s="804" t="s">
        <v>4290</v>
      </c>
      <c r="E9898" s="246">
        <v>5540</v>
      </c>
      <c r="F9898" s="246"/>
      <c r="G9898" s="246">
        <f t="shared" si="160"/>
        <v>-5540</v>
      </c>
      <c r="H9898" s="120" t="s">
        <v>6392</v>
      </c>
    </row>
    <row r="9899" spans="1:8" ht="15" x14ac:dyDescent="0.2">
      <c r="A9899" s="618">
        <v>44188</v>
      </c>
      <c r="B9899" s="221" t="s">
        <v>1399</v>
      </c>
      <c r="C9899" s="221" t="s">
        <v>3144</v>
      </c>
      <c r="D9899" s="804" t="s">
        <v>4449</v>
      </c>
      <c r="E9899" s="246">
        <v>33820</v>
      </c>
      <c r="F9899" s="246"/>
      <c r="G9899" s="246">
        <f t="shared" si="160"/>
        <v>-33820</v>
      </c>
      <c r="H9899" s="120" t="s">
        <v>6392</v>
      </c>
    </row>
    <row r="9900" spans="1:8" ht="15" x14ac:dyDescent="0.2">
      <c r="A9900" s="618">
        <v>44188</v>
      </c>
      <c r="B9900" s="221" t="s">
        <v>16</v>
      </c>
      <c r="C9900" s="585" t="s">
        <v>1688</v>
      </c>
      <c r="D9900" s="889" t="s">
        <v>6459</v>
      </c>
      <c r="E9900" s="586">
        <v>4942</v>
      </c>
      <c r="F9900" s="246"/>
      <c r="G9900" s="246">
        <f t="shared" si="160"/>
        <v>-4942</v>
      </c>
      <c r="H9900" s="120" t="s">
        <v>6392</v>
      </c>
    </row>
    <row r="9901" spans="1:8" ht="15" x14ac:dyDescent="0.2">
      <c r="A9901" s="618">
        <v>44188</v>
      </c>
      <c r="B9901" s="221" t="s">
        <v>25</v>
      </c>
      <c r="C9901" s="585" t="s">
        <v>1688</v>
      </c>
      <c r="D9901" s="889" t="s">
        <v>6459</v>
      </c>
      <c r="E9901" s="586">
        <v>12013</v>
      </c>
      <c r="F9901" s="246"/>
      <c r="G9901" s="246">
        <f t="shared" si="160"/>
        <v>-12013</v>
      </c>
      <c r="H9901" s="120" t="s">
        <v>6392</v>
      </c>
    </row>
    <row r="9902" spans="1:8" ht="15" x14ac:dyDescent="0.2">
      <c r="A9902" s="618">
        <v>44188</v>
      </c>
      <c r="B9902" s="221" t="s">
        <v>1399</v>
      </c>
      <c r="C9902" s="221" t="s">
        <v>391</v>
      </c>
      <c r="D9902" s="804" t="s">
        <v>6448</v>
      </c>
      <c r="E9902" s="246">
        <v>1000</v>
      </c>
      <c r="F9902" s="246"/>
      <c r="G9902" s="246">
        <f t="shared" si="160"/>
        <v>-1000</v>
      </c>
      <c r="H9902" s="120" t="s">
        <v>6392</v>
      </c>
    </row>
    <row r="9903" spans="1:8" ht="15" x14ac:dyDescent="0.2">
      <c r="A9903" s="618">
        <v>44189</v>
      </c>
      <c r="B9903" s="221" t="s">
        <v>6407</v>
      </c>
      <c r="C9903" s="221" t="s">
        <v>5740</v>
      </c>
      <c r="D9903" s="804" t="s">
        <v>6449</v>
      </c>
      <c r="E9903" s="246">
        <v>1500</v>
      </c>
      <c r="F9903" s="246"/>
      <c r="G9903" s="246">
        <f t="shared" si="160"/>
        <v>-1500</v>
      </c>
      <c r="H9903" s="120" t="s">
        <v>6392</v>
      </c>
    </row>
    <row r="9904" spans="1:8" ht="15" x14ac:dyDescent="0.2">
      <c r="A9904" s="618">
        <v>44191</v>
      </c>
      <c r="B9904" s="221" t="s">
        <v>11</v>
      </c>
      <c r="C9904" s="221" t="s">
        <v>391</v>
      </c>
      <c r="D9904" s="804" t="s">
        <v>6450</v>
      </c>
      <c r="E9904" s="246">
        <v>300</v>
      </c>
      <c r="F9904" s="246"/>
      <c r="G9904" s="246">
        <f t="shared" si="160"/>
        <v>-300</v>
      </c>
      <c r="H9904" s="120" t="s">
        <v>6392</v>
      </c>
    </row>
    <row r="9905" spans="1:8" ht="15" x14ac:dyDescent="0.2">
      <c r="A9905" s="618">
        <v>44191</v>
      </c>
      <c r="B9905" s="221" t="s">
        <v>6407</v>
      </c>
      <c r="C9905" s="221" t="s">
        <v>391</v>
      </c>
      <c r="D9905" s="804" t="s">
        <v>6451</v>
      </c>
      <c r="E9905" s="246">
        <v>680</v>
      </c>
      <c r="F9905" s="246"/>
      <c r="G9905" s="246">
        <f t="shared" si="160"/>
        <v>-680</v>
      </c>
      <c r="H9905" s="120" t="s">
        <v>6392</v>
      </c>
    </row>
    <row r="9906" spans="1:8" ht="15" x14ac:dyDescent="0.2">
      <c r="A9906" s="618">
        <v>44191</v>
      </c>
      <c r="B9906" s="221" t="s">
        <v>6446</v>
      </c>
      <c r="C9906" s="221" t="s">
        <v>2195</v>
      </c>
      <c r="D9906" s="804" t="s">
        <v>6452</v>
      </c>
      <c r="E9906" s="246">
        <v>11760</v>
      </c>
      <c r="F9906" s="246"/>
      <c r="G9906" s="246">
        <f t="shared" si="160"/>
        <v>-11760</v>
      </c>
      <c r="H9906" s="120" t="s">
        <v>6392</v>
      </c>
    </row>
    <row r="9907" spans="1:8" ht="15" x14ac:dyDescent="0.2">
      <c r="A9907" s="618">
        <v>44191</v>
      </c>
      <c r="B9907" s="221" t="s">
        <v>5543</v>
      </c>
      <c r="C9907" s="221" t="s">
        <v>391</v>
      </c>
      <c r="D9907" s="804" t="s">
        <v>6453</v>
      </c>
      <c r="E9907" s="246">
        <v>500</v>
      </c>
      <c r="F9907" s="246"/>
      <c r="G9907" s="246">
        <f t="shared" si="160"/>
        <v>-500</v>
      </c>
      <c r="H9907" s="120" t="s">
        <v>6392</v>
      </c>
    </row>
    <row r="9908" spans="1:8" ht="15" x14ac:dyDescent="0.2">
      <c r="A9908" s="618">
        <v>44193</v>
      </c>
      <c r="B9908" s="221" t="s">
        <v>6446</v>
      </c>
      <c r="C9908" s="221" t="s">
        <v>391</v>
      </c>
      <c r="D9908" s="804" t="s">
        <v>6454</v>
      </c>
      <c r="E9908" s="246">
        <v>500</v>
      </c>
      <c r="F9908" s="246"/>
      <c r="G9908" s="246">
        <f t="shared" si="160"/>
        <v>-500</v>
      </c>
      <c r="H9908" s="120" t="s">
        <v>6392</v>
      </c>
    </row>
    <row r="9909" spans="1:8" ht="15" x14ac:dyDescent="0.2">
      <c r="A9909" s="618">
        <v>44193</v>
      </c>
      <c r="B9909" s="221" t="s">
        <v>16</v>
      </c>
      <c r="C9909" s="221" t="s">
        <v>1688</v>
      </c>
      <c r="D9909" s="804" t="s">
        <v>6455</v>
      </c>
      <c r="E9909" s="246">
        <v>1838</v>
      </c>
      <c r="F9909" s="246"/>
      <c r="G9909" s="246">
        <f t="shared" si="160"/>
        <v>-1838</v>
      </c>
      <c r="H9909" s="120" t="s">
        <v>6392</v>
      </c>
    </row>
    <row r="9910" spans="1:8" ht="15" x14ac:dyDescent="0.2">
      <c r="A9910" s="618">
        <v>44193</v>
      </c>
      <c r="B9910" s="221" t="s">
        <v>25</v>
      </c>
      <c r="C9910" s="221" t="s">
        <v>1688</v>
      </c>
      <c r="D9910" s="804" t="s">
        <v>6309</v>
      </c>
      <c r="E9910" s="246">
        <v>560</v>
      </c>
      <c r="F9910" s="246"/>
      <c r="G9910" s="246">
        <f t="shared" si="160"/>
        <v>-560</v>
      </c>
      <c r="H9910" s="120" t="s">
        <v>6392</v>
      </c>
    </row>
    <row r="9911" spans="1:8" ht="15" x14ac:dyDescent="0.2">
      <c r="A9911" s="618">
        <v>44193</v>
      </c>
      <c r="B9911" s="221" t="s">
        <v>6407</v>
      </c>
      <c r="C9911" s="221" t="s">
        <v>2189</v>
      </c>
      <c r="D9911" s="804"/>
      <c r="E9911" s="246">
        <v>250</v>
      </c>
      <c r="F9911" s="246"/>
      <c r="G9911" s="246">
        <f t="shared" si="160"/>
        <v>-250</v>
      </c>
      <c r="H9911" s="120" t="s">
        <v>6392</v>
      </c>
    </row>
    <row r="9912" spans="1:8" ht="15" x14ac:dyDescent="0.2">
      <c r="A9912" s="618">
        <v>44193</v>
      </c>
      <c r="B9912" s="221" t="s">
        <v>16</v>
      </c>
      <c r="C9912" s="221" t="s">
        <v>2995</v>
      </c>
      <c r="D9912" s="804"/>
      <c r="E9912" s="246">
        <v>3000</v>
      </c>
      <c r="F9912" s="246"/>
      <c r="G9912" s="246">
        <f t="shared" si="160"/>
        <v>-3000</v>
      </c>
      <c r="H9912" s="120" t="s">
        <v>6392</v>
      </c>
    </row>
    <row r="9913" spans="1:8" ht="15" x14ac:dyDescent="0.2">
      <c r="A9913" s="618">
        <v>44193</v>
      </c>
      <c r="B9913" s="221" t="s">
        <v>11</v>
      </c>
      <c r="C9913" s="221" t="s">
        <v>391</v>
      </c>
      <c r="D9913" s="804" t="s">
        <v>6456</v>
      </c>
      <c r="E9913" s="246">
        <v>750</v>
      </c>
      <c r="F9913" s="246"/>
      <c r="G9913" s="246">
        <f t="shared" si="160"/>
        <v>-750</v>
      </c>
      <c r="H9913" s="120" t="s">
        <v>6392</v>
      </c>
    </row>
    <row r="9914" spans="1:8" ht="15" x14ac:dyDescent="0.2">
      <c r="A9914" s="618">
        <v>44193</v>
      </c>
      <c r="B9914" s="221" t="s">
        <v>6407</v>
      </c>
      <c r="C9914" s="221" t="s">
        <v>3144</v>
      </c>
      <c r="D9914" s="804" t="s">
        <v>1224</v>
      </c>
      <c r="E9914" s="246">
        <v>3500</v>
      </c>
      <c r="F9914" s="246"/>
      <c r="G9914" s="246">
        <f t="shared" si="160"/>
        <v>-3500</v>
      </c>
      <c r="H9914" s="120" t="s">
        <v>6392</v>
      </c>
    </row>
    <row r="9915" spans="1:8" ht="15" x14ac:dyDescent="0.2">
      <c r="A9915" s="618">
        <v>44195</v>
      </c>
      <c r="B9915" s="221" t="s">
        <v>6407</v>
      </c>
      <c r="C9915" s="221" t="s">
        <v>3144</v>
      </c>
      <c r="D9915" s="804" t="s">
        <v>6457</v>
      </c>
      <c r="E9915" s="246">
        <v>18600</v>
      </c>
      <c r="F9915" s="246"/>
      <c r="G9915" s="246">
        <f t="shared" si="160"/>
        <v>-18600</v>
      </c>
      <c r="H9915" s="120" t="s">
        <v>6392</v>
      </c>
    </row>
    <row r="9916" spans="1:8" ht="15" x14ac:dyDescent="0.2">
      <c r="A9916" s="618">
        <v>44195</v>
      </c>
      <c r="B9916" s="221" t="s">
        <v>1399</v>
      </c>
      <c r="C9916" s="221" t="s">
        <v>391</v>
      </c>
      <c r="D9916" s="804" t="s">
        <v>6458</v>
      </c>
      <c r="E9916" s="246">
        <v>5788</v>
      </c>
      <c r="F9916" s="246"/>
      <c r="G9916" s="246">
        <f t="shared" si="160"/>
        <v>-5788</v>
      </c>
      <c r="H9916" s="120" t="s">
        <v>6392</v>
      </c>
    </row>
    <row r="9917" spans="1:8" ht="15" x14ac:dyDescent="0.2">
      <c r="A9917" s="618">
        <v>44195</v>
      </c>
      <c r="B9917" s="221" t="s">
        <v>25</v>
      </c>
      <c r="C9917" s="221" t="s">
        <v>1004</v>
      </c>
      <c r="D9917" s="804"/>
      <c r="E9917" s="246">
        <v>650</v>
      </c>
      <c r="F9917" s="246"/>
      <c r="G9917" s="246">
        <f t="shared" si="160"/>
        <v>-650</v>
      </c>
      <c r="H9917" s="120" t="s">
        <v>6392</v>
      </c>
    </row>
    <row r="9918" spans="1:8" ht="15" x14ac:dyDescent="0.2">
      <c r="A9918" s="618">
        <v>44196</v>
      </c>
      <c r="B9918" s="221" t="s">
        <v>2932</v>
      </c>
      <c r="C9918" s="221" t="s">
        <v>3144</v>
      </c>
      <c r="D9918" s="804" t="s">
        <v>6464</v>
      </c>
      <c r="E9918" s="246">
        <v>8000</v>
      </c>
      <c r="F9918" s="246"/>
      <c r="G9918" s="246">
        <f t="shared" si="160"/>
        <v>-8000</v>
      </c>
      <c r="H9918" s="120" t="s">
        <v>6392</v>
      </c>
    </row>
    <row r="9919" spans="1:8" ht="15" x14ac:dyDescent="0.2">
      <c r="A9919" s="618">
        <v>44196</v>
      </c>
      <c r="B9919" s="221" t="s">
        <v>16</v>
      </c>
      <c r="C9919" s="221" t="s">
        <v>103</v>
      </c>
      <c r="D9919" s="804" t="s">
        <v>6467</v>
      </c>
      <c r="E9919" s="246">
        <v>13715</v>
      </c>
      <c r="F9919" s="246"/>
      <c r="G9919" s="246">
        <f t="shared" si="160"/>
        <v>-13715</v>
      </c>
      <c r="H9919" s="120" t="s">
        <v>6392</v>
      </c>
    </row>
    <row r="9920" spans="1:8" ht="15" x14ac:dyDescent="0.2">
      <c r="A9920" s="618">
        <v>44196</v>
      </c>
      <c r="B9920" s="221" t="s">
        <v>6407</v>
      </c>
      <c r="C9920" s="221" t="s">
        <v>2502</v>
      </c>
      <c r="D9920" s="804" t="s">
        <v>550</v>
      </c>
      <c r="E9920" s="246">
        <v>25000</v>
      </c>
      <c r="F9920" s="246"/>
      <c r="G9920" s="246">
        <f t="shared" si="160"/>
        <v>-25000</v>
      </c>
      <c r="H9920" s="120" t="s">
        <v>6392</v>
      </c>
    </row>
    <row r="9921" spans="1:8" ht="15" x14ac:dyDescent="0.2">
      <c r="A9921" s="618">
        <v>44196</v>
      </c>
      <c r="B9921" s="221" t="s">
        <v>1399</v>
      </c>
      <c r="C9921" s="221" t="s">
        <v>2502</v>
      </c>
      <c r="D9921" s="804" t="s">
        <v>550</v>
      </c>
      <c r="E9921" s="246">
        <v>25000</v>
      </c>
      <c r="F9921" s="246"/>
      <c r="G9921" s="246">
        <f t="shared" si="160"/>
        <v>-25000</v>
      </c>
      <c r="H9921" s="120" t="s">
        <v>6392</v>
      </c>
    </row>
    <row r="9922" spans="1:8" ht="15" x14ac:dyDescent="0.2">
      <c r="A9922" s="618">
        <v>44196</v>
      </c>
      <c r="B9922" s="221" t="s">
        <v>2932</v>
      </c>
      <c r="C9922" s="221" t="s">
        <v>2502</v>
      </c>
      <c r="D9922" s="804" t="s">
        <v>371</v>
      </c>
      <c r="E9922" s="246">
        <v>25000</v>
      </c>
      <c r="F9922" s="246"/>
      <c r="G9922" s="246">
        <f t="shared" si="160"/>
        <v>-25000</v>
      </c>
      <c r="H9922" s="120" t="s">
        <v>6392</v>
      </c>
    </row>
    <row r="9923" spans="1:8" ht="15" x14ac:dyDescent="0.2">
      <c r="A9923" s="618">
        <v>44196</v>
      </c>
      <c r="B9923" s="221" t="s">
        <v>2651</v>
      </c>
      <c r="C9923" s="221" t="s">
        <v>2502</v>
      </c>
      <c r="D9923" s="804" t="s">
        <v>371</v>
      </c>
      <c r="E9923" s="246">
        <v>25000</v>
      </c>
      <c r="F9923" s="246"/>
      <c r="G9923" s="246">
        <f t="shared" si="160"/>
        <v>-25000</v>
      </c>
      <c r="H9923" s="120" t="s">
        <v>6392</v>
      </c>
    </row>
    <row r="9924" spans="1:8" ht="15" x14ac:dyDescent="0.2">
      <c r="A9924" s="618">
        <v>44196</v>
      </c>
      <c r="B9924" s="221" t="s">
        <v>25</v>
      </c>
      <c r="C9924" s="221" t="s">
        <v>2502</v>
      </c>
      <c r="D9924" s="804" t="s">
        <v>6465</v>
      </c>
      <c r="E9924" s="246">
        <v>60000</v>
      </c>
      <c r="F9924" s="246"/>
      <c r="G9924" s="246">
        <f t="shared" si="160"/>
        <v>-60000</v>
      </c>
      <c r="H9924" s="120" t="s">
        <v>6392</v>
      </c>
    </row>
    <row r="9925" spans="1:8" ht="15" x14ac:dyDescent="0.2">
      <c r="A9925" s="618">
        <v>44196</v>
      </c>
      <c r="B9925" s="221" t="s">
        <v>16</v>
      </c>
      <c r="C9925" s="221" t="s">
        <v>2502</v>
      </c>
      <c r="D9925" s="804" t="s">
        <v>6466</v>
      </c>
      <c r="E9925" s="246">
        <v>66000</v>
      </c>
      <c r="F9925" s="246"/>
      <c r="G9925" s="246">
        <f t="shared" si="160"/>
        <v>-66000</v>
      </c>
      <c r="H9925" s="120" t="s">
        <v>6392</v>
      </c>
    </row>
    <row r="9926" spans="1:8" ht="15" x14ac:dyDescent="0.2">
      <c r="A9926" s="618">
        <v>44196</v>
      </c>
      <c r="B9926" s="221" t="s">
        <v>3944</v>
      </c>
      <c r="C9926" s="221" t="s">
        <v>2502</v>
      </c>
      <c r="D9926" s="804"/>
      <c r="E9926" s="246">
        <v>31500</v>
      </c>
      <c r="F9926" s="246"/>
      <c r="G9926" s="246">
        <f t="shared" si="160"/>
        <v>-31500</v>
      </c>
      <c r="H9926" s="120" t="s">
        <v>6392</v>
      </c>
    </row>
    <row r="9927" spans="1:8" ht="15" x14ac:dyDescent="0.2">
      <c r="A9927" s="618">
        <v>44196</v>
      </c>
      <c r="B9927" s="221" t="s">
        <v>3945</v>
      </c>
      <c r="C9927" s="221" t="s">
        <v>2502</v>
      </c>
      <c r="D9927" s="804"/>
      <c r="E9927" s="246">
        <v>52703.629032258061</v>
      </c>
      <c r="F9927" s="246"/>
      <c r="G9927" s="246">
        <f t="shared" si="160"/>
        <v>-52703.629032258061</v>
      </c>
      <c r="H9927" s="120" t="s">
        <v>6392</v>
      </c>
    </row>
    <row r="9928" spans="1:8" ht="15" x14ac:dyDescent="0.2">
      <c r="A9928" s="618">
        <v>44196</v>
      </c>
      <c r="B9928" s="221" t="s">
        <v>1399</v>
      </c>
      <c r="C9928" s="221" t="s">
        <v>2502</v>
      </c>
      <c r="D9928" s="804"/>
      <c r="E9928" s="246">
        <v>177206.58870967739</v>
      </c>
      <c r="F9928" s="246"/>
      <c r="G9928" s="246">
        <f t="shared" si="160"/>
        <v>-177206.58870967739</v>
      </c>
      <c r="H9928" s="120" t="s">
        <v>6392</v>
      </c>
    </row>
    <row r="9929" spans="1:8" ht="15" x14ac:dyDescent="0.2">
      <c r="A9929" s="618">
        <v>44196</v>
      </c>
      <c r="B9929" s="221" t="s">
        <v>6514</v>
      </c>
      <c r="C9929" s="221" t="s">
        <v>2502</v>
      </c>
      <c r="D9929" s="804"/>
      <c r="E9929" s="246">
        <v>119633.06451612904</v>
      </c>
      <c r="F9929" s="246"/>
      <c r="G9929" s="246">
        <f t="shared" si="160"/>
        <v>-119633.06451612904</v>
      </c>
      <c r="H9929" s="120" t="s">
        <v>6392</v>
      </c>
    </row>
    <row r="9930" spans="1:8" ht="15" x14ac:dyDescent="0.2">
      <c r="A9930" s="618">
        <v>44196</v>
      </c>
      <c r="B9930" s="221" t="s">
        <v>37</v>
      </c>
      <c r="C9930" s="221" t="s">
        <v>2502</v>
      </c>
      <c r="D9930" s="804"/>
      <c r="E9930" s="246">
        <v>98245.967741935485</v>
      </c>
      <c r="F9930" s="246"/>
      <c r="G9930" s="246">
        <f t="shared" si="160"/>
        <v>-98245.967741935485</v>
      </c>
      <c r="H9930" s="120" t="s">
        <v>6392</v>
      </c>
    </row>
    <row r="9931" spans="1:8" ht="15" x14ac:dyDescent="0.2">
      <c r="A9931" s="618">
        <v>44196</v>
      </c>
      <c r="B9931" s="221" t="s">
        <v>2932</v>
      </c>
      <c r="C9931" s="221" t="s">
        <v>2502</v>
      </c>
      <c r="D9931" s="804"/>
      <c r="E9931" s="246">
        <v>48483.870967741939</v>
      </c>
      <c r="F9931" s="246"/>
      <c r="G9931" s="246">
        <f t="shared" si="160"/>
        <v>-48483.870967741939</v>
      </c>
      <c r="H9931" s="120" t="s">
        <v>6392</v>
      </c>
    </row>
    <row r="9932" spans="1:8" ht="15" x14ac:dyDescent="0.2">
      <c r="A9932" s="618">
        <v>44196</v>
      </c>
      <c r="B9932" s="221" t="s">
        <v>6407</v>
      </c>
      <c r="C9932" s="221" t="s">
        <v>2502</v>
      </c>
      <c r="D9932" s="804"/>
      <c r="E9932" s="246">
        <v>98903.225806451606</v>
      </c>
      <c r="F9932" s="246"/>
      <c r="G9932" s="246">
        <f t="shared" si="160"/>
        <v>-98903.225806451606</v>
      </c>
      <c r="H9932" s="120" t="s">
        <v>6392</v>
      </c>
    </row>
    <row r="9933" spans="1:8" ht="15" x14ac:dyDescent="0.2">
      <c r="A9933" s="618">
        <v>44196</v>
      </c>
      <c r="B9933" s="221" t="s">
        <v>5810</v>
      </c>
      <c r="C9933" s="221" t="s">
        <v>2502</v>
      </c>
      <c r="D9933" s="804"/>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24" x14ac:dyDescent="0.2">
      <c r="A9935" s="619">
        <v>44176</v>
      </c>
      <c r="B9935" s="155" t="s">
        <v>2932</v>
      </c>
      <c r="C9935" s="155" t="s">
        <v>2127</v>
      </c>
      <c r="D9935" s="156" t="s">
        <v>9196</v>
      </c>
      <c r="E9935" s="157">
        <v>250000</v>
      </c>
      <c r="F9935" s="157"/>
      <c r="G9935" s="157">
        <f t="shared" si="160"/>
        <v>-250000</v>
      </c>
      <c r="H9935" s="243" t="s">
        <v>6392</v>
      </c>
    </row>
    <row r="9936" spans="1:8" ht="24" x14ac:dyDescent="0.2">
      <c r="A9936" s="619">
        <v>44176</v>
      </c>
      <c r="B9936" s="155" t="s">
        <v>1399</v>
      </c>
      <c r="C9936" s="155" t="s">
        <v>166</v>
      </c>
      <c r="D9936" s="156" t="s">
        <v>9196</v>
      </c>
      <c r="E9936" s="157">
        <v>178692</v>
      </c>
      <c r="F9936" s="157"/>
      <c r="G9936" s="157">
        <f t="shared" si="160"/>
        <v>-178692</v>
      </c>
      <c r="H9936" s="243" t="s">
        <v>6392</v>
      </c>
    </row>
    <row r="9937" spans="1:8" ht="15" x14ac:dyDescent="0.2">
      <c r="A9937" s="619">
        <v>44177</v>
      </c>
      <c r="B9937" s="155" t="s">
        <v>2651</v>
      </c>
      <c r="C9937" s="155" t="s">
        <v>704</v>
      </c>
      <c r="D9937" s="156" t="s">
        <v>9197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9" t="s">
        <v>6434</v>
      </c>
      <c r="E9940" s="586">
        <v>36000</v>
      </c>
      <c r="F9940" s="157"/>
      <c r="G9940" s="157">
        <f t="shared" si="160"/>
        <v>-36000</v>
      </c>
      <c r="H9940" s="243" t="s">
        <v>6392</v>
      </c>
    </row>
    <row r="9941" spans="1:8" ht="15" x14ac:dyDescent="0.2">
      <c r="A9941" s="619">
        <v>44183</v>
      </c>
      <c r="B9941" s="155" t="s">
        <v>1399</v>
      </c>
      <c r="C9941" s="585" t="s">
        <v>4683</v>
      </c>
      <c r="D9941" s="889"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36" x14ac:dyDescent="0.2">
      <c r="A9944" s="619">
        <v>44195</v>
      </c>
      <c r="B9944" s="239" t="s">
        <v>1399</v>
      </c>
      <c r="C9944" s="239" t="s">
        <v>1354</v>
      </c>
      <c r="D9944" s="836"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800" t="s">
        <v>6370</v>
      </c>
      <c r="E9946" s="91"/>
      <c r="F9946" s="91">
        <v>50962</v>
      </c>
      <c r="G9946" s="91">
        <f t="shared" si="160"/>
        <v>50962</v>
      </c>
      <c r="H9946" s="260" t="s">
        <v>6392</v>
      </c>
    </row>
    <row r="9947" spans="1:8" ht="15" x14ac:dyDescent="0.2">
      <c r="A9947" s="598">
        <v>44174</v>
      </c>
      <c r="B9947" s="90" t="s">
        <v>5745</v>
      </c>
      <c r="C9947" s="90" t="s">
        <v>558</v>
      </c>
      <c r="D9947" s="800" t="s">
        <v>6411</v>
      </c>
      <c r="E9947" s="91"/>
      <c r="F9947" s="91">
        <v>258551</v>
      </c>
      <c r="G9947" s="91">
        <f t="shared" si="160"/>
        <v>258551</v>
      </c>
      <c r="H9947" s="260" t="s">
        <v>6392</v>
      </c>
    </row>
    <row r="9948" spans="1:8" ht="15" x14ac:dyDescent="0.2">
      <c r="A9948" s="598">
        <v>44176</v>
      </c>
      <c r="B9948" s="90" t="s">
        <v>5603</v>
      </c>
      <c r="C9948" s="90" t="s">
        <v>558</v>
      </c>
      <c r="D9948" s="800" t="s">
        <v>6413</v>
      </c>
      <c r="E9948" s="91"/>
      <c r="F9948" s="91">
        <v>250000</v>
      </c>
      <c r="G9948" s="91">
        <f t="shared" si="160"/>
        <v>250000</v>
      </c>
      <c r="H9948" s="260" t="s">
        <v>6392</v>
      </c>
    </row>
    <row r="9949" spans="1:8" ht="15" x14ac:dyDescent="0.2">
      <c r="A9949" s="598">
        <v>44176</v>
      </c>
      <c r="B9949" s="90" t="s">
        <v>5603</v>
      </c>
      <c r="C9949" s="90" t="s">
        <v>558</v>
      </c>
      <c r="D9949" s="800" t="s">
        <v>6414</v>
      </c>
      <c r="E9949" s="91"/>
      <c r="F9949" s="91">
        <v>178692</v>
      </c>
      <c r="G9949" s="91">
        <f t="shared" si="160"/>
        <v>178692</v>
      </c>
      <c r="H9949" s="260" t="s">
        <v>6392</v>
      </c>
    </row>
    <row r="9950" spans="1:8" ht="36" x14ac:dyDescent="0.2">
      <c r="A9950" s="598">
        <v>44180</v>
      </c>
      <c r="B9950" s="93" t="s">
        <v>4720</v>
      </c>
      <c r="C9950" s="93" t="s">
        <v>558</v>
      </c>
      <c r="D9950" s="801" t="s">
        <v>9198</v>
      </c>
      <c r="E9950" s="175"/>
      <c r="F9950" s="175">
        <v>1107698</v>
      </c>
      <c r="G9950" s="175">
        <f t="shared" si="160"/>
        <v>1107698</v>
      </c>
      <c r="H9950" s="260" t="s">
        <v>6392</v>
      </c>
    </row>
    <row r="9951" spans="1:8" ht="15" x14ac:dyDescent="0.2">
      <c r="A9951" s="598">
        <v>44180</v>
      </c>
      <c r="B9951" s="93" t="s">
        <v>3944</v>
      </c>
      <c r="C9951" s="93" t="s">
        <v>558</v>
      </c>
      <c r="D9951" s="800" t="s">
        <v>6435</v>
      </c>
      <c r="E9951" s="175"/>
      <c r="F9951" s="175">
        <v>50962</v>
      </c>
      <c r="G9951" s="175">
        <f t="shared" si="160"/>
        <v>50962</v>
      </c>
      <c r="H9951" s="260" t="s">
        <v>6392</v>
      </c>
    </row>
    <row r="9952" spans="1:8" ht="15" x14ac:dyDescent="0.2">
      <c r="A9952" s="598">
        <v>44180</v>
      </c>
      <c r="B9952" s="93" t="s">
        <v>3945</v>
      </c>
      <c r="C9952" s="93" t="s">
        <v>558</v>
      </c>
      <c r="D9952" s="800" t="s">
        <v>6435</v>
      </c>
      <c r="E9952" s="175"/>
      <c r="F9952" s="175">
        <v>107010</v>
      </c>
      <c r="G9952" s="175">
        <f t="shared" si="160"/>
        <v>107010</v>
      </c>
      <c r="H9952" s="260" t="s">
        <v>6392</v>
      </c>
    </row>
    <row r="9953" spans="1:8" ht="15" x14ac:dyDescent="0.2">
      <c r="A9953" s="598">
        <v>44181</v>
      </c>
      <c r="B9953" s="90" t="s">
        <v>5810</v>
      </c>
      <c r="C9953" s="93" t="s">
        <v>558</v>
      </c>
      <c r="D9953" s="797" t="s">
        <v>9199</v>
      </c>
      <c r="E9953" s="91"/>
      <c r="F9953" s="91">
        <v>1000000</v>
      </c>
      <c r="G9953" s="91">
        <f t="shared" si="160"/>
        <v>1000000</v>
      </c>
      <c r="H9953" s="260" t="s">
        <v>6392</v>
      </c>
    </row>
    <row r="9954" spans="1:8" ht="15" x14ac:dyDescent="0.2">
      <c r="A9954" s="598">
        <v>44195</v>
      </c>
      <c r="B9954" s="90" t="s">
        <v>5164</v>
      </c>
      <c r="C9954" s="93" t="s">
        <v>558</v>
      </c>
      <c r="D9954" s="800" t="s">
        <v>6461</v>
      </c>
      <c r="E9954" s="91"/>
      <c r="F9954" s="91">
        <v>385141</v>
      </c>
      <c r="G9954" s="91">
        <f t="shared" si="160"/>
        <v>385141</v>
      </c>
      <c r="H9954" s="260" t="s">
        <v>6392</v>
      </c>
    </row>
    <row r="9955" spans="1:8" ht="15" x14ac:dyDescent="0.2">
      <c r="A9955" s="618">
        <v>44198</v>
      </c>
      <c r="B9955" s="221" t="s">
        <v>2932</v>
      </c>
      <c r="C9955" s="221" t="s">
        <v>6140</v>
      </c>
      <c r="D9955" s="804" t="s">
        <v>3360</v>
      </c>
      <c r="E9955" s="246">
        <v>5000</v>
      </c>
      <c r="F9955" s="246"/>
      <c r="G9955" s="246">
        <f t="shared" si="160"/>
        <v>-5000</v>
      </c>
      <c r="H9955" s="120" t="s">
        <v>6468</v>
      </c>
    </row>
    <row r="9956" spans="1:8" ht="15" x14ac:dyDescent="0.2">
      <c r="A9956" s="618">
        <v>44198</v>
      </c>
      <c r="B9956" s="221" t="s">
        <v>2932</v>
      </c>
      <c r="C9956" s="221" t="s">
        <v>391</v>
      </c>
      <c r="D9956" s="804" t="s">
        <v>6469</v>
      </c>
      <c r="E9956" s="246">
        <v>850</v>
      </c>
      <c r="F9956" s="246"/>
      <c r="G9956" s="246">
        <f t="shared" si="160"/>
        <v>-850</v>
      </c>
      <c r="H9956" s="120" t="s">
        <v>6468</v>
      </c>
    </row>
    <row r="9957" spans="1:8" ht="15" x14ac:dyDescent="0.2">
      <c r="A9957" s="618">
        <v>44198</v>
      </c>
      <c r="B9957" s="221" t="s">
        <v>6407</v>
      </c>
      <c r="C9957" s="221" t="s">
        <v>3144</v>
      </c>
      <c r="D9957" s="804" t="s">
        <v>6470</v>
      </c>
      <c r="E9957" s="246">
        <v>116748</v>
      </c>
      <c r="F9957" s="246"/>
      <c r="G9957" s="246">
        <f t="shared" si="160"/>
        <v>-116748</v>
      </c>
      <c r="H9957" s="120" t="s">
        <v>6468</v>
      </c>
    </row>
    <row r="9958" spans="1:8" ht="15" x14ac:dyDescent="0.2">
      <c r="A9958" s="618">
        <v>44198</v>
      </c>
      <c r="B9958" s="221" t="s">
        <v>25</v>
      </c>
      <c r="C9958" s="221" t="s">
        <v>4064</v>
      </c>
      <c r="D9958" s="804" t="s">
        <v>6471</v>
      </c>
      <c r="E9958" s="246">
        <v>8000</v>
      </c>
      <c r="F9958" s="246"/>
      <c r="G9958" s="246">
        <f t="shared" si="160"/>
        <v>-8000</v>
      </c>
      <c r="H9958" s="120" t="s">
        <v>6468</v>
      </c>
    </row>
    <row r="9959" spans="1:8" ht="15" x14ac:dyDescent="0.2">
      <c r="A9959" s="618">
        <v>44198</v>
      </c>
      <c r="B9959" s="221" t="s">
        <v>6407</v>
      </c>
      <c r="C9959" s="221" t="s">
        <v>3144</v>
      </c>
      <c r="D9959" s="804" t="s">
        <v>1224</v>
      </c>
      <c r="E9959" s="246">
        <v>7000</v>
      </c>
      <c r="F9959" s="246"/>
      <c r="G9959" s="246">
        <f t="shared" si="160"/>
        <v>-7000</v>
      </c>
      <c r="H9959" s="120" t="s">
        <v>6468</v>
      </c>
    </row>
    <row r="9960" spans="1:8" ht="15" x14ac:dyDescent="0.2">
      <c r="A9960" s="618">
        <v>44198</v>
      </c>
      <c r="B9960" s="221" t="s">
        <v>1399</v>
      </c>
      <c r="C9960" s="221" t="s">
        <v>4987</v>
      </c>
      <c r="D9960" s="804" t="s">
        <v>733</v>
      </c>
      <c r="E9960" s="246">
        <v>10700</v>
      </c>
      <c r="F9960" s="246"/>
      <c r="G9960" s="246">
        <f t="shared" si="160"/>
        <v>-10700</v>
      </c>
      <c r="H9960" s="120" t="s">
        <v>6468</v>
      </c>
    </row>
    <row r="9961" spans="1:8" ht="15" x14ac:dyDescent="0.2">
      <c r="A9961" s="618">
        <v>44200</v>
      </c>
      <c r="B9961" s="221" t="s">
        <v>6407</v>
      </c>
      <c r="C9961" s="221" t="s">
        <v>3144</v>
      </c>
      <c r="D9961" s="804" t="s">
        <v>4534</v>
      </c>
      <c r="E9961" s="246">
        <v>19700</v>
      </c>
      <c r="F9961" s="246"/>
      <c r="G9961" s="246">
        <f t="shared" ref="G9961:G10024" si="161">F9961-E9961</f>
        <v>-19700</v>
      </c>
      <c r="H9961" s="120" t="s">
        <v>6468</v>
      </c>
    </row>
    <row r="9962" spans="1:8" ht="15" x14ac:dyDescent="0.2">
      <c r="A9962" s="618">
        <v>44200</v>
      </c>
      <c r="B9962" s="221" t="s">
        <v>6407</v>
      </c>
      <c r="C9962" s="221" t="s">
        <v>3144</v>
      </c>
      <c r="D9962" s="804" t="s">
        <v>4290</v>
      </c>
      <c r="E9962" s="246">
        <v>10000</v>
      </c>
      <c r="F9962" s="246"/>
      <c r="G9962" s="246">
        <f t="shared" si="161"/>
        <v>-10000</v>
      </c>
      <c r="H9962" s="120" t="s">
        <v>6468</v>
      </c>
    </row>
    <row r="9963" spans="1:8" ht="15" x14ac:dyDescent="0.2">
      <c r="A9963" s="618">
        <v>44200</v>
      </c>
      <c r="B9963" s="221" t="s">
        <v>6407</v>
      </c>
      <c r="C9963" s="221" t="s">
        <v>6472</v>
      </c>
      <c r="D9963" s="804" t="s">
        <v>6473</v>
      </c>
      <c r="E9963" s="246">
        <v>122000</v>
      </c>
      <c r="F9963" s="246"/>
      <c r="G9963" s="246">
        <f t="shared" si="161"/>
        <v>-122000</v>
      </c>
      <c r="H9963" s="120" t="s">
        <v>6468</v>
      </c>
    </row>
    <row r="9964" spans="1:8" ht="15" x14ac:dyDescent="0.2">
      <c r="A9964" s="618">
        <v>44200</v>
      </c>
      <c r="B9964" s="221" t="s">
        <v>6407</v>
      </c>
      <c r="C9964" s="221" t="s">
        <v>74</v>
      </c>
      <c r="D9964" s="804" t="s">
        <v>6473</v>
      </c>
      <c r="E9964" s="246">
        <v>109660</v>
      </c>
      <c r="F9964" s="246"/>
      <c r="G9964" s="246">
        <f t="shared" si="161"/>
        <v>-109660</v>
      </c>
      <c r="H9964" s="120" t="s">
        <v>6468</v>
      </c>
    </row>
    <row r="9965" spans="1:8" ht="15" x14ac:dyDescent="0.2">
      <c r="A9965" s="618">
        <v>44201</v>
      </c>
      <c r="B9965" s="221" t="s">
        <v>6407</v>
      </c>
      <c r="C9965" s="221" t="s">
        <v>3144</v>
      </c>
      <c r="D9965" s="804" t="s">
        <v>6474</v>
      </c>
      <c r="E9965" s="246">
        <v>21916</v>
      </c>
      <c r="F9965" s="246"/>
      <c r="G9965" s="246">
        <f t="shared" si="161"/>
        <v>-21916</v>
      </c>
      <c r="H9965" s="120" t="s">
        <v>6468</v>
      </c>
    </row>
    <row r="9966" spans="1:8" ht="15" x14ac:dyDescent="0.2">
      <c r="A9966" s="618">
        <v>44201</v>
      </c>
      <c r="B9966" s="221" t="s">
        <v>6407</v>
      </c>
      <c r="C9966" s="221" t="s">
        <v>3144</v>
      </c>
      <c r="D9966" s="804" t="s">
        <v>5863</v>
      </c>
      <c r="E9966" s="246">
        <v>200</v>
      </c>
      <c r="F9966" s="246"/>
      <c r="G9966" s="246">
        <f t="shared" si="161"/>
        <v>-200</v>
      </c>
      <c r="H9966" s="120" t="s">
        <v>6468</v>
      </c>
    </row>
    <row r="9967" spans="1:8" ht="15" x14ac:dyDescent="0.2">
      <c r="A9967" s="618">
        <v>44201</v>
      </c>
      <c r="B9967" s="221" t="s">
        <v>6407</v>
      </c>
      <c r="C9967" s="221" t="s">
        <v>6475</v>
      </c>
      <c r="D9967" s="804" t="s">
        <v>6476</v>
      </c>
      <c r="E9967" s="246">
        <v>50000</v>
      </c>
      <c r="F9967" s="246"/>
      <c r="G9967" s="246">
        <f t="shared" si="161"/>
        <v>-50000</v>
      </c>
      <c r="H9967" s="120" t="s">
        <v>6468</v>
      </c>
    </row>
    <row r="9968" spans="1:8" ht="24" x14ac:dyDescent="0.2">
      <c r="A9968" s="618">
        <v>44201</v>
      </c>
      <c r="B9968" s="221" t="s">
        <v>6407</v>
      </c>
      <c r="C9968" s="221" t="s">
        <v>6477</v>
      </c>
      <c r="D9968" s="804" t="s">
        <v>6478</v>
      </c>
      <c r="E9968" s="246">
        <v>100000</v>
      </c>
      <c r="F9968" s="246"/>
      <c r="G9968" s="246">
        <f t="shared" si="161"/>
        <v>-100000</v>
      </c>
      <c r="H9968" s="120" t="s">
        <v>6468</v>
      </c>
    </row>
    <row r="9969" spans="1:8" ht="15" x14ac:dyDescent="0.2">
      <c r="A9969" s="618">
        <v>44201</v>
      </c>
      <c r="B9969" s="221" t="s">
        <v>2932</v>
      </c>
      <c r="C9969" s="221" t="s">
        <v>391</v>
      </c>
      <c r="D9969" s="804" t="s">
        <v>6479</v>
      </c>
      <c r="E9969" s="246">
        <v>20000</v>
      </c>
      <c r="F9969" s="246"/>
      <c r="G9969" s="246">
        <f t="shared" si="161"/>
        <v>-20000</v>
      </c>
      <c r="H9969" s="120" t="s">
        <v>6468</v>
      </c>
    </row>
    <row r="9970" spans="1:8" ht="15" x14ac:dyDescent="0.2">
      <c r="A9970" s="618">
        <v>44201</v>
      </c>
      <c r="B9970" s="221" t="s">
        <v>6407</v>
      </c>
      <c r="C9970" s="221" t="s">
        <v>2385</v>
      </c>
      <c r="D9970" s="804" t="s">
        <v>6480</v>
      </c>
      <c r="E9970" s="246">
        <v>38000</v>
      </c>
      <c r="F9970" s="246"/>
      <c r="G9970" s="246">
        <f t="shared" si="161"/>
        <v>-38000</v>
      </c>
      <c r="H9970" s="120" t="s">
        <v>6468</v>
      </c>
    </row>
    <row r="9971" spans="1:8" ht="15" x14ac:dyDescent="0.2">
      <c r="A9971" s="618">
        <v>44201</v>
      </c>
      <c r="B9971" s="221" t="s">
        <v>16</v>
      </c>
      <c r="C9971" s="221" t="s">
        <v>1494</v>
      </c>
      <c r="D9971" s="804"/>
      <c r="E9971" s="246">
        <v>600</v>
      </c>
      <c r="F9971" s="246"/>
      <c r="G9971" s="246">
        <f t="shared" si="161"/>
        <v>-600</v>
      </c>
      <c r="H9971" s="120" t="s">
        <v>6468</v>
      </c>
    </row>
    <row r="9972" spans="1:8" ht="15" x14ac:dyDescent="0.2">
      <c r="A9972" s="618">
        <v>44201</v>
      </c>
      <c r="B9972" s="221" t="s">
        <v>16</v>
      </c>
      <c r="C9972" s="221" t="s">
        <v>3363</v>
      </c>
      <c r="D9972" s="804"/>
      <c r="E9972" s="246">
        <v>4370</v>
      </c>
      <c r="F9972" s="246"/>
      <c r="G9972" s="246">
        <f t="shared" si="161"/>
        <v>-4370</v>
      </c>
      <c r="H9972" s="120" t="s">
        <v>6468</v>
      </c>
    </row>
    <row r="9973" spans="1:8" ht="15" x14ac:dyDescent="0.2">
      <c r="A9973" s="618">
        <v>44203</v>
      </c>
      <c r="B9973" s="221" t="s">
        <v>25</v>
      </c>
      <c r="C9973" s="221" t="s">
        <v>2427</v>
      </c>
      <c r="D9973" s="804" t="s">
        <v>6481</v>
      </c>
      <c r="E9973" s="246">
        <v>10610</v>
      </c>
      <c r="F9973" s="246"/>
      <c r="G9973" s="246">
        <f t="shared" si="161"/>
        <v>-10610</v>
      </c>
      <c r="H9973" s="120" t="s">
        <v>6468</v>
      </c>
    </row>
    <row r="9974" spans="1:8" ht="15" x14ac:dyDescent="0.2">
      <c r="A9974" s="618">
        <v>44203</v>
      </c>
      <c r="B9974" s="221" t="s">
        <v>6407</v>
      </c>
      <c r="C9974" s="221" t="s">
        <v>5680</v>
      </c>
      <c r="D9974" s="804" t="s">
        <v>6482</v>
      </c>
      <c r="E9974" s="246">
        <v>50000</v>
      </c>
      <c r="F9974" s="246"/>
      <c r="G9974" s="246">
        <f t="shared" si="161"/>
        <v>-50000</v>
      </c>
      <c r="H9974" s="120" t="s">
        <v>6468</v>
      </c>
    </row>
    <row r="9975" spans="1:8" ht="15" x14ac:dyDescent="0.2">
      <c r="A9975" s="618">
        <v>44204</v>
      </c>
      <c r="B9975" s="221" t="s">
        <v>1690</v>
      </c>
      <c r="C9975" s="221" t="s">
        <v>391</v>
      </c>
      <c r="D9975" s="804" t="s">
        <v>6485</v>
      </c>
      <c r="E9975" s="246">
        <v>6230</v>
      </c>
      <c r="F9975" s="246"/>
      <c r="G9975" s="246">
        <f t="shared" si="161"/>
        <v>-6230</v>
      </c>
      <c r="H9975" s="120" t="s">
        <v>6468</v>
      </c>
    </row>
    <row r="9976" spans="1:8" ht="15" x14ac:dyDescent="0.2">
      <c r="A9976" s="618">
        <v>44204</v>
      </c>
      <c r="B9976" s="221" t="s">
        <v>2932</v>
      </c>
      <c r="C9976" s="221" t="s">
        <v>391</v>
      </c>
      <c r="D9976" s="804" t="s">
        <v>6485</v>
      </c>
      <c r="E9976" s="246">
        <v>980</v>
      </c>
      <c r="F9976" s="246"/>
      <c r="G9976" s="246">
        <f t="shared" si="161"/>
        <v>-980</v>
      </c>
      <c r="H9976" s="120" t="s">
        <v>6468</v>
      </c>
    </row>
    <row r="9977" spans="1:8" ht="15" x14ac:dyDescent="0.2">
      <c r="A9977" s="618">
        <v>44204</v>
      </c>
      <c r="B9977" s="221" t="s">
        <v>1399</v>
      </c>
      <c r="C9977" s="221" t="s">
        <v>391</v>
      </c>
      <c r="D9977" s="804" t="s">
        <v>6485</v>
      </c>
      <c r="E9977" s="246">
        <v>3570</v>
      </c>
      <c r="F9977" s="246"/>
      <c r="G9977" s="246">
        <f t="shared" si="161"/>
        <v>-3570</v>
      </c>
      <c r="H9977" s="120" t="s">
        <v>6468</v>
      </c>
    </row>
    <row r="9978" spans="1:8" ht="15" x14ac:dyDescent="0.2">
      <c r="A9978" s="618">
        <v>44205</v>
      </c>
      <c r="B9978" s="221" t="s">
        <v>25</v>
      </c>
      <c r="C9978" s="221" t="s">
        <v>550</v>
      </c>
      <c r="D9978" s="804" t="s">
        <v>6486</v>
      </c>
      <c r="E9978" s="246">
        <v>25000</v>
      </c>
      <c r="F9978" s="246"/>
      <c r="G9978" s="246">
        <f t="shared" si="161"/>
        <v>-25000</v>
      </c>
      <c r="H9978" s="120" t="s">
        <v>6468</v>
      </c>
    </row>
    <row r="9979" spans="1:8" ht="15" x14ac:dyDescent="0.2">
      <c r="A9979" s="618">
        <v>44205</v>
      </c>
      <c r="B9979" s="221" t="s">
        <v>1399</v>
      </c>
      <c r="C9979" s="221" t="s">
        <v>391</v>
      </c>
      <c r="D9979" s="804" t="s">
        <v>6487</v>
      </c>
      <c r="E9979" s="246">
        <v>1000</v>
      </c>
      <c r="F9979" s="246"/>
      <c r="G9979" s="246">
        <f t="shared" si="161"/>
        <v>-1000</v>
      </c>
      <c r="H9979" s="120" t="s">
        <v>6468</v>
      </c>
    </row>
    <row r="9980" spans="1:8" ht="15" x14ac:dyDescent="0.2">
      <c r="A9980" s="618">
        <v>44205</v>
      </c>
      <c r="B9980" s="221" t="s">
        <v>6446</v>
      </c>
      <c r="C9980" s="221" t="s">
        <v>3144</v>
      </c>
      <c r="D9980" s="804" t="s">
        <v>6488</v>
      </c>
      <c r="E9980" s="246">
        <v>5280</v>
      </c>
      <c r="F9980" s="246"/>
      <c r="G9980" s="246">
        <f t="shared" si="161"/>
        <v>-5280</v>
      </c>
      <c r="H9980" s="120" t="s">
        <v>6468</v>
      </c>
    </row>
    <row r="9981" spans="1:8" ht="15" x14ac:dyDescent="0.2">
      <c r="A9981" s="618">
        <v>44205</v>
      </c>
      <c r="B9981" s="221" t="s">
        <v>2932</v>
      </c>
      <c r="C9981" s="221" t="s">
        <v>391</v>
      </c>
      <c r="D9981" s="804" t="s">
        <v>6490</v>
      </c>
      <c r="E9981" s="246">
        <v>2200</v>
      </c>
      <c r="F9981" s="246"/>
      <c r="G9981" s="246">
        <f t="shared" si="161"/>
        <v>-2200</v>
      </c>
      <c r="H9981" s="120" t="s">
        <v>6468</v>
      </c>
    </row>
    <row r="9982" spans="1:8" ht="15" x14ac:dyDescent="0.2">
      <c r="A9982" s="618">
        <v>44207</v>
      </c>
      <c r="B9982" s="221" t="s">
        <v>6407</v>
      </c>
      <c r="C9982" s="221" t="s">
        <v>5651</v>
      </c>
      <c r="D9982" s="804" t="s">
        <v>369</v>
      </c>
      <c r="E9982" s="246">
        <v>21000</v>
      </c>
      <c r="F9982" s="246"/>
      <c r="G9982" s="246">
        <f t="shared" si="161"/>
        <v>-21000</v>
      </c>
      <c r="H9982" s="120" t="s">
        <v>6468</v>
      </c>
    </row>
    <row r="9983" spans="1:8" ht="15" x14ac:dyDescent="0.2">
      <c r="A9983" s="618">
        <v>44208</v>
      </c>
      <c r="B9983" s="221" t="s">
        <v>6446</v>
      </c>
      <c r="C9983" s="221" t="s">
        <v>6491</v>
      </c>
      <c r="D9983" s="804" t="s">
        <v>6492</v>
      </c>
      <c r="E9983" s="246">
        <v>52840</v>
      </c>
      <c r="F9983" s="246"/>
      <c r="G9983" s="246">
        <f t="shared" si="161"/>
        <v>-52840</v>
      </c>
      <c r="H9983" s="120" t="s">
        <v>6468</v>
      </c>
    </row>
    <row r="9984" spans="1:8" ht="15" x14ac:dyDescent="0.2">
      <c r="A9984" s="618">
        <v>44208</v>
      </c>
      <c r="B9984" s="221" t="s">
        <v>1399</v>
      </c>
      <c r="C9984" s="585" t="s">
        <v>6140</v>
      </c>
      <c r="D9984" s="889" t="s">
        <v>5857</v>
      </c>
      <c r="E9984" s="586">
        <v>20000</v>
      </c>
      <c r="F9984" s="246"/>
      <c r="G9984" s="246">
        <f t="shared" si="161"/>
        <v>-20000</v>
      </c>
      <c r="H9984" s="120" t="s">
        <v>6468</v>
      </c>
    </row>
    <row r="9985" spans="1:8" ht="15" x14ac:dyDescent="0.2">
      <c r="A9985" s="618">
        <v>44208</v>
      </c>
      <c r="B9985" s="221" t="s">
        <v>2932</v>
      </c>
      <c r="C9985" s="585" t="s">
        <v>6140</v>
      </c>
      <c r="D9985" s="889" t="s">
        <v>5857</v>
      </c>
      <c r="E9985" s="586">
        <v>20000</v>
      </c>
      <c r="F9985" s="246"/>
      <c r="G9985" s="246">
        <f t="shared" si="161"/>
        <v>-20000</v>
      </c>
      <c r="H9985" s="120" t="s">
        <v>6468</v>
      </c>
    </row>
    <row r="9986" spans="1:8" ht="15" x14ac:dyDescent="0.2">
      <c r="A9986" s="618">
        <v>44208</v>
      </c>
      <c r="B9986" s="221" t="s">
        <v>1690</v>
      </c>
      <c r="C9986" s="585" t="s">
        <v>6140</v>
      </c>
      <c r="D9986" s="889" t="s">
        <v>5857</v>
      </c>
      <c r="E9986" s="586">
        <v>7400</v>
      </c>
      <c r="F9986" s="246"/>
      <c r="G9986" s="246">
        <f t="shared" si="161"/>
        <v>-7400</v>
      </c>
      <c r="H9986" s="120" t="s">
        <v>6468</v>
      </c>
    </row>
    <row r="9987" spans="1:8" ht="15" x14ac:dyDescent="0.2">
      <c r="A9987" s="618">
        <v>44208</v>
      </c>
      <c r="B9987" s="221" t="s">
        <v>5810</v>
      </c>
      <c r="C9987" s="221" t="s">
        <v>3144</v>
      </c>
      <c r="D9987" s="804" t="s">
        <v>6495</v>
      </c>
      <c r="E9987" s="246">
        <v>5925</v>
      </c>
      <c r="F9987" s="246"/>
      <c r="G9987" s="246">
        <f t="shared" si="161"/>
        <v>-5925</v>
      </c>
      <c r="H9987" s="120" t="s">
        <v>6468</v>
      </c>
    </row>
    <row r="9988" spans="1:8" ht="15" x14ac:dyDescent="0.2">
      <c r="A9988" s="618">
        <v>44209</v>
      </c>
      <c r="B9988" s="221" t="s">
        <v>25</v>
      </c>
      <c r="C9988" s="221" t="s">
        <v>550</v>
      </c>
      <c r="D9988" s="804" t="s">
        <v>6496</v>
      </c>
      <c r="E9988" s="246">
        <v>75000</v>
      </c>
      <c r="F9988" s="246"/>
      <c r="G9988" s="246">
        <f t="shared" si="161"/>
        <v>-75000</v>
      </c>
      <c r="H9988" s="120" t="s">
        <v>6468</v>
      </c>
    </row>
    <row r="9989" spans="1:8" ht="15" x14ac:dyDescent="0.2">
      <c r="A9989" s="618">
        <v>44209</v>
      </c>
      <c r="B9989" s="221" t="s">
        <v>16</v>
      </c>
      <c r="C9989" s="221" t="s">
        <v>2995</v>
      </c>
      <c r="D9989" s="804" t="s">
        <v>369</v>
      </c>
      <c r="E9989" s="246">
        <v>3000</v>
      </c>
      <c r="F9989" s="246"/>
      <c r="G9989" s="246">
        <f t="shared" si="161"/>
        <v>-3000</v>
      </c>
      <c r="H9989" s="120" t="s">
        <v>6468</v>
      </c>
    </row>
    <row r="9990" spans="1:8" ht="15" x14ac:dyDescent="0.2">
      <c r="A9990" s="618">
        <v>44209</v>
      </c>
      <c r="B9990" s="221" t="s">
        <v>16</v>
      </c>
      <c r="C9990" s="221" t="s">
        <v>5409</v>
      </c>
      <c r="D9990" s="804" t="s">
        <v>733</v>
      </c>
      <c r="E9990" s="246">
        <v>10000</v>
      </c>
      <c r="F9990" s="246"/>
      <c r="G9990" s="246">
        <f t="shared" si="161"/>
        <v>-10000</v>
      </c>
      <c r="H9990" s="120" t="s">
        <v>6468</v>
      </c>
    </row>
    <row r="9991" spans="1:8" ht="15" x14ac:dyDescent="0.2">
      <c r="A9991" s="618">
        <v>44210</v>
      </c>
      <c r="B9991" s="221" t="s">
        <v>6102</v>
      </c>
      <c r="C9991" s="585" t="s">
        <v>12304</v>
      </c>
      <c r="D9991" s="889" t="s">
        <v>6499</v>
      </c>
      <c r="E9991" s="586">
        <v>7500</v>
      </c>
      <c r="F9991" s="246"/>
      <c r="G9991" s="246">
        <f t="shared" si="161"/>
        <v>-7500</v>
      </c>
      <c r="H9991" s="120" t="s">
        <v>6468</v>
      </c>
    </row>
    <row r="9992" spans="1:8" ht="15" x14ac:dyDescent="0.2">
      <c r="A9992" s="618">
        <v>44210</v>
      </c>
      <c r="B9992" s="221" t="s">
        <v>4720</v>
      </c>
      <c r="C9992" s="585" t="s">
        <v>12304</v>
      </c>
      <c r="D9992" s="889" t="s">
        <v>6500</v>
      </c>
      <c r="E9992" s="586">
        <v>86700</v>
      </c>
      <c r="F9992" s="246"/>
      <c r="G9992" s="246">
        <f t="shared" si="161"/>
        <v>-86700</v>
      </c>
      <c r="H9992" s="120" t="s">
        <v>6468</v>
      </c>
    </row>
    <row r="9993" spans="1:8" ht="15" x14ac:dyDescent="0.2">
      <c r="A9993" s="618">
        <v>44210</v>
      </c>
      <c r="B9993" s="221" t="s">
        <v>25</v>
      </c>
      <c r="C9993" s="221" t="s">
        <v>4064</v>
      </c>
      <c r="D9993" s="804" t="s">
        <v>2795</v>
      </c>
      <c r="E9993" s="246">
        <v>600</v>
      </c>
      <c r="F9993" s="246"/>
      <c r="G9993" s="246">
        <f t="shared" si="161"/>
        <v>-600</v>
      </c>
      <c r="H9993" s="120" t="s">
        <v>6468</v>
      </c>
    </row>
    <row r="9994" spans="1:8" ht="24" x14ac:dyDescent="0.2">
      <c r="A9994" s="618">
        <v>44210</v>
      </c>
      <c r="B9994" s="221" t="s">
        <v>2932</v>
      </c>
      <c r="C9994" s="221" t="s">
        <v>6497</v>
      </c>
      <c r="D9994" s="804" t="s">
        <v>6498</v>
      </c>
      <c r="E9994" s="246">
        <v>61500</v>
      </c>
      <c r="F9994" s="246"/>
      <c r="G9994" s="246">
        <f t="shared" si="161"/>
        <v>-61500</v>
      </c>
      <c r="H9994" s="120" t="s">
        <v>6468</v>
      </c>
    </row>
    <row r="9995" spans="1:8" ht="15" x14ac:dyDescent="0.2">
      <c r="A9995" s="618">
        <v>44210</v>
      </c>
      <c r="B9995" s="221" t="s">
        <v>37</v>
      </c>
      <c r="C9995" s="221" t="s">
        <v>391</v>
      </c>
      <c r="D9995" s="804" t="s">
        <v>6501</v>
      </c>
      <c r="E9995" s="246">
        <v>2000</v>
      </c>
      <c r="F9995" s="246"/>
      <c r="G9995" s="246">
        <f t="shared" si="161"/>
        <v>-2000</v>
      </c>
      <c r="H9995" s="120" t="s">
        <v>6468</v>
      </c>
    </row>
    <row r="9996" spans="1:8" ht="15" x14ac:dyDescent="0.2">
      <c r="A9996" s="618">
        <v>44210</v>
      </c>
      <c r="B9996" s="221" t="s">
        <v>1399</v>
      </c>
      <c r="C9996" s="221" t="s">
        <v>5909</v>
      </c>
      <c r="D9996" s="804" t="s">
        <v>6502</v>
      </c>
      <c r="E9996" s="246">
        <v>100000</v>
      </c>
      <c r="F9996" s="246"/>
      <c r="G9996" s="246">
        <f t="shared" si="161"/>
        <v>-100000</v>
      </c>
      <c r="H9996" s="120" t="s">
        <v>6468</v>
      </c>
    </row>
    <row r="9997" spans="1:8" ht="15" x14ac:dyDescent="0.2">
      <c r="A9997" s="618">
        <v>44210</v>
      </c>
      <c r="B9997" s="221" t="s">
        <v>6503</v>
      </c>
      <c r="C9997" s="585" t="s">
        <v>3144</v>
      </c>
      <c r="D9997" s="889" t="s">
        <v>4449</v>
      </c>
      <c r="E9997" s="586">
        <v>10800</v>
      </c>
      <c r="F9997" s="246"/>
      <c r="G9997" s="246">
        <f t="shared" si="161"/>
        <v>-10800</v>
      </c>
      <c r="H9997" s="120" t="s">
        <v>6468</v>
      </c>
    </row>
    <row r="9998" spans="1:8" ht="15" x14ac:dyDescent="0.2">
      <c r="A9998" s="618">
        <v>44210</v>
      </c>
      <c r="B9998" s="221" t="s">
        <v>1399</v>
      </c>
      <c r="C9998" s="585" t="s">
        <v>3144</v>
      </c>
      <c r="D9998" s="889" t="s">
        <v>4449</v>
      </c>
      <c r="E9998" s="586">
        <v>17135</v>
      </c>
      <c r="F9998" s="246"/>
      <c r="G9998" s="246">
        <f t="shared" si="161"/>
        <v>-17135</v>
      </c>
      <c r="H9998" s="120" t="s">
        <v>6468</v>
      </c>
    </row>
    <row r="9999" spans="1:8" ht="15" x14ac:dyDescent="0.2">
      <c r="A9999" s="618">
        <v>44210</v>
      </c>
      <c r="B9999" s="221" t="s">
        <v>2932</v>
      </c>
      <c r="C9999" s="221" t="s">
        <v>4683</v>
      </c>
      <c r="D9999" s="804" t="s">
        <v>1156</v>
      </c>
      <c r="E9999" s="246">
        <v>60000</v>
      </c>
      <c r="F9999" s="246"/>
      <c r="G9999" s="246">
        <f t="shared" si="161"/>
        <v>-60000</v>
      </c>
      <c r="H9999" s="120" t="s">
        <v>6468</v>
      </c>
    </row>
    <row r="10000" spans="1:8" ht="15" x14ac:dyDescent="0.2">
      <c r="A10000" s="618">
        <v>44211</v>
      </c>
      <c r="B10000" s="221" t="s">
        <v>2932</v>
      </c>
      <c r="C10000" s="221" t="s">
        <v>3144</v>
      </c>
      <c r="D10000" s="804" t="s">
        <v>6508</v>
      </c>
      <c r="E10000" s="246">
        <v>4580</v>
      </c>
      <c r="F10000" s="246"/>
      <c r="G10000" s="246">
        <f t="shared" si="161"/>
        <v>-4580</v>
      </c>
      <c r="H10000" s="120" t="s">
        <v>6468</v>
      </c>
    </row>
    <row r="10001" spans="1:8" ht="15" x14ac:dyDescent="0.2">
      <c r="A10001" s="618">
        <v>44211</v>
      </c>
      <c r="B10001" s="221" t="s">
        <v>1399</v>
      </c>
      <c r="C10001" s="221" t="s">
        <v>3144</v>
      </c>
      <c r="D10001" s="804" t="s">
        <v>3435</v>
      </c>
      <c r="E10001" s="246">
        <v>600</v>
      </c>
      <c r="F10001" s="246"/>
      <c r="G10001" s="246">
        <f t="shared" si="161"/>
        <v>-600</v>
      </c>
      <c r="H10001" s="120" t="s">
        <v>6468</v>
      </c>
    </row>
    <row r="10002" spans="1:8" ht="15" x14ac:dyDescent="0.2">
      <c r="A10002" s="618">
        <v>44211</v>
      </c>
      <c r="B10002" s="221" t="s">
        <v>6506</v>
      </c>
      <c r="C10002" s="221" t="s">
        <v>2189</v>
      </c>
      <c r="D10002" s="804"/>
      <c r="E10002" s="246">
        <v>1120</v>
      </c>
      <c r="F10002" s="246"/>
      <c r="G10002" s="246">
        <f t="shared" si="161"/>
        <v>-1120</v>
      </c>
      <c r="H10002" s="120" t="s">
        <v>6468</v>
      </c>
    </row>
    <row r="10003" spans="1:8" ht="15" x14ac:dyDescent="0.2">
      <c r="A10003" s="618">
        <v>44212</v>
      </c>
      <c r="B10003" s="221" t="s">
        <v>6509</v>
      </c>
      <c r="C10003" s="221" t="s">
        <v>2189</v>
      </c>
      <c r="D10003" s="804"/>
      <c r="E10003" s="246">
        <v>320</v>
      </c>
      <c r="F10003" s="246"/>
      <c r="G10003" s="246">
        <f t="shared" si="161"/>
        <v>-320</v>
      </c>
      <c r="H10003" s="120" t="s">
        <v>6468</v>
      </c>
    </row>
    <row r="10004" spans="1:8" ht="15" x14ac:dyDescent="0.2">
      <c r="A10004" s="618">
        <v>44212</v>
      </c>
      <c r="B10004" s="221" t="s">
        <v>3945</v>
      </c>
      <c r="C10004" s="221" t="s">
        <v>3002</v>
      </c>
      <c r="D10004" s="804" t="s">
        <v>1156</v>
      </c>
      <c r="E10004" s="246">
        <v>10400</v>
      </c>
      <c r="F10004" s="246"/>
      <c r="G10004" s="246">
        <f t="shared" si="161"/>
        <v>-10400</v>
      </c>
      <c r="H10004" s="120" t="s">
        <v>6468</v>
      </c>
    </row>
    <row r="10005" spans="1:8" ht="15" x14ac:dyDescent="0.2">
      <c r="A10005" s="618">
        <v>44212</v>
      </c>
      <c r="B10005" s="221" t="s">
        <v>5745</v>
      </c>
      <c r="C10005" s="221" t="s">
        <v>3002</v>
      </c>
      <c r="D10005" s="804" t="s">
        <v>1156</v>
      </c>
      <c r="E10005" s="246">
        <v>3900</v>
      </c>
      <c r="F10005" s="246"/>
      <c r="G10005" s="246">
        <f t="shared" si="161"/>
        <v>-3900</v>
      </c>
      <c r="H10005" s="120" t="s">
        <v>6468</v>
      </c>
    </row>
    <row r="10006" spans="1:8" ht="15" x14ac:dyDescent="0.2">
      <c r="A10006" s="618">
        <v>44212</v>
      </c>
      <c r="B10006" s="221" t="s">
        <v>6514</v>
      </c>
      <c r="C10006" s="221" t="s">
        <v>3002</v>
      </c>
      <c r="D10006" s="804" t="s">
        <v>1156</v>
      </c>
      <c r="E10006" s="246">
        <v>60741</v>
      </c>
      <c r="F10006" s="246"/>
      <c r="G10006" s="246">
        <f t="shared" si="161"/>
        <v>-60741</v>
      </c>
      <c r="H10006" s="120" t="s">
        <v>6468</v>
      </c>
    </row>
    <row r="10007" spans="1:8" ht="15" x14ac:dyDescent="0.2">
      <c r="A10007" s="618">
        <v>44212</v>
      </c>
      <c r="B10007" s="221" t="s">
        <v>3944</v>
      </c>
      <c r="C10007" s="221" t="s">
        <v>3002</v>
      </c>
      <c r="D10007" s="804" t="s">
        <v>1156</v>
      </c>
      <c r="E10007" s="246">
        <v>5200</v>
      </c>
      <c r="F10007" s="246"/>
      <c r="G10007" s="246">
        <f t="shared" si="161"/>
        <v>-5200</v>
      </c>
      <c r="H10007" s="120" t="s">
        <v>6468</v>
      </c>
    </row>
    <row r="10008" spans="1:8" ht="15" x14ac:dyDescent="0.2">
      <c r="A10008" s="618">
        <v>44214</v>
      </c>
      <c r="B10008" s="221" t="s">
        <v>6446</v>
      </c>
      <c r="C10008" s="221" t="s">
        <v>3144</v>
      </c>
      <c r="D10008" s="804" t="s">
        <v>6510</v>
      </c>
      <c r="E10008" s="246">
        <v>13750</v>
      </c>
      <c r="F10008" s="246"/>
      <c r="G10008" s="246">
        <f t="shared" si="161"/>
        <v>-13750</v>
      </c>
      <c r="H10008" s="120" t="s">
        <v>6468</v>
      </c>
    </row>
    <row r="10009" spans="1:8" ht="15" x14ac:dyDescent="0.2">
      <c r="A10009" s="618">
        <v>44214</v>
      </c>
      <c r="B10009" s="221" t="s">
        <v>1399</v>
      </c>
      <c r="C10009" s="221" t="s">
        <v>3144</v>
      </c>
      <c r="D10009" s="804" t="s">
        <v>6511</v>
      </c>
      <c r="E10009" s="246">
        <v>8770</v>
      </c>
      <c r="F10009" s="246"/>
      <c r="G10009" s="246">
        <f t="shared" si="161"/>
        <v>-8770</v>
      </c>
      <c r="H10009" s="120" t="s">
        <v>6468</v>
      </c>
    </row>
    <row r="10010" spans="1:8" ht="15" x14ac:dyDescent="0.2">
      <c r="A10010" s="618">
        <v>44214</v>
      </c>
      <c r="B10010" s="221" t="s">
        <v>2932</v>
      </c>
      <c r="C10010" s="221" t="s">
        <v>3144</v>
      </c>
      <c r="D10010" s="804" t="s">
        <v>6511</v>
      </c>
      <c r="E10010" s="246">
        <v>13200</v>
      </c>
      <c r="F10010" s="246"/>
      <c r="G10010" s="246">
        <f t="shared" si="161"/>
        <v>-13200</v>
      </c>
      <c r="H10010" s="120" t="s">
        <v>6468</v>
      </c>
    </row>
    <row r="10011" spans="1:8" ht="15" x14ac:dyDescent="0.2">
      <c r="A10011" s="618">
        <v>44214</v>
      </c>
      <c r="B10011" s="221" t="s">
        <v>6514</v>
      </c>
      <c r="C10011" s="221" t="s">
        <v>3144</v>
      </c>
      <c r="D10011" s="804" t="s">
        <v>6511</v>
      </c>
      <c r="E10011" s="246">
        <v>2500</v>
      </c>
      <c r="F10011" s="246"/>
      <c r="G10011" s="246">
        <f t="shared" si="161"/>
        <v>-2500</v>
      </c>
      <c r="H10011" s="120" t="s">
        <v>6468</v>
      </c>
    </row>
    <row r="10012" spans="1:8" ht="15" x14ac:dyDescent="0.2">
      <c r="A10012" s="618">
        <v>44214</v>
      </c>
      <c r="B10012" s="221" t="s">
        <v>6407</v>
      </c>
      <c r="C10012" s="585" t="s">
        <v>3144</v>
      </c>
      <c r="D10012" s="889" t="s">
        <v>6512</v>
      </c>
      <c r="E10012" s="586">
        <v>10000</v>
      </c>
      <c r="F10012" s="246"/>
      <c r="G10012" s="246">
        <f t="shared" si="161"/>
        <v>-10000</v>
      </c>
      <c r="H10012" s="120" t="s">
        <v>6468</v>
      </c>
    </row>
    <row r="10013" spans="1:8" ht="15" x14ac:dyDescent="0.2">
      <c r="A10013" s="618">
        <v>44214</v>
      </c>
      <c r="B10013" s="221" t="s">
        <v>6509</v>
      </c>
      <c r="C10013" s="585" t="s">
        <v>3144</v>
      </c>
      <c r="D10013" s="889" t="s">
        <v>6513</v>
      </c>
      <c r="E10013" s="586">
        <v>20000</v>
      </c>
      <c r="F10013" s="246"/>
      <c r="G10013" s="246">
        <f t="shared" si="161"/>
        <v>-20000</v>
      </c>
      <c r="H10013" s="120" t="s">
        <v>6468</v>
      </c>
    </row>
    <row r="10014" spans="1:8" ht="15" x14ac:dyDescent="0.2">
      <c r="A10014" s="618">
        <v>44214</v>
      </c>
      <c r="B10014" s="221" t="s">
        <v>6407</v>
      </c>
      <c r="C10014" s="221" t="s">
        <v>391</v>
      </c>
      <c r="D10014" s="804" t="s">
        <v>6208</v>
      </c>
      <c r="E10014" s="246">
        <v>600</v>
      </c>
      <c r="F10014" s="246"/>
      <c r="G10014" s="246">
        <f t="shared" si="161"/>
        <v>-600</v>
      </c>
      <c r="H10014" s="120" t="s">
        <v>6468</v>
      </c>
    </row>
    <row r="10015" spans="1:8" ht="15" customHeight="1" x14ac:dyDescent="0.2">
      <c r="A10015" s="618">
        <v>44214</v>
      </c>
      <c r="B10015" s="221" t="s">
        <v>25</v>
      </c>
      <c r="C10015" s="221" t="s">
        <v>2427</v>
      </c>
      <c r="D10015" s="804" t="s">
        <v>6527</v>
      </c>
      <c r="E10015" s="246">
        <v>40073</v>
      </c>
      <c r="F10015" s="246"/>
      <c r="G10015" s="246">
        <f t="shared" si="161"/>
        <v>-40073</v>
      </c>
      <c r="H10015" s="120" t="s">
        <v>6468</v>
      </c>
    </row>
    <row r="10016" spans="1:8" ht="15" customHeight="1" x14ac:dyDescent="0.2">
      <c r="A10016" s="618">
        <v>44214</v>
      </c>
      <c r="B10016" s="221" t="s">
        <v>6514</v>
      </c>
      <c r="C10016" s="221" t="s">
        <v>391</v>
      </c>
      <c r="D10016" s="804" t="s">
        <v>6441</v>
      </c>
      <c r="E10016" s="246">
        <v>10000</v>
      </c>
      <c r="F10016" s="246"/>
      <c r="G10016" s="246">
        <f t="shared" si="161"/>
        <v>-10000</v>
      </c>
      <c r="H10016" s="120" t="s">
        <v>6468</v>
      </c>
    </row>
    <row r="10017" spans="1:8" ht="15" customHeight="1" x14ac:dyDescent="0.2">
      <c r="A10017" s="618">
        <v>44215</v>
      </c>
      <c r="B10017" s="221" t="s">
        <v>6506</v>
      </c>
      <c r="C10017" s="221" t="s">
        <v>2189</v>
      </c>
      <c r="D10017" s="804"/>
      <c r="E10017" s="246">
        <v>2520</v>
      </c>
      <c r="F10017" s="246"/>
      <c r="G10017" s="246">
        <f t="shared" si="161"/>
        <v>-2520</v>
      </c>
      <c r="H10017" s="120" t="s">
        <v>6468</v>
      </c>
    </row>
    <row r="10018" spans="1:8" ht="15" customHeight="1" x14ac:dyDescent="0.2">
      <c r="A10018" s="618">
        <v>44215</v>
      </c>
      <c r="B10018" s="221" t="s">
        <v>6516</v>
      </c>
      <c r="C10018" s="221" t="s">
        <v>2189</v>
      </c>
      <c r="D10018" s="804"/>
      <c r="E10018" s="246">
        <v>880</v>
      </c>
      <c r="F10018" s="246"/>
      <c r="G10018" s="246">
        <f t="shared" si="161"/>
        <v>-880</v>
      </c>
      <c r="H10018" s="120" t="s">
        <v>6468</v>
      </c>
    </row>
    <row r="10019" spans="1:8" ht="15" customHeight="1" x14ac:dyDescent="0.2">
      <c r="A10019" s="618">
        <v>44215</v>
      </c>
      <c r="B10019" s="221" t="s">
        <v>6407</v>
      </c>
      <c r="C10019" s="221" t="s">
        <v>5740</v>
      </c>
      <c r="D10019" s="804"/>
      <c r="E10019" s="246">
        <v>2000</v>
      </c>
      <c r="F10019" s="246"/>
      <c r="G10019" s="246">
        <f t="shared" si="161"/>
        <v>-2000</v>
      </c>
      <c r="H10019" s="120" t="s">
        <v>6468</v>
      </c>
    </row>
    <row r="10020" spans="1:8" ht="15" x14ac:dyDescent="0.2">
      <c r="A10020" s="618">
        <v>44215</v>
      </c>
      <c r="B10020" s="221" t="s">
        <v>1399</v>
      </c>
      <c r="C10020" s="221" t="s">
        <v>391</v>
      </c>
      <c r="D10020" s="804" t="s">
        <v>6528</v>
      </c>
      <c r="E10020" s="246">
        <v>600</v>
      </c>
      <c r="F10020" s="246"/>
      <c r="G10020" s="246">
        <f t="shared" si="161"/>
        <v>-600</v>
      </c>
      <c r="H10020" s="120" t="s">
        <v>6468</v>
      </c>
    </row>
    <row r="10021" spans="1:8" ht="15" x14ac:dyDescent="0.2">
      <c r="A10021" s="618">
        <v>44216</v>
      </c>
      <c r="B10021" s="221" t="s">
        <v>11</v>
      </c>
      <c r="C10021" s="221" t="s">
        <v>391</v>
      </c>
      <c r="D10021" s="804" t="s">
        <v>6529</v>
      </c>
      <c r="E10021" s="246">
        <v>2000</v>
      </c>
      <c r="F10021" s="246"/>
      <c r="G10021" s="246">
        <f t="shared" si="161"/>
        <v>-2000</v>
      </c>
      <c r="H10021" s="120" t="s">
        <v>6468</v>
      </c>
    </row>
    <row r="10022" spans="1:8" ht="15" x14ac:dyDescent="0.2">
      <c r="A10022" s="618">
        <v>44217</v>
      </c>
      <c r="B10022" s="221" t="s">
        <v>2932</v>
      </c>
      <c r="C10022" s="221" t="s">
        <v>3111</v>
      </c>
      <c r="D10022" s="804" t="s">
        <v>2654</v>
      </c>
      <c r="E10022" s="246">
        <v>25000</v>
      </c>
      <c r="F10022" s="246"/>
      <c r="G10022" s="246">
        <f t="shared" si="161"/>
        <v>-25000</v>
      </c>
      <c r="H10022" s="120" t="s">
        <v>6468</v>
      </c>
    </row>
    <row r="10023" spans="1:8" ht="15" x14ac:dyDescent="0.2">
      <c r="A10023" s="618">
        <v>44217</v>
      </c>
      <c r="B10023" s="221" t="s">
        <v>2932</v>
      </c>
      <c r="C10023" s="221" t="s">
        <v>103</v>
      </c>
      <c r="D10023" s="804" t="s">
        <v>6530</v>
      </c>
      <c r="E10023" s="246">
        <v>475</v>
      </c>
      <c r="F10023" s="246"/>
      <c r="G10023" s="246">
        <f t="shared" si="161"/>
        <v>-475</v>
      </c>
      <c r="H10023" s="120" t="s">
        <v>6468</v>
      </c>
    </row>
    <row r="10024" spans="1:8" ht="15" x14ac:dyDescent="0.2">
      <c r="A10024" s="618">
        <v>44217</v>
      </c>
      <c r="B10024" s="221" t="s">
        <v>6407</v>
      </c>
      <c r="C10024" s="221" t="s">
        <v>2189</v>
      </c>
      <c r="D10024" s="804"/>
      <c r="E10024" s="246">
        <v>160</v>
      </c>
      <c r="F10024" s="246"/>
      <c r="G10024" s="246">
        <f t="shared" si="161"/>
        <v>-160</v>
      </c>
      <c r="H10024" s="120" t="s">
        <v>6468</v>
      </c>
    </row>
    <row r="10025" spans="1:8" ht="24" x14ac:dyDescent="0.2">
      <c r="A10025" s="618">
        <v>44219</v>
      </c>
      <c r="B10025" s="221" t="s">
        <v>11</v>
      </c>
      <c r="C10025" s="221" t="s">
        <v>2502</v>
      </c>
      <c r="D10025" s="804"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4" t="s">
        <v>6533</v>
      </c>
      <c r="E10026" s="246">
        <v>16900</v>
      </c>
      <c r="F10026" s="246"/>
      <c r="G10026" s="246">
        <f t="shared" si="162"/>
        <v>-16900</v>
      </c>
      <c r="H10026" s="120" t="s">
        <v>6468</v>
      </c>
    </row>
    <row r="10027" spans="1:8" ht="15" x14ac:dyDescent="0.2">
      <c r="A10027" s="618">
        <v>44219</v>
      </c>
      <c r="B10027" s="221" t="s">
        <v>6407</v>
      </c>
      <c r="C10027" s="221" t="s">
        <v>2385</v>
      </c>
      <c r="D10027" s="804" t="s">
        <v>5857</v>
      </c>
      <c r="E10027" s="246">
        <v>6600</v>
      </c>
      <c r="F10027" s="246"/>
      <c r="G10027" s="246">
        <f t="shared" si="162"/>
        <v>-6600</v>
      </c>
      <c r="H10027" s="120" t="s">
        <v>6468</v>
      </c>
    </row>
    <row r="10028" spans="1:8" ht="15" x14ac:dyDescent="0.2">
      <c r="A10028" s="618">
        <v>44219</v>
      </c>
      <c r="B10028" s="221" t="s">
        <v>25</v>
      </c>
      <c r="C10028" s="221" t="s">
        <v>2427</v>
      </c>
      <c r="D10028" s="804" t="s">
        <v>6534</v>
      </c>
      <c r="E10028" s="246">
        <v>16036</v>
      </c>
      <c r="F10028" s="246"/>
      <c r="G10028" s="246">
        <f t="shared" si="162"/>
        <v>-16036</v>
      </c>
      <c r="H10028" s="120" t="s">
        <v>6468</v>
      </c>
    </row>
    <row r="10029" spans="1:8" ht="15" customHeight="1" x14ac:dyDescent="0.2">
      <c r="A10029" s="618">
        <v>44219</v>
      </c>
      <c r="B10029" s="221" t="s">
        <v>6516</v>
      </c>
      <c r="C10029" s="221" t="s">
        <v>2189</v>
      </c>
      <c r="D10029" s="804"/>
      <c r="E10029" s="246">
        <v>240</v>
      </c>
      <c r="F10029" s="246"/>
      <c r="G10029" s="246">
        <f t="shared" si="162"/>
        <v>-240</v>
      </c>
      <c r="H10029" s="120" t="s">
        <v>6468</v>
      </c>
    </row>
    <row r="10030" spans="1:8" ht="24" customHeight="1" x14ac:dyDescent="0.2">
      <c r="A10030" s="618">
        <v>44221</v>
      </c>
      <c r="B10030" s="221" t="s">
        <v>2932</v>
      </c>
      <c r="C10030" s="221" t="s">
        <v>3144</v>
      </c>
      <c r="D10030" s="804" t="s">
        <v>6535</v>
      </c>
      <c r="E10030" s="246">
        <v>17440</v>
      </c>
      <c r="F10030" s="246"/>
      <c r="G10030" s="246">
        <f t="shared" si="162"/>
        <v>-17440</v>
      </c>
      <c r="H10030" s="120" t="s">
        <v>6468</v>
      </c>
    </row>
    <row r="10031" spans="1:8" ht="15" x14ac:dyDescent="0.2">
      <c r="A10031" s="618">
        <v>44221</v>
      </c>
      <c r="B10031" s="221" t="s">
        <v>6407</v>
      </c>
      <c r="C10031" s="221" t="s">
        <v>3144</v>
      </c>
      <c r="D10031" s="804" t="s">
        <v>6536</v>
      </c>
      <c r="E10031" s="246">
        <v>5437</v>
      </c>
      <c r="F10031" s="246"/>
      <c r="G10031" s="246">
        <f t="shared" si="162"/>
        <v>-5437</v>
      </c>
      <c r="H10031" s="120" t="s">
        <v>6468</v>
      </c>
    </row>
    <row r="10032" spans="1:8" ht="15" x14ac:dyDescent="0.2">
      <c r="A10032" s="618">
        <v>44223</v>
      </c>
      <c r="B10032" s="221" t="s">
        <v>6516</v>
      </c>
      <c r="C10032" s="221" t="s">
        <v>391</v>
      </c>
      <c r="D10032" s="804" t="s">
        <v>6538</v>
      </c>
      <c r="E10032" s="246">
        <v>1150</v>
      </c>
      <c r="F10032" s="246"/>
      <c r="G10032" s="246">
        <f t="shared" si="162"/>
        <v>-1150</v>
      </c>
      <c r="H10032" s="120" t="s">
        <v>6468</v>
      </c>
    </row>
    <row r="10033" spans="1:8" ht="15" x14ac:dyDescent="0.2">
      <c r="A10033" s="618">
        <v>44223</v>
      </c>
      <c r="B10033" s="221" t="s">
        <v>6516</v>
      </c>
      <c r="C10033" s="221" t="s">
        <v>5740</v>
      </c>
      <c r="D10033" s="804" t="s">
        <v>6539</v>
      </c>
      <c r="E10033" s="246">
        <v>6000</v>
      </c>
      <c r="F10033" s="246"/>
      <c r="G10033" s="246">
        <f t="shared" si="162"/>
        <v>-6000</v>
      </c>
      <c r="H10033" s="120" t="s">
        <v>6468</v>
      </c>
    </row>
    <row r="10034" spans="1:8" ht="15" x14ac:dyDescent="0.2">
      <c r="A10034" s="618">
        <v>44223</v>
      </c>
      <c r="B10034" s="221" t="s">
        <v>6516</v>
      </c>
      <c r="C10034" s="221" t="s">
        <v>5740</v>
      </c>
      <c r="D10034" s="804" t="s">
        <v>6539</v>
      </c>
      <c r="E10034" s="246">
        <v>1200</v>
      </c>
      <c r="F10034" s="246"/>
      <c r="G10034" s="246">
        <f t="shared" si="162"/>
        <v>-1200</v>
      </c>
      <c r="H10034" s="120" t="s">
        <v>6468</v>
      </c>
    </row>
    <row r="10035" spans="1:8" ht="15" x14ac:dyDescent="0.2">
      <c r="A10035" s="618">
        <v>44223</v>
      </c>
      <c r="B10035" s="221" t="s">
        <v>3945</v>
      </c>
      <c r="C10035" s="221" t="s">
        <v>6540</v>
      </c>
      <c r="D10035" s="804" t="s">
        <v>6541</v>
      </c>
      <c r="E10035" s="246">
        <v>5000</v>
      </c>
      <c r="F10035" s="246"/>
      <c r="G10035" s="246">
        <f t="shared" si="162"/>
        <v>-5000</v>
      </c>
      <c r="H10035" s="120" t="s">
        <v>6468</v>
      </c>
    </row>
    <row r="10036" spans="1:8" ht="15" x14ac:dyDescent="0.2">
      <c r="A10036" s="618">
        <v>44223</v>
      </c>
      <c r="B10036" s="221" t="s">
        <v>2932</v>
      </c>
      <c r="C10036" s="221" t="s">
        <v>3144</v>
      </c>
      <c r="D10036" s="804" t="s">
        <v>6343</v>
      </c>
      <c r="E10036" s="246">
        <v>3940</v>
      </c>
      <c r="F10036" s="246"/>
      <c r="G10036" s="246">
        <f t="shared" si="162"/>
        <v>-3940</v>
      </c>
      <c r="H10036" s="120" t="s">
        <v>6468</v>
      </c>
    </row>
    <row r="10037" spans="1:8" ht="15" x14ac:dyDescent="0.2">
      <c r="A10037" s="618">
        <v>44223</v>
      </c>
      <c r="B10037" s="221" t="s">
        <v>25</v>
      </c>
      <c r="C10037" s="221" t="s">
        <v>1004</v>
      </c>
      <c r="D10037" s="804"/>
      <c r="E10037" s="246">
        <v>660</v>
      </c>
      <c r="F10037" s="246"/>
      <c r="G10037" s="246">
        <f t="shared" si="162"/>
        <v>-660</v>
      </c>
      <c r="H10037" s="120" t="s">
        <v>6468</v>
      </c>
    </row>
    <row r="10038" spans="1:8" ht="15" x14ac:dyDescent="0.2">
      <c r="A10038" s="618">
        <v>44223</v>
      </c>
      <c r="B10038" s="221" t="s">
        <v>16</v>
      </c>
      <c r="C10038" s="221" t="s">
        <v>391</v>
      </c>
      <c r="D10038" s="804" t="s">
        <v>6542</v>
      </c>
      <c r="E10038" s="246">
        <v>400</v>
      </c>
      <c r="F10038" s="246"/>
      <c r="G10038" s="246">
        <f t="shared" si="162"/>
        <v>-400</v>
      </c>
      <c r="H10038" s="120" t="s">
        <v>6468</v>
      </c>
    </row>
    <row r="10039" spans="1:8" ht="15" x14ac:dyDescent="0.2">
      <c r="A10039" s="618">
        <v>44223</v>
      </c>
      <c r="B10039" s="221" t="s">
        <v>6407</v>
      </c>
      <c r="C10039" s="221" t="s">
        <v>3144</v>
      </c>
      <c r="D10039" s="804" t="s">
        <v>6543</v>
      </c>
      <c r="E10039" s="246">
        <v>13160</v>
      </c>
      <c r="F10039" s="246"/>
      <c r="G10039" s="246">
        <f t="shared" si="162"/>
        <v>-13160</v>
      </c>
      <c r="H10039" s="120" t="s">
        <v>6468</v>
      </c>
    </row>
    <row r="10040" spans="1:8" ht="15" x14ac:dyDescent="0.2">
      <c r="A10040" s="618">
        <v>44223</v>
      </c>
      <c r="B10040" s="221" t="s">
        <v>6407</v>
      </c>
      <c r="C10040" s="221" t="s">
        <v>3144</v>
      </c>
      <c r="D10040" s="804" t="s">
        <v>3973</v>
      </c>
      <c r="E10040" s="246">
        <v>1500</v>
      </c>
      <c r="F10040" s="246"/>
      <c r="G10040" s="246">
        <f t="shared" si="162"/>
        <v>-1500</v>
      </c>
      <c r="H10040" s="120" t="s">
        <v>6468</v>
      </c>
    </row>
    <row r="10041" spans="1:8" ht="24" x14ac:dyDescent="0.2">
      <c r="A10041" s="618">
        <v>44223</v>
      </c>
      <c r="B10041" s="221" t="s">
        <v>6516</v>
      </c>
      <c r="C10041" s="221" t="s">
        <v>3144</v>
      </c>
      <c r="D10041" s="804" t="s">
        <v>6544</v>
      </c>
      <c r="E10041" s="246">
        <v>73906</v>
      </c>
      <c r="F10041" s="246"/>
      <c r="G10041" s="246">
        <f t="shared" si="162"/>
        <v>-73906</v>
      </c>
      <c r="H10041" s="120" t="s">
        <v>6468</v>
      </c>
    </row>
    <row r="10042" spans="1:8" ht="15" x14ac:dyDescent="0.2">
      <c r="A10042" s="618">
        <v>44224</v>
      </c>
      <c r="B10042" s="221" t="s">
        <v>25</v>
      </c>
      <c r="C10042" s="221" t="s">
        <v>4064</v>
      </c>
      <c r="D10042" s="804" t="s">
        <v>2795</v>
      </c>
      <c r="E10042" s="246">
        <v>1500</v>
      </c>
      <c r="F10042" s="246"/>
      <c r="G10042" s="246">
        <f t="shared" si="162"/>
        <v>-1500</v>
      </c>
      <c r="H10042" s="120" t="s">
        <v>6468</v>
      </c>
    </row>
    <row r="10043" spans="1:8" ht="15" x14ac:dyDescent="0.2">
      <c r="A10043" s="618">
        <v>44224</v>
      </c>
      <c r="B10043" s="221" t="s">
        <v>6516</v>
      </c>
      <c r="C10043" s="221" t="s">
        <v>5740</v>
      </c>
      <c r="D10043" s="804" t="s">
        <v>6545</v>
      </c>
      <c r="E10043" s="246">
        <v>1200</v>
      </c>
      <c r="F10043" s="246"/>
      <c r="G10043" s="246">
        <f t="shared" si="162"/>
        <v>-1200</v>
      </c>
      <c r="H10043" s="120" t="s">
        <v>6468</v>
      </c>
    </row>
    <row r="10044" spans="1:8" ht="15" x14ac:dyDescent="0.2">
      <c r="A10044" s="618">
        <v>44224</v>
      </c>
      <c r="B10044" s="221" t="s">
        <v>6516</v>
      </c>
      <c r="C10044" s="221" t="s">
        <v>391</v>
      </c>
      <c r="D10044" s="804" t="s">
        <v>6556</v>
      </c>
      <c r="E10044" s="246">
        <v>7475</v>
      </c>
      <c r="F10044" s="246"/>
      <c r="G10044" s="246">
        <f t="shared" si="162"/>
        <v>-7475</v>
      </c>
      <c r="H10044" s="120" t="s">
        <v>6468</v>
      </c>
    </row>
    <row r="10045" spans="1:8" ht="15" x14ac:dyDescent="0.2">
      <c r="A10045" s="618">
        <v>44225</v>
      </c>
      <c r="B10045" s="221" t="s">
        <v>16</v>
      </c>
      <c r="C10045" s="221" t="s">
        <v>391</v>
      </c>
      <c r="D10045" s="804" t="s">
        <v>6557</v>
      </c>
      <c r="E10045" s="246">
        <v>5000</v>
      </c>
      <c r="F10045" s="246"/>
      <c r="G10045" s="246">
        <f t="shared" si="162"/>
        <v>-5000</v>
      </c>
      <c r="H10045" s="120" t="s">
        <v>6468</v>
      </c>
    </row>
    <row r="10046" spans="1:8" ht="15" x14ac:dyDescent="0.2">
      <c r="A10046" s="618">
        <v>44225</v>
      </c>
      <c r="B10046" s="221" t="s">
        <v>6516</v>
      </c>
      <c r="C10046" s="221" t="s">
        <v>3144</v>
      </c>
      <c r="D10046" s="804" t="s">
        <v>6558</v>
      </c>
      <c r="E10046" s="246">
        <v>12900</v>
      </c>
      <c r="F10046" s="246"/>
      <c r="G10046" s="246">
        <f t="shared" si="162"/>
        <v>-12900</v>
      </c>
      <c r="H10046" s="120" t="s">
        <v>6468</v>
      </c>
    </row>
    <row r="10047" spans="1:8" ht="15" x14ac:dyDescent="0.2">
      <c r="A10047" s="618">
        <v>44226</v>
      </c>
      <c r="B10047" s="221" t="s">
        <v>6446</v>
      </c>
      <c r="C10047" s="221" t="s">
        <v>3144</v>
      </c>
      <c r="D10047" s="804" t="s">
        <v>6559</v>
      </c>
      <c r="E10047" s="246">
        <v>4570</v>
      </c>
      <c r="F10047" s="246"/>
      <c r="G10047" s="246">
        <f t="shared" si="162"/>
        <v>-4570</v>
      </c>
      <c r="H10047" s="120" t="s">
        <v>6468</v>
      </c>
    </row>
    <row r="10048" spans="1:8" ht="15" x14ac:dyDescent="0.2">
      <c r="A10048" s="618">
        <v>44226</v>
      </c>
      <c r="B10048" s="221" t="s">
        <v>16</v>
      </c>
      <c r="C10048" s="221" t="s">
        <v>103</v>
      </c>
      <c r="D10048" s="804" t="s">
        <v>5744</v>
      </c>
      <c r="E10048" s="246">
        <v>29066</v>
      </c>
      <c r="F10048" s="246"/>
      <c r="G10048" s="246">
        <f t="shared" si="162"/>
        <v>-29066</v>
      </c>
      <c r="H10048" s="120" t="s">
        <v>6468</v>
      </c>
    </row>
    <row r="10049" spans="1:8" ht="15" x14ac:dyDescent="0.2">
      <c r="A10049" s="618">
        <v>44226</v>
      </c>
      <c r="B10049" s="221" t="s">
        <v>6516</v>
      </c>
      <c r="C10049" s="221" t="s">
        <v>2502</v>
      </c>
      <c r="D10049" s="804" t="s">
        <v>371</v>
      </c>
      <c r="E10049" s="246">
        <v>25000</v>
      </c>
      <c r="F10049" s="246"/>
      <c r="G10049" s="246">
        <f t="shared" si="162"/>
        <v>-25000</v>
      </c>
      <c r="H10049" s="120" t="s">
        <v>6468</v>
      </c>
    </row>
    <row r="10050" spans="1:8" ht="15" x14ac:dyDescent="0.2">
      <c r="A10050" s="618">
        <v>44226</v>
      </c>
      <c r="B10050" s="221" t="s">
        <v>1399</v>
      </c>
      <c r="C10050" s="221" t="s">
        <v>2502</v>
      </c>
      <c r="D10050" s="804" t="s">
        <v>371</v>
      </c>
      <c r="E10050" s="246">
        <v>25000</v>
      </c>
      <c r="F10050" s="246"/>
      <c r="G10050" s="246">
        <f t="shared" si="162"/>
        <v>-25000</v>
      </c>
      <c r="H10050" s="120" t="s">
        <v>6468</v>
      </c>
    </row>
    <row r="10051" spans="1:8" ht="15" x14ac:dyDescent="0.2">
      <c r="A10051" s="618">
        <v>44226</v>
      </c>
      <c r="B10051" s="221" t="s">
        <v>6407</v>
      </c>
      <c r="C10051" s="221" t="s">
        <v>2502</v>
      </c>
      <c r="D10051" s="804" t="s">
        <v>550</v>
      </c>
      <c r="E10051" s="246">
        <v>25000</v>
      </c>
      <c r="F10051" s="246"/>
      <c r="G10051" s="246">
        <f t="shared" si="162"/>
        <v>-25000</v>
      </c>
      <c r="H10051" s="120" t="s">
        <v>6468</v>
      </c>
    </row>
    <row r="10052" spans="1:8" ht="15" x14ac:dyDescent="0.2">
      <c r="A10052" s="618">
        <v>44226</v>
      </c>
      <c r="B10052" s="221" t="s">
        <v>1399</v>
      </c>
      <c r="C10052" s="221" t="s">
        <v>2502</v>
      </c>
      <c r="D10052" s="804" t="s">
        <v>550</v>
      </c>
      <c r="E10052" s="246">
        <v>25000</v>
      </c>
      <c r="F10052" s="246"/>
      <c r="G10052" s="246">
        <f t="shared" si="162"/>
        <v>-25000</v>
      </c>
      <c r="H10052" s="120" t="s">
        <v>6468</v>
      </c>
    </row>
    <row r="10053" spans="1:8" ht="15" x14ac:dyDescent="0.2">
      <c r="A10053" s="618">
        <v>44226</v>
      </c>
      <c r="B10053" s="221" t="s">
        <v>25</v>
      </c>
      <c r="C10053" s="221" t="s">
        <v>2502</v>
      </c>
      <c r="D10053" s="804" t="s">
        <v>6235</v>
      </c>
      <c r="E10053" s="246">
        <v>60000</v>
      </c>
      <c r="F10053" s="246"/>
      <c r="G10053" s="246">
        <f t="shared" si="162"/>
        <v>-60000</v>
      </c>
      <c r="H10053" s="120" t="s">
        <v>6468</v>
      </c>
    </row>
    <row r="10054" spans="1:8" ht="15" x14ac:dyDescent="0.2">
      <c r="A10054" s="618">
        <v>44226</v>
      </c>
      <c r="B10054" s="221" t="s">
        <v>16</v>
      </c>
      <c r="C10054" s="221" t="s">
        <v>2502</v>
      </c>
      <c r="D10054" s="804" t="s">
        <v>103</v>
      </c>
      <c r="E10054" s="246">
        <v>103484</v>
      </c>
      <c r="F10054" s="246"/>
      <c r="G10054" s="246">
        <f t="shared" si="162"/>
        <v>-103484</v>
      </c>
      <c r="H10054" s="120" t="s">
        <v>6468</v>
      </c>
    </row>
    <row r="10055" spans="1:8" ht="15" x14ac:dyDescent="0.2">
      <c r="A10055" s="618">
        <v>44226</v>
      </c>
      <c r="B10055" s="221" t="s">
        <v>3944</v>
      </c>
      <c r="C10055" s="221" t="s">
        <v>2502</v>
      </c>
      <c r="D10055" s="804" t="s">
        <v>6566</v>
      </c>
      <c r="E10055" s="246">
        <v>31500</v>
      </c>
      <c r="F10055" s="246"/>
      <c r="G10055" s="246">
        <f t="shared" si="162"/>
        <v>-31500</v>
      </c>
      <c r="H10055" s="120" t="s">
        <v>6468</v>
      </c>
    </row>
    <row r="10056" spans="1:8" ht="15" x14ac:dyDescent="0.2">
      <c r="A10056" s="618">
        <v>44226</v>
      </c>
      <c r="B10056" s="221" t="s">
        <v>3945</v>
      </c>
      <c r="C10056" s="221" t="s">
        <v>2502</v>
      </c>
      <c r="D10056" s="804" t="s">
        <v>6567</v>
      </c>
      <c r="E10056" s="246">
        <v>53987</v>
      </c>
      <c r="F10056" s="246"/>
      <c r="G10056" s="246">
        <f t="shared" si="162"/>
        <v>-53987</v>
      </c>
      <c r="H10056" s="120" t="s">
        <v>6468</v>
      </c>
    </row>
    <row r="10057" spans="1:8" ht="15" x14ac:dyDescent="0.2">
      <c r="A10057" s="618">
        <v>44226</v>
      </c>
      <c r="B10057" s="221" t="s">
        <v>1399</v>
      </c>
      <c r="C10057" s="221" t="s">
        <v>2502</v>
      </c>
      <c r="D10057" s="804"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4" t="s">
        <v>6568</v>
      </c>
      <c r="E10058" s="246">
        <v>122746</v>
      </c>
      <c r="F10058" s="246"/>
      <c r="G10058" s="246">
        <f t="shared" si="162"/>
        <v>-122746</v>
      </c>
      <c r="H10058" s="120" t="s">
        <v>6468</v>
      </c>
    </row>
    <row r="10059" spans="1:8" ht="15" x14ac:dyDescent="0.2">
      <c r="A10059" s="618">
        <v>44226</v>
      </c>
      <c r="B10059" s="221" t="s">
        <v>37</v>
      </c>
      <c r="C10059" s="221" t="s">
        <v>2502</v>
      </c>
      <c r="D10059" s="804"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4"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4" t="s">
        <v>6571</v>
      </c>
      <c r="E10061" s="246">
        <v>104609</v>
      </c>
      <c r="F10061" s="246"/>
      <c r="G10061" s="246">
        <f t="shared" si="162"/>
        <v>-104609</v>
      </c>
      <c r="H10061" s="120" t="s">
        <v>6468</v>
      </c>
    </row>
    <row r="10062" spans="1:8" ht="15" x14ac:dyDescent="0.2">
      <c r="A10062" s="618">
        <v>44226</v>
      </c>
      <c r="B10062" s="221" t="s">
        <v>5810</v>
      </c>
      <c r="C10062" s="221" t="s">
        <v>2502</v>
      </c>
      <c r="D10062" s="804"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1" t="s">
        <v>6462</v>
      </c>
      <c r="E10078" s="175"/>
      <c r="F10078" s="175">
        <v>625015</v>
      </c>
      <c r="G10078" s="175">
        <f t="shared" si="162"/>
        <v>625015</v>
      </c>
      <c r="H10078" s="260" t="s">
        <v>6468</v>
      </c>
    </row>
    <row r="10079" spans="1:8" ht="36" x14ac:dyDescent="0.2">
      <c r="A10079" s="598">
        <v>44201</v>
      </c>
      <c r="B10079" s="90" t="s">
        <v>6407</v>
      </c>
      <c r="C10079" s="93" t="s">
        <v>558</v>
      </c>
      <c r="D10079" s="797" t="s">
        <v>6489</v>
      </c>
      <c r="E10079" s="91"/>
      <c r="F10079" s="91">
        <v>964597</v>
      </c>
      <c r="G10079" s="91">
        <f t="shared" si="162"/>
        <v>964597</v>
      </c>
      <c r="H10079" s="260" t="s">
        <v>6468</v>
      </c>
    </row>
    <row r="10080" spans="1:8" ht="15" x14ac:dyDescent="0.2">
      <c r="A10080" s="598">
        <v>44202</v>
      </c>
      <c r="B10080" s="90" t="s">
        <v>6446</v>
      </c>
      <c r="C10080" s="93" t="s">
        <v>558</v>
      </c>
      <c r="D10080" s="800" t="s">
        <v>6463</v>
      </c>
      <c r="E10080" s="91"/>
      <c r="F10080" s="91">
        <v>550250</v>
      </c>
      <c r="G10080" s="91">
        <f t="shared" si="162"/>
        <v>550250</v>
      </c>
      <c r="H10080" s="260" t="s">
        <v>6468</v>
      </c>
    </row>
    <row r="10081" spans="1:8" ht="15" x14ac:dyDescent="0.2">
      <c r="A10081" s="598">
        <v>44203</v>
      </c>
      <c r="B10081" s="93" t="s">
        <v>4720</v>
      </c>
      <c r="C10081" s="93" t="s">
        <v>558</v>
      </c>
      <c r="D10081" s="801" t="s">
        <v>9200</v>
      </c>
      <c r="E10081" s="175"/>
      <c r="F10081" s="175">
        <v>150000</v>
      </c>
      <c r="G10081" s="175">
        <f t="shared" si="162"/>
        <v>150000</v>
      </c>
      <c r="H10081" s="260" t="s">
        <v>6468</v>
      </c>
    </row>
    <row r="10082" spans="1:8" ht="15" x14ac:dyDescent="0.2">
      <c r="A10082" s="598">
        <v>44210</v>
      </c>
      <c r="B10082" s="90" t="s">
        <v>37</v>
      </c>
      <c r="C10082" s="90" t="s">
        <v>558</v>
      </c>
      <c r="D10082" s="800" t="s">
        <v>6493</v>
      </c>
      <c r="E10082" s="91"/>
      <c r="F10082" s="91">
        <v>157140</v>
      </c>
      <c r="G10082" s="91">
        <f t="shared" si="162"/>
        <v>157140</v>
      </c>
      <c r="H10082" s="260" t="s">
        <v>6468</v>
      </c>
    </row>
    <row r="10083" spans="1:8" ht="15" x14ac:dyDescent="0.2">
      <c r="A10083" s="598">
        <v>44210</v>
      </c>
      <c r="B10083" s="90" t="s">
        <v>37</v>
      </c>
      <c r="C10083" s="90" t="s">
        <v>558</v>
      </c>
      <c r="D10083" s="800" t="s">
        <v>6494</v>
      </c>
      <c r="E10083" s="91"/>
      <c r="F10083" s="91">
        <v>157140</v>
      </c>
      <c r="G10083" s="91">
        <f t="shared" si="162"/>
        <v>157140</v>
      </c>
      <c r="H10083" s="260" t="s">
        <v>6468</v>
      </c>
    </row>
    <row r="10084" spans="1:8" ht="15" x14ac:dyDescent="0.2">
      <c r="A10084" s="598">
        <v>44217</v>
      </c>
      <c r="B10084" s="90" t="s">
        <v>6516</v>
      </c>
      <c r="C10084" s="90" t="s">
        <v>558</v>
      </c>
      <c r="D10084" s="800" t="s">
        <v>6666</v>
      </c>
      <c r="E10084" s="91"/>
      <c r="F10084" s="91">
        <v>2312500</v>
      </c>
      <c r="G10084" s="91">
        <f t="shared" si="162"/>
        <v>2312500</v>
      </c>
      <c r="H10084" s="260" t="s">
        <v>6468</v>
      </c>
    </row>
    <row r="10085" spans="1:8" ht="15" x14ac:dyDescent="0.2">
      <c r="A10085" s="598">
        <v>44217</v>
      </c>
      <c r="B10085" s="90" t="s">
        <v>3944</v>
      </c>
      <c r="C10085" s="90" t="s">
        <v>558</v>
      </c>
      <c r="D10085" s="800" t="s">
        <v>6517</v>
      </c>
      <c r="E10085" s="91"/>
      <c r="F10085" s="91">
        <v>50962</v>
      </c>
      <c r="G10085" s="91">
        <f t="shared" si="162"/>
        <v>50962</v>
      </c>
      <c r="H10085" s="260" t="s">
        <v>6468</v>
      </c>
    </row>
    <row r="10086" spans="1:8" ht="15" x14ac:dyDescent="0.2">
      <c r="A10086" s="598">
        <v>44217</v>
      </c>
      <c r="B10086" s="90" t="s">
        <v>37</v>
      </c>
      <c r="C10086" s="90" t="s">
        <v>558</v>
      </c>
      <c r="D10086" s="800" t="s">
        <v>6518</v>
      </c>
      <c r="E10086" s="91"/>
      <c r="F10086" s="91">
        <v>157140</v>
      </c>
      <c r="G10086" s="91">
        <f t="shared" si="162"/>
        <v>157140</v>
      </c>
      <c r="H10086" s="260" t="s">
        <v>6468</v>
      </c>
    </row>
    <row r="10087" spans="1:8" ht="15" x14ac:dyDescent="0.2">
      <c r="A10087" s="598">
        <v>44219</v>
      </c>
      <c r="B10087" s="90" t="s">
        <v>3945</v>
      </c>
      <c r="C10087" s="90" t="s">
        <v>558</v>
      </c>
      <c r="D10087" s="800" t="s">
        <v>6517</v>
      </c>
      <c r="E10087" s="91"/>
      <c r="F10087" s="91">
        <v>107010</v>
      </c>
      <c r="G10087" s="91">
        <f t="shared" si="162"/>
        <v>107010</v>
      </c>
      <c r="H10087" s="260" t="s">
        <v>6468</v>
      </c>
    </row>
    <row r="10088" spans="1:8" ht="15" x14ac:dyDescent="0.2">
      <c r="A10088" s="618">
        <v>44228</v>
      </c>
      <c r="B10088" s="221" t="s">
        <v>40</v>
      </c>
      <c r="C10088" s="585" t="s">
        <v>3144</v>
      </c>
      <c r="D10088" s="889" t="s">
        <v>6401</v>
      </c>
      <c r="E10088" s="586">
        <v>2145</v>
      </c>
      <c r="F10088" s="246"/>
      <c r="G10088" s="246">
        <f t="shared" si="162"/>
        <v>-2145</v>
      </c>
      <c r="H10088" s="120" t="s">
        <v>6548</v>
      </c>
    </row>
    <row r="10089" spans="1:8" ht="15" x14ac:dyDescent="0.2">
      <c r="A10089" s="618">
        <v>44228</v>
      </c>
      <c r="B10089" s="221" t="s">
        <v>11</v>
      </c>
      <c r="C10089" s="585" t="s">
        <v>3144</v>
      </c>
      <c r="D10089" s="889"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4" t="s">
        <v>6560</v>
      </c>
      <c r="E10090" s="246">
        <v>1766</v>
      </c>
      <c r="F10090" s="246"/>
      <c r="G10090" s="246">
        <f t="shared" si="163"/>
        <v>-1766</v>
      </c>
      <c r="H10090" s="120" t="s">
        <v>6548</v>
      </c>
    </row>
    <row r="10091" spans="1:8" ht="15" x14ac:dyDescent="0.2">
      <c r="A10091" s="618">
        <v>44228</v>
      </c>
      <c r="B10091" s="221" t="s">
        <v>1399</v>
      </c>
      <c r="C10091" s="221" t="s">
        <v>6561</v>
      </c>
      <c r="D10091" s="804" t="s">
        <v>369</v>
      </c>
      <c r="E10091" s="246">
        <v>5000</v>
      </c>
      <c r="F10091" s="246"/>
      <c r="G10091" s="246">
        <f t="shared" si="163"/>
        <v>-5000</v>
      </c>
      <c r="H10091" s="120" t="s">
        <v>6548</v>
      </c>
    </row>
    <row r="10092" spans="1:8" ht="15" x14ac:dyDescent="0.2">
      <c r="A10092" s="618">
        <v>44228</v>
      </c>
      <c r="B10092" s="221" t="s">
        <v>16</v>
      </c>
      <c r="C10092" s="221" t="s">
        <v>2995</v>
      </c>
      <c r="D10092" s="804" t="s">
        <v>369</v>
      </c>
      <c r="E10092" s="246">
        <v>3000</v>
      </c>
      <c r="F10092" s="246"/>
      <c r="G10092" s="246">
        <f t="shared" si="163"/>
        <v>-3000</v>
      </c>
      <c r="H10092" s="120" t="s">
        <v>6548</v>
      </c>
    </row>
    <row r="10093" spans="1:8" ht="15" x14ac:dyDescent="0.2">
      <c r="A10093" s="618">
        <v>44229</v>
      </c>
      <c r="B10093" s="221" t="s">
        <v>16</v>
      </c>
      <c r="C10093" s="221" t="s">
        <v>6562</v>
      </c>
      <c r="D10093" s="804" t="s">
        <v>6563</v>
      </c>
      <c r="E10093" s="246">
        <v>2600</v>
      </c>
      <c r="F10093" s="246"/>
      <c r="G10093" s="246">
        <f t="shared" si="163"/>
        <v>-2600</v>
      </c>
      <c r="H10093" s="120" t="s">
        <v>6548</v>
      </c>
    </row>
    <row r="10094" spans="1:8" ht="15" x14ac:dyDescent="0.2">
      <c r="A10094" s="618">
        <v>44229</v>
      </c>
      <c r="B10094" s="221" t="s">
        <v>6516</v>
      </c>
      <c r="C10094" s="221" t="s">
        <v>391</v>
      </c>
      <c r="D10094" s="804" t="s">
        <v>4308</v>
      </c>
      <c r="E10094" s="246">
        <v>6230</v>
      </c>
      <c r="F10094" s="246"/>
      <c r="G10094" s="246">
        <f t="shared" si="163"/>
        <v>-6230</v>
      </c>
      <c r="H10094" s="120" t="s">
        <v>6548</v>
      </c>
    </row>
    <row r="10095" spans="1:8" ht="15" x14ac:dyDescent="0.2">
      <c r="A10095" s="618">
        <v>44229</v>
      </c>
      <c r="B10095" s="221" t="s">
        <v>1399</v>
      </c>
      <c r="C10095" s="221" t="s">
        <v>3144</v>
      </c>
      <c r="D10095" s="804" t="s">
        <v>4449</v>
      </c>
      <c r="E10095" s="246">
        <v>47040</v>
      </c>
      <c r="F10095" s="246"/>
      <c r="G10095" s="246">
        <f t="shared" si="163"/>
        <v>-47040</v>
      </c>
      <c r="H10095" s="120" t="s">
        <v>6548</v>
      </c>
    </row>
    <row r="10096" spans="1:8" ht="15" x14ac:dyDescent="0.2">
      <c r="A10096" s="618">
        <v>44229</v>
      </c>
      <c r="B10096" s="221" t="s">
        <v>1399</v>
      </c>
      <c r="C10096" s="221" t="s">
        <v>3144</v>
      </c>
      <c r="D10096" s="804" t="s">
        <v>4449</v>
      </c>
      <c r="E10096" s="246">
        <v>45925</v>
      </c>
      <c r="F10096" s="246"/>
      <c r="G10096" s="246">
        <f t="shared" si="163"/>
        <v>-45925</v>
      </c>
      <c r="H10096" s="120" t="s">
        <v>6548</v>
      </c>
    </row>
    <row r="10097" spans="1:8" ht="15" x14ac:dyDescent="0.2">
      <c r="A10097" s="618">
        <v>44230</v>
      </c>
      <c r="B10097" s="221" t="s">
        <v>6516</v>
      </c>
      <c r="C10097" s="585" t="s">
        <v>5651</v>
      </c>
      <c r="D10097" s="889" t="s">
        <v>6564</v>
      </c>
      <c r="E10097" s="586">
        <v>11000</v>
      </c>
      <c r="F10097" s="246"/>
      <c r="G10097" s="246">
        <f t="shared" si="163"/>
        <v>-11000</v>
      </c>
      <c r="H10097" s="120" t="s">
        <v>6548</v>
      </c>
    </row>
    <row r="10098" spans="1:8" ht="15" x14ac:dyDescent="0.2">
      <c r="A10098" s="618">
        <v>44230</v>
      </c>
      <c r="B10098" s="221" t="s">
        <v>1399</v>
      </c>
      <c r="C10098" s="585" t="s">
        <v>5651</v>
      </c>
      <c r="D10098" s="889" t="s">
        <v>6564</v>
      </c>
      <c r="E10098" s="586">
        <v>11000</v>
      </c>
      <c r="F10098" s="246"/>
      <c r="G10098" s="246">
        <f t="shared" si="163"/>
        <v>-11000</v>
      </c>
      <c r="H10098" s="120" t="s">
        <v>6548</v>
      </c>
    </row>
    <row r="10099" spans="1:8" ht="15" x14ac:dyDescent="0.2">
      <c r="A10099" s="618">
        <v>44230</v>
      </c>
      <c r="B10099" s="221" t="s">
        <v>6516</v>
      </c>
      <c r="C10099" s="221" t="s">
        <v>6170</v>
      </c>
      <c r="D10099" s="804" t="s">
        <v>6565</v>
      </c>
      <c r="E10099" s="246">
        <v>37500</v>
      </c>
      <c r="F10099" s="246"/>
      <c r="G10099" s="246">
        <f t="shared" si="163"/>
        <v>-37500</v>
      </c>
      <c r="H10099" s="120" t="s">
        <v>6548</v>
      </c>
    </row>
    <row r="10100" spans="1:8" ht="15" x14ac:dyDescent="0.2">
      <c r="A10100" s="618">
        <v>44230</v>
      </c>
      <c r="B10100" s="221" t="s">
        <v>16</v>
      </c>
      <c r="C10100" s="221" t="s">
        <v>391</v>
      </c>
      <c r="D10100" s="804" t="s">
        <v>6574</v>
      </c>
      <c r="E10100" s="246">
        <v>3239</v>
      </c>
      <c r="F10100" s="246"/>
      <c r="G10100" s="246">
        <f t="shared" si="163"/>
        <v>-3239</v>
      </c>
      <c r="H10100" s="120" t="s">
        <v>6548</v>
      </c>
    </row>
    <row r="10101" spans="1:8" ht="15" x14ac:dyDescent="0.2">
      <c r="A10101" s="618">
        <v>44230</v>
      </c>
      <c r="B10101" s="221" t="s">
        <v>6446</v>
      </c>
      <c r="C10101" s="221" t="s">
        <v>3144</v>
      </c>
      <c r="D10101" s="804" t="s">
        <v>6575</v>
      </c>
      <c r="E10101" s="246">
        <v>600</v>
      </c>
      <c r="F10101" s="246"/>
      <c r="G10101" s="246">
        <f t="shared" si="163"/>
        <v>-600</v>
      </c>
      <c r="H10101" s="120" t="s">
        <v>6548</v>
      </c>
    </row>
    <row r="10102" spans="1:8" ht="15" x14ac:dyDescent="0.2">
      <c r="A10102" s="618">
        <v>44231</v>
      </c>
      <c r="B10102" s="221" t="s">
        <v>6516</v>
      </c>
      <c r="C10102" s="221" t="s">
        <v>2189</v>
      </c>
      <c r="D10102" s="804"/>
      <c r="E10102" s="246">
        <v>900</v>
      </c>
      <c r="F10102" s="246"/>
      <c r="G10102" s="246">
        <f t="shared" si="163"/>
        <v>-900</v>
      </c>
      <c r="H10102" s="120" t="s">
        <v>6548</v>
      </c>
    </row>
    <row r="10103" spans="1:8" ht="15" x14ac:dyDescent="0.2">
      <c r="A10103" s="618">
        <v>44231</v>
      </c>
      <c r="B10103" s="221" t="s">
        <v>2932</v>
      </c>
      <c r="C10103" s="221" t="s">
        <v>3144</v>
      </c>
      <c r="D10103" s="804" t="s">
        <v>6485</v>
      </c>
      <c r="E10103" s="246">
        <v>820</v>
      </c>
      <c r="F10103" s="246"/>
      <c r="G10103" s="246">
        <f t="shared" si="163"/>
        <v>-820</v>
      </c>
      <c r="H10103" s="120" t="s">
        <v>6548</v>
      </c>
    </row>
    <row r="10104" spans="1:8" ht="15" x14ac:dyDescent="0.2">
      <c r="A10104" s="618">
        <v>44231</v>
      </c>
      <c r="B10104" s="221" t="s">
        <v>37</v>
      </c>
      <c r="C10104" s="221" t="s">
        <v>391</v>
      </c>
      <c r="D10104" s="804" t="s">
        <v>6428</v>
      </c>
      <c r="E10104" s="246">
        <v>2000</v>
      </c>
      <c r="F10104" s="246"/>
      <c r="G10104" s="246">
        <f t="shared" si="163"/>
        <v>-2000</v>
      </c>
      <c r="H10104" s="120" t="s">
        <v>6548</v>
      </c>
    </row>
    <row r="10105" spans="1:8" ht="15" x14ac:dyDescent="0.2">
      <c r="A10105" s="618">
        <v>44231</v>
      </c>
      <c r="B10105" s="221" t="s">
        <v>6516</v>
      </c>
      <c r="C10105" s="221" t="s">
        <v>2502</v>
      </c>
      <c r="D10105" s="804" t="s">
        <v>6576</v>
      </c>
      <c r="E10105" s="246">
        <v>7950</v>
      </c>
      <c r="F10105" s="246"/>
      <c r="G10105" s="246">
        <f t="shared" si="163"/>
        <v>-7950</v>
      </c>
      <c r="H10105" s="120" t="s">
        <v>6548</v>
      </c>
    </row>
    <row r="10106" spans="1:8" ht="15" x14ac:dyDescent="0.2">
      <c r="A10106" s="618">
        <v>44231</v>
      </c>
      <c r="B10106" s="221" t="s">
        <v>6516</v>
      </c>
      <c r="C10106" s="221" t="s">
        <v>2502</v>
      </c>
      <c r="D10106" s="804" t="s">
        <v>6577</v>
      </c>
      <c r="E10106" s="246">
        <v>11435</v>
      </c>
      <c r="F10106" s="246"/>
      <c r="G10106" s="246">
        <f t="shared" si="163"/>
        <v>-11435</v>
      </c>
      <c r="H10106" s="120" t="s">
        <v>6548</v>
      </c>
    </row>
    <row r="10107" spans="1:8" ht="15" x14ac:dyDescent="0.2">
      <c r="A10107" s="618">
        <v>44233</v>
      </c>
      <c r="B10107" s="221" t="s">
        <v>25</v>
      </c>
      <c r="C10107" s="221" t="s">
        <v>2427</v>
      </c>
      <c r="D10107" s="804" t="s">
        <v>6578</v>
      </c>
      <c r="E10107" s="246">
        <v>18730</v>
      </c>
      <c r="F10107" s="246"/>
      <c r="G10107" s="246">
        <f t="shared" si="163"/>
        <v>-18730</v>
      </c>
      <c r="H10107" s="120" t="s">
        <v>6548</v>
      </c>
    </row>
    <row r="10108" spans="1:8" ht="15" x14ac:dyDescent="0.2">
      <c r="A10108" s="618">
        <v>44235</v>
      </c>
      <c r="B10108" s="221" t="s">
        <v>6407</v>
      </c>
      <c r="C10108" s="221" t="s">
        <v>5386</v>
      </c>
      <c r="D10108" s="804" t="s">
        <v>6579</v>
      </c>
      <c r="E10108" s="246">
        <v>3000</v>
      </c>
      <c r="F10108" s="246"/>
      <c r="G10108" s="246">
        <f t="shared" si="163"/>
        <v>-3000</v>
      </c>
      <c r="H10108" s="120" t="s">
        <v>6548</v>
      </c>
    </row>
    <row r="10109" spans="1:8" ht="24" x14ac:dyDescent="0.2">
      <c r="A10109" s="618">
        <v>44235</v>
      </c>
      <c r="B10109" s="221" t="s">
        <v>6516</v>
      </c>
      <c r="C10109" s="221" t="s">
        <v>5386</v>
      </c>
      <c r="D10109" s="804" t="s">
        <v>6580</v>
      </c>
      <c r="E10109" s="246">
        <v>2000</v>
      </c>
      <c r="F10109" s="246"/>
      <c r="G10109" s="246">
        <f t="shared" si="163"/>
        <v>-2000</v>
      </c>
      <c r="H10109" s="120" t="s">
        <v>6548</v>
      </c>
    </row>
    <row r="10110" spans="1:8" ht="15" x14ac:dyDescent="0.2">
      <c r="A10110" s="618">
        <v>44235</v>
      </c>
      <c r="B10110" s="221" t="s">
        <v>6516</v>
      </c>
      <c r="C10110" s="221" t="s">
        <v>391</v>
      </c>
      <c r="D10110" s="804" t="s">
        <v>6581</v>
      </c>
      <c r="E10110" s="246">
        <v>7350</v>
      </c>
      <c r="F10110" s="246"/>
      <c r="G10110" s="246">
        <f t="shared" si="163"/>
        <v>-7350</v>
      </c>
      <c r="H10110" s="120" t="s">
        <v>6548</v>
      </c>
    </row>
    <row r="10111" spans="1:8" ht="15" x14ac:dyDescent="0.2">
      <c r="A10111" s="618">
        <v>44235</v>
      </c>
      <c r="B10111" s="221" t="s">
        <v>2932</v>
      </c>
      <c r="C10111" s="221" t="s">
        <v>3144</v>
      </c>
      <c r="D10111" s="804" t="s">
        <v>6582</v>
      </c>
      <c r="E10111" s="246">
        <v>3300</v>
      </c>
      <c r="F10111" s="246"/>
      <c r="G10111" s="246">
        <f t="shared" si="163"/>
        <v>-3300</v>
      </c>
      <c r="H10111" s="120" t="s">
        <v>6548</v>
      </c>
    </row>
    <row r="10112" spans="1:8" ht="15" x14ac:dyDescent="0.2">
      <c r="A10112" s="618">
        <v>44236</v>
      </c>
      <c r="B10112" s="221" t="s">
        <v>5810</v>
      </c>
      <c r="C10112" s="221" t="s">
        <v>3144</v>
      </c>
      <c r="D10112" s="804" t="s">
        <v>6583</v>
      </c>
      <c r="E10112" s="246">
        <v>3600</v>
      </c>
      <c r="F10112" s="246"/>
      <c r="G10112" s="246">
        <f t="shared" si="163"/>
        <v>-3600</v>
      </c>
      <c r="H10112" s="120" t="s">
        <v>6548</v>
      </c>
    </row>
    <row r="10113" spans="1:8" ht="15" x14ac:dyDescent="0.2">
      <c r="A10113" s="618">
        <v>44236</v>
      </c>
      <c r="B10113" s="221" t="s">
        <v>2932</v>
      </c>
      <c r="C10113" s="221" t="s">
        <v>3144</v>
      </c>
      <c r="D10113" s="804" t="s">
        <v>6583</v>
      </c>
      <c r="E10113" s="246">
        <v>16000</v>
      </c>
      <c r="F10113" s="246"/>
      <c r="G10113" s="246">
        <f t="shared" si="163"/>
        <v>-16000</v>
      </c>
      <c r="H10113" s="120" t="s">
        <v>6548</v>
      </c>
    </row>
    <row r="10114" spans="1:8" ht="15" x14ac:dyDescent="0.2">
      <c r="A10114" s="618">
        <v>44236</v>
      </c>
      <c r="B10114" s="221" t="s">
        <v>6506</v>
      </c>
      <c r="C10114" s="221" t="s">
        <v>6584</v>
      </c>
      <c r="D10114" s="804" t="s">
        <v>6585</v>
      </c>
      <c r="E10114" s="246">
        <v>35300</v>
      </c>
      <c r="F10114" s="246"/>
      <c r="G10114" s="246">
        <f t="shared" si="163"/>
        <v>-35300</v>
      </c>
      <c r="H10114" s="120" t="s">
        <v>6548</v>
      </c>
    </row>
    <row r="10115" spans="1:8" ht="15" x14ac:dyDescent="0.2">
      <c r="A10115" s="618">
        <v>44236</v>
      </c>
      <c r="B10115" s="221" t="s">
        <v>1399</v>
      </c>
      <c r="C10115" s="221" t="s">
        <v>2795</v>
      </c>
      <c r="D10115" s="804" t="s">
        <v>6586</v>
      </c>
      <c r="E10115" s="246">
        <v>600</v>
      </c>
      <c r="F10115" s="246"/>
      <c r="G10115" s="246">
        <f t="shared" si="163"/>
        <v>-600</v>
      </c>
      <c r="H10115" s="120" t="s">
        <v>6548</v>
      </c>
    </row>
    <row r="10116" spans="1:8" ht="15" x14ac:dyDescent="0.2">
      <c r="A10116" s="618">
        <v>44236</v>
      </c>
      <c r="B10116" s="221" t="s">
        <v>25</v>
      </c>
      <c r="C10116" s="221" t="s">
        <v>4064</v>
      </c>
      <c r="D10116" s="804" t="s">
        <v>6586</v>
      </c>
      <c r="E10116" s="246">
        <v>600</v>
      </c>
      <c r="F10116" s="246"/>
      <c r="G10116" s="246">
        <f t="shared" si="163"/>
        <v>-600</v>
      </c>
      <c r="H10116" s="120" t="s">
        <v>6548</v>
      </c>
    </row>
    <row r="10117" spans="1:8" ht="15" x14ac:dyDescent="0.2">
      <c r="A10117" s="618">
        <v>44236</v>
      </c>
      <c r="B10117" s="221" t="s">
        <v>6516</v>
      </c>
      <c r="C10117" s="221" t="s">
        <v>2502</v>
      </c>
      <c r="D10117" s="804" t="s">
        <v>6587</v>
      </c>
      <c r="E10117" s="246">
        <v>24870</v>
      </c>
      <c r="F10117" s="246"/>
      <c r="G10117" s="246">
        <f t="shared" si="163"/>
        <v>-24870</v>
      </c>
      <c r="H10117" s="120" t="s">
        <v>6548</v>
      </c>
    </row>
    <row r="10118" spans="1:8" ht="15" x14ac:dyDescent="0.2">
      <c r="A10118" s="618">
        <v>44237</v>
      </c>
      <c r="B10118" s="221" t="s">
        <v>2932</v>
      </c>
      <c r="C10118" s="585" t="s">
        <v>6140</v>
      </c>
      <c r="D10118" s="889" t="s">
        <v>6588</v>
      </c>
      <c r="E10118" s="586">
        <v>48000</v>
      </c>
      <c r="F10118" s="246"/>
      <c r="G10118" s="246">
        <f t="shared" si="163"/>
        <v>-48000</v>
      </c>
      <c r="H10118" s="120" t="s">
        <v>6548</v>
      </c>
    </row>
    <row r="10119" spans="1:8" ht="15" x14ac:dyDescent="0.2">
      <c r="A10119" s="618">
        <v>44237</v>
      </c>
      <c r="B10119" s="221" t="s">
        <v>1690</v>
      </c>
      <c r="C10119" s="585" t="s">
        <v>6140</v>
      </c>
      <c r="D10119" s="889" t="s">
        <v>6588</v>
      </c>
      <c r="E10119" s="586">
        <v>5800</v>
      </c>
      <c r="F10119" s="246"/>
      <c r="G10119" s="246">
        <f t="shared" si="163"/>
        <v>-5800</v>
      </c>
      <c r="H10119" s="120" t="s">
        <v>6548</v>
      </c>
    </row>
    <row r="10120" spans="1:8" ht="24" x14ac:dyDescent="0.2">
      <c r="A10120" s="618">
        <v>44237</v>
      </c>
      <c r="B10120" s="221" t="s">
        <v>6516</v>
      </c>
      <c r="C10120" s="221" t="s">
        <v>3144</v>
      </c>
      <c r="D10120" s="804" t="s">
        <v>6589</v>
      </c>
      <c r="E10120" s="246">
        <v>33600</v>
      </c>
      <c r="F10120" s="246"/>
      <c r="G10120" s="246">
        <f t="shared" si="163"/>
        <v>-33600</v>
      </c>
      <c r="H10120" s="120" t="s">
        <v>6548</v>
      </c>
    </row>
    <row r="10121" spans="1:8" ht="15" x14ac:dyDescent="0.2">
      <c r="A10121" s="618">
        <v>44237</v>
      </c>
      <c r="B10121" s="221" t="s">
        <v>6516</v>
      </c>
      <c r="C10121" s="221" t="s">
        <v>391</v>
      </c>
      <c r="D10121" s="804" t="s">
        <v>3431</v>
      </c>
      <c r="E10121" s="246">
        <v>350</v>
      </c>
      <c r="F10121" s="246"/>
      <c r="G10121" s="246">
        <f t="shared" si="163"/>
        <v>-350</v>
      </c>
      <c r="H10121" s="120" t="s">
        <v>6548</v>
      </c>
    </row>
    <row r="10122" spans="1:8" ht="15" x14ac:dyDescent="0.2">
      <c r="A10122" s="618">
        <v>44237</v>
      </c>
      <c r="B10122" s="221" t="s">
        <v>6516</v>
      </c>
      <c r="C10122" s="221" t="s">
        <v>3445</v>
      </c>
      <c r="D10122" s="804" t="s">
        <v>6594</v>
      </c>
      <c r="E10122" s="246">
        <v>15000</v>
      </c>
      <c r="F10122" s="246"/>
      <c r="G10122" s="246">
        <f t="shared" si="163"/>
        <v>-15000</v>
      </c>
      <c r="H10122" s="120" t="s">
        <v>6548</v>
      </c>
    </row>
    <row r="10123" spans="1:8" ht="15" x14ac:dyDescent="0.2">
      <c r="A10123" s="618">
        <v>44237</v>
      </c>
      <c r="B10123" s="221" t="s">
        <v>6516</v>
      </c>
      <c r="C10123" s="221" t="s">
        <v>2795</v>
      </c>
      <c r="D10123" s="804" t="s">
        <v>5383</v>
      </c>
      <c r="E10123" s="246">
        <v>1000</v>
      </c>
      <c r="F10123" s="246"/>
      <c r="G10123" s="246">
        <f t="shared" si="163"/>
        <v>-1000</v>
      </c>
      <c r="H10123" s="120" t="s">
        <v>6548</v>
      </c>
    </row>
    <row r="10124" spans="1:8" ht="24" x14ac:dyDescent="0.2">
      <c r="A10124" s="618">
        <v>44238</v>
      </c>
      <c r="B10124" s="221" t="s">
        <v>11</v>
      </c>
      <c r="C10124" s="221" t="s">
        <v>2502</v>
      </c>
      <c r="D10124" s="804" t="s">
        <v>6598</v>
      </c>
      <c r="E10124" s="246">
        <v>5000</v>
      </c>
      <c r="F10124" s="246"/>
      <c r="G10124" s="246">
        <f t="shared" si="163"/>
        <v>-5000</v>
      </c>
      <c r="H10124" s="120" t="s">
        <v>6548</v>
      </c>
    </row>
    <row r="10125" spans="1:8" ht="15" x14ac:dyDescent="0.2">
      <c r="A10125" s="618">
        <v>44238</v>
      </c>
      <c r="B10125" s="221" t="s">
        <v>6516</v>
      </c>
      <c r="C10125" s="221" t="s">
        <v>2795</v>
      </c>
      <c r="D10125" s="804" t="s">
        <v>6599</v>
      </c>
      <c r="E10125" s="246">
        <v>11410</v>
      </c>
      <c r="F10125" s="246"/>
      <c r="G10125" s="246">
        <f t="shared" si="163"/>
        <v>-11410</v>
      </c>
      <c r="H10125" s="120" t="s">
        <v>6548</v>
      </c>
    </row>
    <row r="10126" spans="1:8" ht="15" x14ac:dyDescent="0.2">
      <c r="A10126" s="618">
        <v>44239</v>
      </c>
      <c r="B10126" s="221" t="s">
        <v>6516</v>
      </c>
      <c r="C10126" s="221" t="s">
        <v>2001</v>
      </c>
      <c r="D10126" s="804" t="s">
        <v>6600</v>
      </c>
      <c r="E10126" s="246">
        <v>2500</v>
      </c>
      <c r="F10126" s="246"/>
      <c r="G10126" s="246">
        <f t="shared" si="163"/>
        <v>-2500</v>
      </c>
      <c r="H10126" s="120" t="s">
        <v>6548</v>
      </c>
    </row>
    <row r="10127" spans="1:8" ht="15" x14ac:dyDescent="0.2">
      <c r="A10127" s="618">
        <v>44239</v>
      </c>
      <c r="B10127" s="221" t="s">
        <v>6407</v>
      </c>
      <c r="C10127" s="221" t="s">
        <v>285</v>
      </c>
      <c r="D10127" s="804" t="s">
        <v>6601</v>
      </c>
      <c r="E10127" s="246">
        <v>300</v>
      </c>
      <c r="F10127" s="246"/>
      <c r="G10127" s="246">
        <f t="shared" si="163"/>
        <v>-300</v>
      </c>
      <c r="H10127" s="120" t="s">
        <v>6548</v>
      </c>
    </row>
    <row r="10128" spans="1:8" ht="15" x14ac:dyDescent="0.2">
      <c r="A10128" s="618">
        <v>44239</v>
      </c>
      <c r="B10128" s="221" t="s">
        <v>3945</v>
      </c>
      <c r="C10128" s="221" t="s">
        <v>285</v>
      </c>
      <c r="D10128" s="804" t="s">
        <v>6602</v>
      </c>
      <c r="E10128" s="246">
        <v>200</v>
      </c>
      <c r="F10128" s="246"/>
      <c r="G10128" s="246">
        <f t="shared" si="163"/>
        <v>-200</v>
      </c>
      <c r="H10128" s="120" t="s">
        <v>6548</v>
      </c>
    </row>
    <row r="10129" spans="1:8" ht="15" x14ac:dyDescent="0.2">
      <c r="A10129" s="618">
        <v>44239</v>
      </c>
      <c r="B10129" s="221" t="s">
        <v>6506</v>
      </c>
      <c r="C10129" s="221" t="s">
        <v>6603</v>
      </c>
      <c r="D10129" s="804" t="s">
        <v>3360</v>
      </c>
      <c r="E10129" s="246">
        <v>15000</v>
      </c>
      <c r="F10129" s="246"/>
      <c r="G10129" s="246">
        <f t="shared" si="163"/>
        <v>-15000</v>
      </c>
      <c r="H10129" s="120" t="s">
        <v>6548</v>
      </c>
    </row>
    <row r="10130" spans="1:8" ht="36" x14ac:dyDescent="0.2">
      <c r="A10130" s="618">
        <v>44239</v>
      </c>
      <c r="B10130" s="221" t="s">
        <v>6516</v>
      </c>
      <c r="C10130" s="221" t="s">
        <v>6520</v>
      </c>
      <c r="D10130" s="804" t="s">
        <v>6604</v>
      </c>
      <c r="E10130" s="246">
        <v>58000</v>
      </c>
      <c r="F10130" s="246"/>
      <c r="G10130" s="246">
        <f t="shared" si="163"/>
        <v>-58000</v>
      </c>
      <c r="H10130" s="120" t="s">
        <v>6548</v>
      </c>
    </row>
    <row r="10131" spans="1:8" ht="15" x14ac:dyDescent="0.2">
      <c r="A10131" s="618">
        <v>44239</v>
      </c>
      <c r="B10131" s="221" t="s">
        <v>37</v>
      </c>
      <c r="C10131" s="585" t="s">
        <v>3002</v>
      </c>
      <c r="D10131" s="889" t="s">
        <v>2710</v>
      </c>
      <c r="E10131" s="586">
        <v>38880</v>
      </c>
      <c r="F10131" s="246"/>
      <c r="G10131" s="246">
        <f t="shared" si="163"/>
        <v>-38880</v>
      </c>
      <c r="H10131" s="120" t="s">
        <v>6548</v>
      </c>
    </row>
    <row r="10132" spans="1:8" ht="15" x14ac:dyDescent="0.2">
      <c r="A10132" s="618">
        <v>44239</v>
      </c>
      <c r="B10132" s="221" t="s">
        <v>3945</v>
      </c>
      <c r="C10132" s="585" t="s">
        <v>3002</v>
      </c>
      <c r="D10132" s="889" t="s">
        <v>2710</v>
      </c>
      <c r="E10132" s="586">
        <v>10400</v>
      </c>
      <c r="F10132" s="246"/>
      <c r="G10132" s="246">
        <f t="shared" si="163"/>
        <v>-10400</v>
      </c>
      <c r="H10132" s="120" t="s">
        <v>6548</v>
      </c>
    </row>
    <row r="10133" spans="1:8" ht="15" x14ac:dyDescent="0.2">
      <c r="A10133" s="618">
        <v>44239</v>
      </c>
      <c r="B10133" s="221" t="s">
        <v>3944</v>
      </c>
      <c r="C10133" s="585" t="s">
        <v>3002</v>
      </c>
      <c r="D10133" s="889" t="s">
        <v>2710</v>
      </c>
      <c r="E10133" s="586">
        <v>5200</v>
      </c>
      <c r="F10133" s="246"/>
      <c r="G10133" s="246">
        <f t="shared" si="163"/>
        <v>-5200</v>
      </c>
      <c r="H10133" s="120" t="s">
        <v>6548</v>
      </c>
    </row>
    <row r="10134" spans="1:8" ht="15" x14ac:dyDescent="0.2">
      <c r="A10134" s="618">
        <v>44239</v>
      </c>
      <c r="B10134" s="221" t="s">
        <v>16</v>
      </c>
      <c r="C10134" s="221" t="s">
        <v>2189</v>
      </c>
      <c r="D10134" s="804" t="s">
        <v>6605</v>
      </c>
      <c r="E10134" s="246">
        <v>500</v>
      </c>
      <c r="F10134" s="246"/>
      <c r="G10134" s="246">
        <f t="shared" si="163"/>
        <v>-500</v>
      </c>
      <c r="H10134" s="120" t="s">
        <v>6548</v>
      </c>
    </row>
    <row r="10135" spans="1:8" ht="15" customHeight="1" x14ac:dyDescent="0.2">
      <c r="A10135" s="618">
        <v>44239</v>
      </c>
      <c r="B10135" s="221" t="s">
        <v>6516</v>
      </c>
      <c r="C10135" s="221" t="s">
        <v>391</v>
      </c>
      <c r="D10135" s="804" t="s">
        <v>4308</v>
      </c>
      <c r="E10135" s="246">
        <v>1000</v>
      </c>
      <c r="F10135" s="246"/>
      <c r="G10135" s="246">
        <f t="shared" si="163"/>
        <v>-1000</v>
      </c>
      <c r="H10135" s="120" t="s">
        <v>6548</v>
      </c>
    </row>
    <row r="10136" spans="1:8" ht="15" customHeight="1" x14ac:dyDescent="0.2">
      <c r="A10136" s="618">
        <v>44239</v>
      </c>
      <c r="B10136" s="221" t="s">
        <v>6407</v>
      </c>
      <c r="C10136" s="221" t="s">
        <v>3144</v>
      </c>
      <c r="D10136" s="804" t="s">
        <v>6606</v>
      </c>
      <c r="E10136" s="246">
        <v>6000</v>
      </c>
      <c r="F10136" s="246"/>
      <c r="G10136" s="246">
        <f t="shared" si="163"/>
        <v>-6000</v>
      </c>
      <c r="H10136" s="120" t="s">
        <v>6548</v>
      </c>
    </row>
    <row r="10137" spans="1:8" ht="36" customHeight="1" x14ac:dyDescent="0.2">
      <c r="A10137" s="618">
        <v>44239</v>
      </c>
      <c r="B10137" s="221" t="s">
        <v>6516</v>
      </c>
      <c r="C10137" s="221" t="s">
        <v>3144</v>
      </c>
      <c r="D10137" s="804" t="s">
        <v>6607</v>
      </c>
      <c r="E10137" s="246">
        <v>36278</v>
      </c>
      <c r="F10137" s="246"/>
      <c r="G10137" s="246">
        <f t="shared" si="163"/>
        <v>-36278</v>
      </c>
      <c r="H10137" s="120" t="s">
        <v>6548</v>
      </c>
    </row>
    <row r="10138" spans="1:8" ht="15" x14ac:dyDescent="0.2">
      <c r="A10138" s="618">
        <v>44239</v>
      </c>
      <c r="B10138" s="221" t="s">
        <v>6407</v>
      </c>
      <c r="C10138" s="221" t="s">
        <v>391</v>
      </c>
      <c r="D10138" s="804" t="s">
        <v>6608</v>
      </c>
      <c r="E10138" s="246">
        <v>180</v>
      </c>
      <c r="F10138" s="246"/>
      <c r="G10138" s="246">
        <f t="shared" si="163"/>
        <v>-180</v>
      </c>
      <c r="H10138" s="120" t="s">
        <v>6548</v>
      </c>
    </row>
    <row r="10139" spans="1:8" ht="15" customHeight="1" x14ac:dyDescent="0.2">
      <c r="A10139" s="618">
        <v>44240</v>
      </c>
      <c r="B10139" s="221" t="s">
        <v>25</v>
      </c>
      <c r="C10139" s="221" t="s">
        <v>2427</v>
      </c>
      <c r="D10139" s="804" t="s">
        <v>6618</v>
      </c>
      <c r="E10139" s="246">
        <v>10500</v>
      </c>
      <c r="F10139" s="246"/>
      <c r="G10139" s="246">
        <f t="shared" si="163"/>
        <v>-10500</v>
      </c>
      <c r="H10139" s="120" t="s">
        <v>6548</v>
      </c>
    </row>
    <row r="10140" spans="1:8" ht="15" customHeight="1" x14ac:dyDescent="0.2">
      <c r="A10140" s="618">
        <v>44240</v>
      </c>
      <c r="B10140" s="221" t="s">
        <v>37</v>
      </c>
      <c r="C10140" s="221" t="s">
        <v>3144</v>
      </c>
      <c r="D10140" s="804" t="s">
        <v>6511</v>
      </c>
      <c r="E10140" s="246">
        <v>2537</v>
      </c>
      <c r="F10140" s="246"/>
      <c r="G10140" s="246">
        <f t="shared" si="163"/>
        <v>-2537</v>
      </c>
      <c r="H10140" s="120" t="s">
        <v>6548</v>
      </c>
    </row>
    <row r="10141" spans="1:8" ht="15" customHeight="1" x14ac:dyDescent="0.2">
      <c r="A10141" s="618">
        <v>44240</v>
      </c>
      <c r="B10141" s="221" t="s">
        <v>6516</v>
      </c>
      <c r="C10141" s="221" t="s">
        <v>3144</v>
      </c>
      <c r="D10141" s="804" t="s">
        <v>6511</v>
      </c>
      <c r="E10141" s="246">
        <v>12500</v>
      </c>
      <c r="F10141" s="246"/>
      <c r="G10141" s="246">
        <f t="shared" si="163"/>
        <v>-12500</v>
      </c>
      <c r="H10141" s="120" t="s">
        <v>6548</v>
      </c>
    </row>
    <row r="10142" spans="1:8" ht="15" customHeight="1" x14ac:dyDescent="0.2">
      <c r="A10142" s="618">
        <v>44240</v>
      </c>
      <c r="B10142" s="221" t="s">
        <v>2932</v>
      </c>
      <c r="C10142" s="221" t="s">
        <v>3144</v>
      </c>
      <c r="D10142" s="804" t="s">
        <v>6511</v>
      </c>
      <c r="E10142" s="246">
        <v>10710</v>
      </c>
      <c r="F10142" s="246"/>
      <c r="G10142" s="246">
        <f t="shared" si="163"/>
        <v>-10710</v>
      </c>
      <c r="H10142" s="120" t="s">
        <v>6548</v>
      </c>
    </row>
    <row r="10143" spans="1:8" ht="15" customHeight="1" x14ac:dyDescent="0.2">
      <c r="A10143" s="618">
        <v>44240</v>
      </c>
      <c r="B10143" s="221" t="s">
        <v>1399</v>
      </c>
      <c r="C10143" s="221" t="s">
        <v>3144</v>
      </c>
      <c r="D10143" s="804" t="s">
        <v>6511</v>
      </c>
      <c r="E10143" s="246">
        <v>16510</v>
      </c>
      <c r="F10143" s="246"/>
      <c r="G10143" s="246">
        <f t="shared" si="163"/>
        <v>-16510</v>
      </c>
      <c r="H10143" s="120" t="s">
        <v>6548</v>
      </c>
    </row>
    <row r="10144" spans="1:8" ht="15" customHeight="1" x14ac:dyDescent="0.2">
      <c r="A10144" s="618">
        <v>44242</v>
      </c>
      <c r="B10144" s="221" t="s">
        <v>2932</v>
      </c>
      <c r="C10144" s="221" t="s">
        <v>3144</v>
      </c>
      <c r="D10144" s="804" t="s">
        <v>6343</v>
      </c>
      <c r="E10144" s="246">
        <v>3848</v>
      </c>
      <c r="F10144" s="246"/>
      <c r="G10144" s="246">
        <f t="shared" si="163"/>
        <v>-3848</v>
      </c>
      <c r="H10144" s="120" t="s">
        <v>6548</v>
      </c>
    </row>
    <row r="10145" spans="1:8" ht="15" customHeight="1" x14ac:dyDescent="0.2">
      <c r="A10145" s="618">
        <v>44242</v>
      </c>
      <c r="B10145" s="221" t="s">
        <v>6407</v>
      </c>
      <c r="C10145" s="221" t="s">
        <v>3144</v>
      </c>
      <c r="D10145" s="804" t="s">
        <v>4892</v>
      </c>
      <c r="E10145" s="246">
        <v>1700</v>
      </c>
      <c r="F10145" s="246"/>
      <c r="G10145" s="246">
        <f t="shared" si="163"/>
        <v>-1700</v>
      </c>
      <c r="H10145" s="120" t="s">
        <v>6548</v>
      </c>
    </row>
    <row r="10146" spans="1:8" ht="15" customHeight="1" x14ac:dyDescent="0.2">
      <c r="A10146" s="618">
        <v>44242</v>
      </c>
      <c r="B10146" s="221" t="s">
        <v>6516</v>
      </c>
      <c r="C10146" s="221" t="s">
        <v>3144</v>
      </c>
      <c r="D10146" s="804" t="s">
        <v>391</v>
      </c>
      <c r="E10146" s="246">
        <v>1300</v>
      </c>
      <c r="F10146" s="246"/>
      <c r="G10146" s="246">
        <f t="shared" si="163"/>
        <v>-1300</v>
      </c>
      <c r="H10146" s="120" t="s">
        <v>6548</v>
      </c>
    </row>
    <row r="10147" spans="1:8" ht="15" customHeight="1" x14ac:dyDescent="0.2">
      <c r="A10147" s="618">
        <v>44242</v>
      </c>
      <c r="B10147" s="221" t="s">
        <v>6407</v>
      </c>
      <c r="C10147" s="221" t="s">
        <v>3144</v>
      </c>
      <c r="D10147" s="804" t="s">
        <v>6074</v>
      </c>
      <c r="E10147" s="246">
        <v>2140</v>
      </c>
      <c r="F10147" s="246"/>
      <c r="G10147" s="246">
        <f t="shared" si="163"/>
        <v>-2140</v>
      </c>
      <c r="H10147" s="120" t="s">
        <v>6548</v>
      </c>
    </row>
    <row r="10148" spans="1:8" ht="15" x14ac:dyDescent="0.2">
      <c r="A10148" s="618">
        <v>44242</v>
      </c>
      <c r="B10148" s="221" t="s">
        <v>6407</v>
      </c>
      <c r="C10148" s="221" t="s">
        <v>285</v>
      </c>
      <c r="D10148" s="804" t="s">
        <v>6619</v>
      </c>
      <c r="E10148" s="246">
        <v>1075</v>
      </c>
      <c r="F10148" s="246"/>
      <c r="G10148" s="246">
        <f t="shared" si="163"/>
        <v>-1075</v>
      </c>
      <c r="H10148" s="120" t="s">
        <v>6548</v>
      </c>
    </row>
    <row r="10149" spans="1:8" ht="15" x14ac:dyDescent="0.2">
      <c r="A10149" s="618">
        <v>44242</v>
      </c>
      <c r="B10149" s="221" t="s">
        <v>16</v>
      </c>
      <c r="C10149" s="221" t="s">
        <v>3363</v>
      </c>
      <c r="D10149" s="804"/>
      <c r="E10149" s="246">
        <v>4152</v>
      </c>
      <c r="F10149" s="246"/>
      <c r="G10149" s="246">
        <f t="shared" si="163"/>
        <v>-4152</v>
      </c>
      <c r="H10149" s="120" t="s">
        <v>6548</v>
      </c>
    </row>
    <row r="10150" spans="1:8" ht="15" x14ac:dyDescent="0.2">
      <c r="A10150" s="618">
        <v>44242</v>
      </c>
      <c r="B10150" s="221" t="s">
        <v>1399</v>
      </c>
      <c r="C10150" s="221" t="s">
        <v>2001</v>
      </c>
      <c r="D10150" s="804"/>
      <c r="E10150" s="246">
        <v>1200</v>
      </c>
      <c r="F10150" s="246"/>
      <c r="G10150" s="246">
        <f t="shared" si="163"/>
        <v>-1200</v>
      </c>
      <c r="H10150" s="120" t="s">
        <v>6548</v>
      </c>
    </row>
    <row r="10151" spans="1:8" ht="15" x14ac:dyDescent="0.2">
      <c r="A10151" s="618">
        <v>44243</v>
      </c>
      <c r="B10151" s="221" t="s">
        <v>6516</v>
      </c>
      <c r="C10151" s="221" t="s">
        <v>3144</v>
      </c>
      <c r="D10151" s="804" t="s">
        <v>6620</v>
      </c>
      <c r="E10151" s="246">
        <v>12070</v>
      </c>
      <c r="F10151" s="246"/>
      <c r="G10151" s="246">
        <f t="shared" si="163"/>
        <v>-12070</v>
      </c>
      <c r="H10151" s="120" t="s">
        <v>6548</v>
      </c>
    </row>
    <row r="10152" spans="1:8" ht="15" x14ac:dyDescent="0.2">
      <c r="A10152" s="618">
        <v>44243</v>
      </c>
      <c r="B10152" s="221" t="s">
        <v>6446</v>
      </c>
      <c r="C10152" s="221" t="s">
        <v>3144</v>
      </c>
      <c r="D10152" s="804" t="s">
        <v>6621</v>
      </c>
      <c r="E10152" s="246">
        <v>10144</v>
      </c>
      <c r="F10152" s="246"/>
      <c r="G10152" s="246">
        <f t="shared" si="163"/>
        <v>-10144</v>
      </c>
      <c r="H10152" s="120" t="s">
        <v>6548</v>
      </c>
    </row>
    <row r="10153" spans="1:8" ht="15" x14ac:dyDescent="0.2">
      <c r="A10153" s="618">
        <v>44243</v>
      </c>
      <c r="B10153" s="221" t="s">
        <v>82</v>
      </c>
      <c r="C10153" s="221" t="s">
        <v>391</v>
      </c>
      <c r="D10153" s="804"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4" t="s">
        <v>6623</v>
      </c>
      <c r="E10154" s="246">
        <v>3000</v>
      </c>
      <c r="F10154" s="246"/>
      <c r="G10154" s="246">
        <f t="shared" si="164"/>
        <v>-3000</v>
      </c>
      <c r="H10154" s="120" t="s">
        <v>6548</v>
      </c>
    </row>
    <row r="10155" spans="1:8" ht="15" x14ac:dyDescent="0.2">
      <c r="A10155" s="618">
        <v>44243</v>
      </c>
      <c r="B10155" s="221" t="s">
        <v>6516</v>
      </c>
      <c r="C10155" s="221" t="s">
        <v>2189</v>
      </c>
      <c r="D10155" s="804"/>
      <c r="E10155" s="246">
        <v>450</v>
      </c>
      <c r="F10155" s="246"/>
      <c r="G10155" s="246">
        <f t="shared" si="164"/>
        <v>-450</v>
      </c>
      <c r="H10155" s="120" t="s">
        <v>6548</v>
      </c>
    </row>
    <row r="10156" spans="1:8" ht="15" x14ac:dyDescent="0.2">
      <c r="A10156" s="618">
        <v>44243</v>
      </c>
      <c r="B10156" s="221" t="s">
        <v>6516</v>
      </c>
      <c r="C10156" s="221" t="s">
        <v>6170</v>
      </c>
      <c r="D10156" s="804" t="s">
        <v>369</v>
      </c>
      <c r="E10156" s="246">
        <v>12600</v>
      </c>
      <c r="F10156" s="246"/>
      <c r="G10156" s="246">
        <f t="shared" si="164"/>
        <v>-12600</v>
      </c>
      <c r="H10156" s="120" t="s">
        <v>6548</v>
      </c>
    </row>
    <row r="10157" spans="1:8" ht="15" x14ac:dyDescent="0.2">
      <c r="A10157" s="618">
        <v>44244</v>
      </c>
      <c r="B10157" s="221" t="s">
        <v>1399</v>
      </c>
      <c r="C10157" s="221" t="s">
        <v>2001</v>
      </c>
      <c r="D10157" s="804"/>
      <c r="E10157" s="246">
        <v>1200</v>
      </c>
      <c r="F10157" s="246"/>
      <c r="G10157" s="246">
        <f t="shared" si="164"/>
        <v>-1200</v>
      </c>
      <c r="H10157" s="120" t="s">
        <v>6548</v>
      </c>
    </row>
    <row r="10158" spans="1:8" ht="15" x14ac:dyDescent="0.2">
      <c r="A10158" s="618">
        <v>44244</v>
      </c>
      <c r="B10158" s="221" t="s">
        <v>6446</v>
      </c>
      <c r="C10158" s="221" t="s">
        <v>2001</v>
      </c>
      <c r="D10158" s="804"/>
      <c r="E10158" s="246">
        <v>1000</v>
      </c>
      <c r="F10158" s="246"/>
      <c r="G10158" s="246">
        <f t="shared" si="164"/>
        <v>-1000</v>
      </c>
      <c r="H10158" s="120" t="s">
        <v>6548</v>
      </c>
    </row>
    <row r="10159" spans="1:8" ht="15" x14ac:dyDescent="0.2">
      <c r="A10159" s="618">
        <v>44244</v>
      </c>
      <c r="B10159" s="221" t="s">
        <v>6516</v>
      </c>
      <c r="C10159" s="221" t="s">
        <v>391</v>
      </c>
      <c r="D10159" s="804" t="s">
        <v>6208</v>
      </c>
      <c r="E10159" s="246">
        <v>600</v>
      </c>
      <c r="F10159" s="246"/>
      <c r="G10159" s="246">
        <f t="shared" si="164"/>
        <v>-600</v>
      </c>
      <c r="H10159" s="120" t="s">
        <v>6548</v>
      </c>
    </row>
    <row r="10160" spans="1:8" ht="15" x14ac:dyDescent="0.2">
      <c r="A10160" s="618">
        <v>44244</v>
      </c>
      <c r="B10160" s="221" t="s">
        <v>1399</v>
      </c>
      <c r="C10160" s="221" t="s">
        <v>3144</v>
      </c>
      <c r="D10160" s="804" t="s">
        <v>6624</v>
      </c>
      <c r="E10160" s="246">
        <v>35000</v>
      </c>
      <c r="F10160" s="246"/>
      <c r="G10160" s="246">
        <f t="shared" si="164"/>
        <v>-35000</v>
      </c>
      <c r="H10160" s="120" t="s">
        <v>6548</v>
      </c>
    </row>
    <row r="10161" spans="1:8" ht="15" x14ac:dyDescent="0.2">
      <c r="A10161" s="618">
        <v>44244</v>
      </c>
      <c r="B10161" s="221" t="s">
        <v>6516</v>
      </c>
      <c r="C10161" s="221" t="s">
        <v>391</v>
      </c>
      <c r="D10161" s="804" t="s">
        <v>6625</v>
      </c>
      <c r="E10161" s="246">
        <v>850</v>
      </c>
      <c r="F10161" s="246"/>
      <c r="G10161" s="246">
        <f t="shared" si="164"/>
        <v>-850</v>
      </c>
      <c r="H10161" s="120" t="s">
        <v>6548</v>
      </c>
    </row>
    <row r="10162" spans="1:8" ht="15" x14ac:dyDescent="0.2">
      <c r="A10162" s="618">
        <v>44245</v>
      </c>
      <c r="B10162" s="221" t="s">
        <v>6516</v>
      </c>
      <c r="C10162" s="221" t="s">
        <v>2189</v>
      </c>
      <c r="D10162" s="804"/>
      <c r="E10162" s="246">
        <v>120</v>
      </c>
      <c r="F10162" s="246"/>
      <c r="G10162" s="246">
        <f t="shared" si="164"/>
        <v>-120</v>
      </c>
      <c r="H10162" s="120" t="s">
        <v>6548</v>
      </c>
    </row>
    <row r="10163" spans="1:8" ht="15" x14ac:dyDescent="0.2">
      <c r="A10163" s="618">
        <v>44245</v>
      </c>
      <c r="B10163" s="221" t="s">
        <v>6102</v>
      </c>
      <c r="C10163" s="585" t="s">
        <v>3144</v>
      </c>
      <c r="D10163" s="889" t="s">
        <v>4449</v>
      </c>
      <c r="E10163" s="586">
        <v>11100</v>
      </c>
      <c r="F10163" s="246"/>
      <c r="G10163" s="246">
        <f t="shared" si="164"/>
        <v>-11100</v>
      </c>
      <c r="H10163" s="120" t="s">
        <v>6548</v>
      </c>
    </row>
    <row r="10164" spans="1:8" ht="15" x14ac:dyDescent="0.2">
      <c r="A10164" s="618">
        <v>44245</v>
      </c>
      <c r="B10164" s="221" t="s">
        <v>6506</v>
      </c>
      <c r="C10164" s="585" t="s">
        <v>3144</v>
      </c>
      <c r="D10164" s="889" t="s">
        <v>4449</v>
      </c>
      <c r="E10164" s="586">
        <v>500</v>
      </c>
      <c r="F10164" s="246"/>
      <c r="G10164" s="246">
        <f t="shared" si="164"/>
        <v>-500</v>
      </c>
      <c r="H10164" s="120" t="s">
        <v>6548</v>
      </c>
    </row>
    <row r="10165" spans="1:8" ht="15" x14ac:dyDescent="0.2">
      <c r="A10165" s="618">
        <v>44245</v>
      </c>
      <c r="B10165" s="221" t="s">
        <v>1399</v>
      </c>
      <c r="C10165" s="585" t="s">
        <v>3144</v>
      </c>
      <c r="D10165" s="889" t="s">
        <v>4449</v>
      </c>
      <c r="E10165" s="586">
        <v>18647</v>
      </c>
      <c r="F10165" s="246"/>
      <c r="G10165" s="246">
        <f t="shared" si="164"/>
        <v>-18647</v>
      </c>
      <c r="H10165" s="120" t="s">
        <v>6548</v>
      </c>
    </row>
    <row r="10166" spans="1:8" ht="15" x14ac:dyDescent="0.2">
      <c r="A10166" s="618">
        <v>44246</v>
      </c>
      <c r="B10166" s="221" t="s">
        <v>2932</v>
      </c>
      <c r="C10166" s="221" t="s">
        <v>6140</v>
      </c>
      <c r="D10166" s="804" t="s">
        <v>3215</v>
      </c>
      <c r="E10166" s="246">
        <v>5000</v>
      </c>
      <c r="F10166" s="246"/>
      <c r="G10166" s="246">
        <f t="shared" si="164"/>
        <v>-5000</v>
      </c>
      <c r="H10166" s="120" t="s">
        <v>6548</v>
      </c>
    </row>
    <row r="10167" spans="1:8" ht="15" x14ac:dyDescent="0.2">
      <c r="A10167" s="618">
        <v>44246</v>
      </c>
      <c r="B10167" s="221" t="s">
        <v>6516</v>
      </c>
      <c r="C10167" s="221" t="s">
        <v>6551</v>
      </c>
      <c r="D10167" s="804" t="s">
        <v>1156</v>
      </c>
      <c r="E10167" s="246">
        <v>100000</v>
      </c>
      <c r="F10167" s="246"/>
      <c r="G10167" s="246">
        <f t="shared" si="164"/>
        <v>-100000</v>
      </c>
      <c r="H10167" s="120" t="s">
        <v>6548</v>
      </c>
    </row>
    <row r="10168" spans="1:8" ht="15" x14ac:dyDescent="0.2">
      <c r="A10168" s="618">
        <v>44246</v>
      </c>
      <c r="B10168" s="221" t="s">
        <v>1399</v>
      </c>
      <c r="C10168" s="221" t="s">
        <v>391</v>
      </c>
      <c r="D10168" s="804" t="s">
        <v>6627</v>
      </c>
      <c r="E10168" s="246">
        <v>3100</v>
      </c>
      <c r="F10168" s="246"/>
      <c r="G10168" s="246">
        <f t="shared" si="164"/>
        <v>-3100</v>
      </c>
      <c r="H10168" s="120" t="s">
        <v>6548</v>
      </c>
    </row>
    <row r="10169" spans="1:8" ht="15" x14ac:dyDescent="0.2">
      <c r="A10169" s="618">
        <v>44246</v>
      </c>
      <c r="B10169" s="221" t="s">
        <v>2932</v>
      </c>
      <c r="C10169" s="221" t="s">
        <v>3144</v>
      </c>
      <c r="D10169" s="804" t="s">
        <v>6628</v>
      </c>
      <c r="E10169" s="246">
        <v>9460</v>
      </c>
      <c r="F10169" s="246"/>
      <c r="G10169" s="246">
        <f t="shared" si="164"/>
        <v>-9460</v>
      </c>
      <c r="H10169" s="120" t="s">
        <v>6548</v>
      </c>
    </row>
    <row r="10170" spans="1:8" ht="15" x14ac:dyDescent="0.2">
      <c r="A10170" s="618">
        <v>44246</v>
      </c>
      <c r="B10170" s="221" t="s">
        <v>5810</v>
      </c>
      <c r="C10170" s="221" t="s">
        <v>3144</v>
      </c>
      <c r="D10170" s="804" t="s">
        <v>6262</v>
      </c>
      <c r="E10170" s="246">
        <v>760</v>
      </c>
      <c r="F10170" s="246"/>
      <c r="G10170" s="246">
        <f t="shared" si="164"/>
        <v>-760</v>
      </c>
      <c r="H10170" s="120" t="s">
        <v>6548</v>
      </c>
    </row>
    <row r="10171" spans="1:8" ht="15" x14ac:dyDescent="0.2">
      <c r="A10171" s="618">
        <v>44246</v>
      </c>
      <c r="B10171" s="221" t="s">
        <v>25</v>
      </c>
      <c r="C10171" s="221" t="s">
        <v>2427</v>
      </c>
      <c r="D10171" s="804" t="s">
        <v>2795</v>
      </c>
      <c r="E10171" s="246">
        <v>2000</v>
      </c>
      <c r="F10171" s="246"/>
      <c r="G10171" s="246">
        <f t="shared" si="164"/>
        <v>-2000</v>
      </c>
      <c r="H10171" s="120" t="s">
        <v>6548</v>
      </c>
    </row>
    <row r="10172" spans="1:8" ht="15" x14ac:dyDescent="0.2">
      <c r="A10172" s="618">
        <v>44246</v>
      </c>
      <c r="B10172" s="221" t="s">
        <v>6407</v>
      </c>
      <c r="C10172" s="221" t="s">
        <v>6475</v>
      </c>
      <c r="D10172" s="804" t="s">
        <v>369</v>
      </c>
      <c r="E10172" s="246">
        <v>30000</v>
      </c>
      <c r="F10172" s="246"/>
      <c r="G10172" s="246">
        <f t="shared" si="164"/>
        <v>-30000</v>
      </c>
      <c r="H10172" s="120" t="s">
        <v>6548</v>
      </c>
    </row>
    <row r="10173" spans="1:8" ht="15" x14ac:dyDescent="0.2">
      <c r="A10173" s="618">
        <v>44246</v>
      </c>
      <c r="B10173" s="221" t="s">
        <v>6407</v>
      </c>
      <c r="C10173" s="221" t="s">
        <v>5740</v>
      </c>
      <c r="D10173" s="804" t="s">
        <v>6629</v>
      </c>
      <c r="E10173" s="246">
        <v>170</v>
      </c>
      <c r="F10173" s="246"/>
      <c r="G10173" s="246">
        <f t="shared" si="164"/>
        <v>-170</v>
      </c>
      <c r="H10173" s="120" t="s">
        <v>6548</v>
      </c>
    </row>
    <row r="10174" spans="1:8" ht="15" x14ac:dyDescent="0.2">
      <c r="A10174" s="618">
        <v>44246</v>
      </c>
      <c r="B10174" s="221" t="s">
        <v>6407</v>
      </c>
      <c r="C10174" s="221" t="s">
        <v>391</v>
      </c>
      <c r="D10174" s="804" t="s">
        <v>899</v>
      </c>
      <c r="E10174" s="246">
        <v>200</v>
      </c>
      <c r="F10174" s="246"/>
      <c r="G10174" s="246">
        <f t="shared" si="164"/>
        <v>-200</v>
      </c>
      <c r="H10174" s="120" t="s">
        <v>6548</v>
      </c>
    </row>
    <row r="10175" spans="1:8" ht="15" x14ac:dyDescent="0.2">
      <c r="A10175" s="618">
        <v>44247</v>
      </c>
      <c r="B10175" s="221" t="s">
        <v>1399</v>
      </c>
      <c r="C10175" s="221" t="s">
        <v>391</v>
      </c>
      <c r="D10175" s="804" t="s">
        <v>6630</v>
      </c>
      <c r="E10175" s="246">
        <v>300</v>
      </c>
      <c r="F10175" s="246"/>
      <c r="G10175" s="246">
        <f t="shared" si="164"/>
        <v>-300</v>
      </c>
      <c r="H10175" s="120" t="s">
        <v>6548</v>
      </c>
    </row>
    <row r="10176" spans="1:8" ht="15" x14ac:dyDescent="0.2">
      <c r="A10176" s="618">
        <v>44247</v>
      </c>
      <c r="B10176" s="221" t="s">
        <v>6516</v>
      </c>
      <c r="C10176" s="221" t="s">
        <v>391</v>
      </c>
      <c r="D10176" s="804" t="s">
        <v>3431</v>
      </c>
      <c r="E10176" s="246">
        <v>400</v>
      </c>
      <c r="F10176" s="246"/>
      <c r="G10176" s="246">
        <f t="shared" si="164"/>
        <v>-400</v>
      </c>
      <c r="H10176" s="120" t="s">
        <v>6548</v>
      </c>
    </row>
    <row r="10177" spans="1:8" ht="15" x14ac:dyDescent="0.2">
      <c r="A10177" s="618">
        <v>44247</v>
      </c>
      <c r="B10177" s="221" t="s">
        <v>6633</v>
      </c>
      <c r="C10177" s="221" t="s">
        <v>391</v>
      </c>
      <c r="D10177" s="804" t="s">
        <v>6634</v>
      </c>
      <c r="E10177" s="246">
        <v>3800</v>
      </c>
      <c r="F10177" s="246"/>
      <c r="G10177" s="246">
        <f t="shared" si="164"/>
        <v>-3800</v>
      </c>
      <c r="H10177" s="120" t="s">
        <v>6548</v>
      </c>
    </row>
    <row r="10178" spans="1:8" ht="15" x14ac:dyDescent="0.2">
      <c r="A10178" s="618">
        <v>44249</v>
      </c>
      <c r="B10178" s="221" t="s">
        <v>6516</v>
      </c>
      <c r="C10178" s="221" t="s">
        <v>3144</v>
      </c>
      <c r="D10178" s="804" t="s">
        <v>4308</v>
      </c>
      <c r="E10178" s="246">
        <v>10400</v>
      </c>
      <c r="F10178" s="246"/>
      <c r="G10178" s="246">
        <f t="shared" si="164"/>
        <v>-10400</v>
      </c>
      <c r="H10178" s="120" t="s">
        <v>6548</v>
      </c>
    </row>
    <row r="10179" spans="1:8" ht="15" x14ac:dyDescent="0.2">
      <c r="A10179" s="618">
        <v>44249</v>
      </c>
      <c r="B10179" s="221" t="s">
        <v>6516</v>
      </c>
      <c r="C10179" s="221" t="s">
        <v>2001</v>
      </c>
      <c r="D10179" s="804"/>
      <c r="E10179" s="246">
        <v>1000</v>
      </c>
      <c r="F10179" s="246"/>
      <c r="G10179" s="246">
        <f t="shared" si="164"/>
        <v>-1000</v>
      </c>
      <c r="H10179" s="120" t="s">
        <v>6548</v>
      </c>
    </row>
    <row r="10180" spans="1:8" ht="15" x14ac:dyDescent="0.2">
      <c r="A10180" s="618">
        <v>44249</v>
      </c>
      <c r="B10180" s="221" t="s">
        <v>3945</v>
      </c>
      <c r="C10180" s="221" t="s">
        <v>6635</v>
      </c>
      <c r="D10180" s="804" t="s">
        <v>6636</v>
      </c>
      <c r="E10180" s="246">
        <v>115000</v>
      </c>
      <c r="F10180" s="246"/>
      <c r="G10180" s="246">
        <f t="shared" si="164"/>
        <v>-115000</v>
      </c>
      <c r="H10180" s="120" t="s">
        <v>6548</v>
      </c>
    </row>
    <row r="10181" spans="1:8" ht="15" x14ac:dyDescent="0.2">
      <c r="A10181" s="618">
        <v>44250</v>
      </c>
      <c r="B10181" s="221" t="s">
        <v>3945</v>
      </c>
      <c r="C10181" s="221" t="s">
        <v>3144</v>
      </c>
      <c r="D10181" s="804" t="s">
        <v>6637</v>
      </c>
      <c r="E10181" s="246">
        <v>15425</v>
      </c>
      <c r="F10181" s="246"/>
      <c r="G10181" s="246">
        <f t="shared" si="164"/>
        <v>-15425</v>
      </c>
      <c r="H10181" s="120" t="s">
        <v>6548</v>
      </c>
    </row>
    <row r="10182" spans="1:8" ht="15" x14ac:dyDescent="0.2">
      <c r="A10182" s="618">
        <v>44250</v>
      </c>
      <c r="B10182" s="221" t="s">
        <v>6516</v>
      </c>
      <c r="C10182" s="221" t="s">
        <v>3144</v>
      </c>
      <c r="D10182" s="804" t="s">
        <v>6638</v>
      </c>
      <c r="E10182" s="246">
        <v>22460</v>
      </c>
      <c r="F10182" s="246"/>
      <c r="G10182" s="246">
        <f t="shared" si="164"/>
        <v>-22460</v>
      </c>
      <c r="H10182" s="120" t="s">
        <v>6548</v>
      </c>
    </row>
    <row r="10183" spans="1:8" ht="15" x14ac:dyDescent="0.2">
      <c r="A10183" s="618">
        <v>44250</v>
      </c>
      <c r="B10183" s="221" t="s">
        <v>6516</v>
      </c>
      <c r="C10183" s="221" t="s">
        <v>3144</v>
      </c>
      <c r="D10183" s="804" t="s">
        <v>6639</v>
      </c>
      <c r="E10183" s="246">
        <v>650</v>
      </c>
      <c r="F10183" s="246"/>
      <c r="G10183" s="246">
        <f t="shared" si="164"/>
        <v>-650</v>
      </c>
      <c r="H10183" s="120" t="s">
        <v>6548</v>
      </c>
    </row>
    <row r="10184" spans="1:8" ht="15" x14ac:dyDescent="0.2">
      <c r="A10184" s="618">
        <v>44250</v>
      </c>
      <c r="B10184" s="221" t="s">
        <v>6516</v>
      </c>
      <c r="C10184" s="221" t="s">
        <v>3144</v>
      </c>
      <c r="D10184" s="804"/>
      <c r="E10184" s="246">
        <v>850</v>
      </c>
      <c r="F10184" s="246"/>
      <c r="G10184" s="246">
        <f t="shared" si="164"/>
        <v>-850</v>
      </c>
      <c r="H10184" s="120" t="s">
        <v>6548</v>
      </c>
    </row>
    <row r="10185" spans="1:8" ht="15" x14ac:dyDescent="0.2">
      <c r="A10185" s="618">
        <v>44250</v>
      </c>
      <c r="B10185" s="221" t="s">
        <v>3945</v>
      </c>
      <c r="C10185" s="221" t="s">
        <v>3144</v>
      </c>
      <c r="D10185" s="804"/>
      <c r="E10185" s="246">
        <v>1000</v>
      </c>
      <c r="F10185" s="246"/>
      <c r="G10185" s="246">
        <f t="shared" si="164"/>
        <v>-1000</v>
      </c>
      <c r="H10185" s="120" t="s">
        <v>6548</v>
      </c>
    </row>
    <row r="10186" spans="1:8" ht="15" x14ac:dyDescent="0.2">
      <c r="A10186" s="618">
        <v>44251</v>
      </c>
      <c r="B10186" s="221" t="s">
        <v>6516</v>
      </c>
      <c r="C10186" s="585" t="s">
        <v>3144</v>
      </c>
      <c r="D10186" s="889" t="s">
        <v>6640</v>
      </c>
      <c r="E10186" s="586">
        <v>41500</v>
      </c>
      <c r="F10186" s="246"/>
      <c r="G10186" s="246">
        <f t="shared" si="164"/>
        <v>-41500</v>
      </c>
      <c r="H10186" s="120" t="s">
        <v>6548</v>
      </c>
    </row>
    <row r="10187" spans="1:8" ht="15" x14ac:dyDescent="0.2">
      <c r="A10187" s="618">
        <v>44251</v>
      </c>
      <c r="B10187" s="221" t="s">
        <v>5810</v>
      </c>
      <c r="C10187" s="585" t="s">
        <v>3144</v>
      </c>
      <c r="D10187" s="889" t="s">
        <v>6640</v>
      </c>
      <c r="E10187" s="586">
        <v>26000</v>
      </c>
      <c r="F10187" s="246"/>
      <c r="G10187" s="246">
        <f t="shared" si="164"/>
        <v>-26000</v>
      </c>
      <c r="H10187" s="120" t="s">
        <v>6548</v>
      </c>
    </row>
    <row r="10188" spans="1:8" ht="15" x14ac:dyDescent="0.2">
      <c r="A10188" s="618">
        <v>44251</v>
      </c>
      <c r="B10188" s="221" t="s">
        <v>6407</v>
      </c>
      <c r="C10188" s="585" t="s">
        <v>3144</v>
      </c>
      <c r="D10188" s="889" t="s">
        <v>6640</v>
      </c>
      <c r="E10188" s="586">
        <v>3104</v>
      </c>
      <c r="F10188" s="246"/>
      <c r="G10188" s="246">
        <f t="shared" si="164"/>
        <v>-3104</v>
      </c>
      <c r="H10188" s="120" t="s">
        <v>6548</v>
      </c>
    </row>
    <row r="10189" spans="1:8" ht="15" x14ac:dyDescent="0.2">
      <c r="A10189" s="618">
        <v>44251</v>
      </c>
      <c r="B10189" s="221" t="s">
        <v>6509</v>
      </c>
      <c r="C10189" s="585" t="s">
        <v>3144</v>
      </c>
      <c r="D10189" s="889" t="s">
        <v>6640</v>
      </c>
      <c r="E10189" s="586">
        <v>5000</v>
      </c>
      <c r="F10189" s="246"/>
      <c r="G10189" s="246">
        <f t="shared" si="164"/>
        <v>-5000</v>
      </c>
      <c r="H10189" s="120" t="s">
        <v>6548</v>
      </c>
    </row>
    <row r="10190" spans="1:8" ht="24" x14ac:dyDescent="0.2">
      <c r="A10190" s="618">
        <v>44253</v>
      </c>
      <c r="B10190" s="221" t="s">
        <v>6514</v>
      </c>
      <c r="C10190" s="221" t="s">
        <v>3002</v>
      </c>
      <c r="D10190" s="804" t="s">
        <v>6641</v>
      </c>
      <c r="E10190" s="246">
        <v>254</v>
      </c>
      <c r="F10190" s="246"/>
      <c r="G10190" s="246">
        <f t="shared" si="164"/>
        <v>-254</v>
      </c>
      <c r="H10190" s="120" t="s">
        <v>6548</v>
      </c>
    </row>
    <row r="10191" spans="1:8" ht="15" x14ac:dyDescent="0.2">
      <c r="A10191" s="618">
        <v>44253</v>
      </c>
      <c r="B10191" s="221" t="s">
        <v>6509</v>
      </c>
      <c r="C10191" s="221" t="s">
        <v>3144</v>
      </c>
      <c r="D10191" s="804" t="s">
        <v>6642</v>
      </c>
      <c r="E10191" s="246">
        <v>29600</v>
      </c>
      <c r="F10191" s="246"/>
      <c r="G10191" s="246">
        <f t="shared" si="164"/>
        <v>-29600</v>
      </c>
      <c r="H10191" s="120" t="s">
        <v>6548</v>
      </c>
    </row>
    <row r="10192" spans="1:8" ht="15" x14ac:dyDescent="0.2">
      <c r="A10192" s="618">
        <v>44254</v>
      </c>
      <c r="B10192" s="221" t="s">
        <v>6509</v>
      </c>
      <c r="C10192" s="221" t="s">
        <v>391</v>
      </c>
      <c r="D10192" s="804" t="s">
        <v>6643</v>
      </c>
      <c r="E10192" s="246">
        <v>2000</v>
      </c>
      <c r="F10192" s="246"/>
      <c r="G10192" s="246">
        <f t="shared" si="164"/>
        <v>-2000</v>
      </c>
      <c r="H10192" s="120" t="s">
        <v>6548</v>
      </c>
    </row>
    <row r="10193" spans="1:8" ht="15" x14ac:dyDescent="0.2">
      <c r="A10193" s="618">
        <v>44254</v>
      </c>
      <c r="B10193" s="221" t="s">
        <v>25</v>
      </c>
      <c r="C10193" s="221" t="s">
        <v>2427</v>
      </c>
      <c r="D10193" s="804" t="s">
        <v>5735</v>
      </c>
      <c r="E10193" s="246">
        <v>20470</v>
      </c>
      <c r="F10193" s="246"/>
      <c r="G10193" s="246">
        <f t="shared" si="164"/>
        <v>-20470</v>
      </c>
      <c r="H10193" s="120" t="s">
        <v>6548</v>
      </c>
    </row>
    <row r="10194" spans="1:8" ht="15" x14ac:dyDescent="0.2">
      <c r="A10194" s="618">
        <v>44254</v>
      </c>
      <c r="B10194" s="221" t="s">
        <v>6516</v>
      </c>
      <c r="C10194" s="221" t="s">
        <v>2502</v>
      </c>
      <c r="D10194" s="804" t="s">
        <v>371</v>
      </c>
      <c r="E10194" s="246">
        <v>25000</v>
      </c>
      <c r="F10194" s="246"/>
      <c r="G10194" s="246">
        <f t="shared" si="164"/>
        <v>-25000</v>
      </c>
      <c r="H10194" s="120" t="s">
        <v>6548</v>
      </c>
    </row>
    <row r="10195" spans="1:8" ht="15" x14ac:dyDescent="0.2">
      <c r="A10195" s="618">
        <v>44254</v>
      </c>
      <c r="B10195" s="221" t="s">
        <v>1399</v>
      </c>
      <c r="C10195" s="221" t="s">
        <v>2502</v>
      </c>
      <c r="D10195" s="804" t="s">
        <v>371</v>
      </c>
      <c r="E10195" s="246">
        <v>25000</v>
      </c>
      <c r="F10195" s="246"/>
      <c r="G10195" s="246">
        <f t="shared" si="164"/>
        <v>-25000</v>
      </c>
      <c r="H10195" s="120" t="s">
        <v>6548</v>
      </c>
    </row>
    <row r="10196" spans="1:8" ht="15" x14ac:dyDescent="0.2">
      <c r="A10196" s="618">
        <v>44254</v>
      </c>
      <c r="B10196" s="221" t="s">
        <v>6509</v>
      </c>
      <c r="C10196" s="221" t="s">
        <v>2502</v>
      </c>
      <c r="D10196" s="804" t="s">
        <v>550</v>
      </c>
      <c r="E10196" s="246">
        <v>25000</v>
      </c>
      <c r="F10196" s="246"/>
      <c r="G10196" s="246">
        <f t="shared" si="164"/>
        <v>-25000</v>
      </c>
      <c r="H10196" s="120" t="s">
        <v>6548</v>
      </c>
    </row>
    <row r="10197" spans="1:8" ht="15" x14ac:dyDescent="0.2">
      <c r="A10197" s="618">
        <v>44254</v>
      </c>
      <c r="B10197" s="221" t="s">
        <v>6407</v>
      </c>
      <c r="C10197" s="221" t="s">
        <v>2502</v>
      </c>
      <c r="D10197" s="804" t="s">
        <v>550</v>
      </c>
      <c r="E10197" s="246">
        <v>25000</v>
      </c>
      <c r="F10197" s="246"/>
      <c r="G10197" s="246">
        <f t="shared" si="164"/>
        <v>-25000</v>
      </c>
      <c r="H10197" s="120" t="s">
        <v>6548</v>
      </c>
    </row>
    <row r="10198" spans="1:8" ht="15" x14ac:dyDescent="0.2">
      <c r="A10198" s="618">
        <v>44254</v>
      </c>
      <c r="B10198" s="221" t="s">
        <v>25</v>
      </c>
      <c r="C10198" s="221" t="s">
        <v>2502</v>
      </c>
      <c r="D10198" s="804" t="s">
        <v>6318</v>
      </c>
      <c r="E10198" s="246">
        <v>60000</v>
      </c>
      <c r="F10198" s="246"/>
      <c r="G10198" s="246">
        <f t="shared" si="164"/>
        <v>-60000</v>
      </c>
      <c r="H10198" s="120" t="s">
        <v>6548</v>
      </c>
    </row>
    <row r="10199" spans="1:8" ht="15" x14ac:dyDescent="0.2">
      <c r="A10199" s="618">
        <v>44254</v>
      </c>
      <c r="B10199" s="221" t="s">
        <v>16</v>
      </c>
      <c r="C10199" s="221" t="s">
        <v>2502</v>
      </c>
      <c r="D10199" s="804"/>
      <c r="E10199" s="246">
        <v>118000</v>
      </c>
      <c r="F10199" s="246"/>
      <c r="G10199" s="246">
        <f t="shared" si="164"/>
        <v>-118000</v>
      </c>
      <c r="H10199" s="120" t="s">
        <v>6548</v>
      </c>
    </row>
    <row r="10200" spans="1:8" ht="15" x14ac:dyDescent="0.2">
      <c r="A10200" s="618">
        <v>44254</v>
      </c>
      <c r="B10200" s="221" t="s">
        <v>3944</v>
      </c>
      <c r="C10200" s="221" t="s">
        <v>2502</v>
      </c>
      <c r="D10200" s="804"/>
      <c r="E10200" s="246">
        <v>31500</v>
      </c>
      <c r="F10200" s="246"/>
      <c r="G10200" s="246">
        <f t="shared" si="164"/>
        <v>-31500</v>
      </c>
      <c r="H10200" s="120" t="s">
        <v>6548</v>
      </c>
    </row>
    <row r="10201" spans="1:8" ht="15" x14ac:dyDescent="0.2">
      <c r="A10201" s="618">
        <v>44254</v>
      </c>
      <c r="B10201" s="221" t="s">
        <v>3945</v>
      </c>
      <c r="C10201" s="221" t="s">
        <v>2502</v>
      </c>
      <c r="D10201" s="804"/>
      <c r="E10201" s="246">
        <v>99362</v>
      </c>
      <c r="F10201" s="246"/>
      <c r="G10201" s="246">
        <f t="shared" si="164"/>
        <v>-99362</v>
      </c>
      <c r="H10201" s="120" t="s">
        <v>6548</v>
      </c>
    </row>
    <row r="10202" spans="1:8" ht="15" x14ac:dyDescent="0.2">
      <c r="A10202" s="618">
        <v>44254</v>
      </c>
      <c r="B10202" s="221" t="s">
        <v>1399</v>
      </c>
      <c r="C10202" s="221" t="s">
        <v>2502</v>
      </c>
      <c r="D10202" s="804"/>
      <c r="E10202" s="246">
        <v>202378</v>
      </c>
      <c r="F10202" s="246"/>
      <c r="G10202" s="246">
        <f t="shared" si="164"/>
        <v>-202378</v>
      </c>
      <c r="H10202" s="120" t="s">
        <v>6548</v>
      </c>
    </row>
    <row r="10203" spans="1:8" ht="15" x14ac:dyDescent="0.2">
      <c r="A10203" s="618">
        <v>44254</v>
      </c>
      <c r="B10203" s="221" t="s">
        <v>4552</v>
      </c>
      <c r="C10203" s="221" t="s">
        <v>2502</v>
      </c>
      <c r="D10203" s="804" t="s">
        <v>6701</v>
      </c>
      <c r="E10203" s="246">
        <v>29835</v>
      </c>
      <c r="F10203" s="246"/>
      <c r="G10203" s="246">
        <f t="shared" si="164"/>
        <v>-29835</v>
      </c>
      <c r="H10203" s="120" t="s">
        <v>6548</v>
      </c>
    </row>
    <row r="10204" spans="1:8" ht="15" customHeight="1" x14ac:dyDescent="0.2">
      <c r="A10204" s="618">
        <v>44254</v>
      </c>
      <c r="B10204" s="221" t="s">
        <v>6514</v>
      </c>
      <c r="C10204" s="221" t="s">
        <v>2502</v>
      </c>
      <c r="D10204" s="804"/>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4"/>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4"/>
      <c r="E10206" s="246">
        <v>64013</v>
      </c>
      <c r="F10206" s="246"/>
      <c r="G10206" s="246">
        <f t="shared" si="164"/>
        <v>-64013</v>
      </c>
      <c r="H10206" s="120" t="s">
        <v>6548</v>
      </c>
    </row>
    <row r="10207" spans="1:8" ht="15" customHeight="1" x14ac:dyDescent="0.2">
      <c r="A10207" s="618">
        <v>44254</v>
      </c>
      <c r="B10207" s="221" t="s">
        <v>6516</v>
      </c>
      <c r="C10207" s="221" t="s">
        <v>2502</v>
      </c>
      <c r="D10207" s="804"/>
      <c r="E10207" s="246">
        <v>132427</v>
      </c>
      <c r="F10207" s="246"/>
      <c r="G10207" s="246">
        <f t="shared" si="164"/>
        <v>-132427</v>
      </c>
      <c r="H10207" s="120" t="s">
        <v>6548</v>
      </c>
    </row>
    <row r="10208" spans="1:8" ht="15" customHeight="1" x14ac:dyDescent="0.2">
      <c r="A10208" s="618">
        <v>44254</v>
      </c>
      <c r="B10208" s="221" t="s">
        <v>6407</v>
      </c>
      <c r="C10208" s="221" t="s">
        <v>2502</v>
      </c>
      <c r="D10208" s="804" t="s">
        <v>6702</v>
      </c>
      <c r="E10208" s="246">
        <v>23982</v>
      </c>
      <c r="F10208" s="246"/>
      <c r="G10208" s="246">
        <f t="shared" si="164"/>
        <v>-23982</v>
      </c>
      <c r="H10208" s="120" t="s">
        <v>6548</v>
      </c>
    </row>
    <row r="10209" spans="1:8" ht="15" customHeight="1" x14ac:dyDescent="0.2">
      <c r="A10209" s="618">
        <v>44254</v>
      </c>
      <c r="B10209" s="221" t="s">
        <v>5810</v>
      </c>
      <c r="C10209" s="221" t="s">
        <v>2502</v>
      </c>
      <c r="D10209" s="804"/>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90"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1" t="s">
        <v>6614</v>
      </c>
      <c r="E10236" s="175"/>
      <c r="F10236" s="175">
        <v>640643</v>
      </c>
      <c r="G10236" s="175">
        <f t="shared" si="165"/>
        <v>640643</v>
      </c>
      <c r="H10236" s="260" t="s">
        <v>6548</v>
      </c>
    </row>
    <row r="10237" spans="1:8" ht="15" x14ac:dyDescent="0.2">
      <c r="A10237" s="617">
        <v>44233</v>
      </c>
      <c r="B10237" s="93" t="s">
        <v>6516</v>
      </c>
      <c r="C10237" s="93" t="s">
        <v>558</v>
      </c>
      <c r="D10237" s="891" t="s">
        <v>6667</v>
      </c>
      <c r="E10237" s="175"/>
      <c r="F10237" s="175">
        <v>1184000</v>
      </c>
      <c r="G10237" s="175">
        <f t="shared" si="165"/>
        <v>1184000</v>
      </c>
      <c r="H10237" s="260" t="s">
        <v>6548</v>
      </c>
    </row>
    <row r="10238" spans="1:8" ht="15" x14ac:dyDescent="0.2">
      <c r="A10238" s="617">
        <v>44235</v>
      </c>
      <c r="B10238" s="90" t="s">
        <v>6407</v>
      </c>
      <c r="C10238" s="93" t="s">
        <v>558</v>
      </c>
      <c r="D10238" s="801" t="s">
        <v>6572</v>
      </c>
      <c r="E10238" s="175"/>
      <c r="F10238" s="91">
        <v>324729</v>
      </c>
      <c r="G10238" s="175">
        <f t="shared" si="165"/>
        <v>324729</v>
      </c>
      <c r="H10238" s="260" t="s">
        <v>6548</v>
      </c>
    </row>
    <row r="10239" spans="1:8" ht="15" x14ac:dyDescent="0.2">
      <c r="A10239" s="617">
        <v>44237</v>
      </c>
      <c r="B10239" s="90" t="s">
        <v>3945</v>
      </c>
      <c r="C10239" s="93" t="s">
        <v>558</v>
      </c>
      <c r="D10239" s="800" t="s">
        <v>6573</v>
      </c>
      <c r="E10239" s="175"/>
      <c r="F10239" s="91">
        <v>107010</v>
      </c>
      <c r="G10239" s="175">
        <f t="shared" si="165"/>
        <v>107010</v>
      </c>
      <c r="H10239" s="260" t="s">
        <v>6548</v>
      </c>
    </row>
    <row r="10240" spans="1:8" ht="15" x14ac:dyDescent="0.2">
      <c r="A10240" s="617">
        <v>44237</v>
      </c>
      <c r="B10240" s="90" t="s">
        <v>3944</v>
      </c>
      <c r="C10240" s="93" t="s">
        <v>558</v>
      </c>
      <c r="D10240" s="800" t="s">
        <v>6573</v>
      </c>
      <c r="E10240" s="175"/>
      <c r="F10240" s="91">
        <v>53505</v>
      </c>
      <c r="G10240" s="175">
        <f t="shared" si="165"/>
        <v>53505</v>
      </c>
      <c r="H10240" s="260" t="s">
        <v>6548</v>
      </c>
    </row>
    <row r="10241" spans="1:8" ht="15" x14ac:dyDescent="0.2">
      <c r="A10241" s="617">
        <v>44242</v>
      </c>
      <c r="B10241" s="90" t="s">
        <v>6516</v>
      </c>
      <c r="C10241" s="93" t="s">
        <v>558</v>
      </c>
      <c r="D10241" s="800" t="s">
        <v>6668</v>
      </c>
      <c r="E10241" s="91"/>
      <c r="F10241" s="91">
        <v>1800000</v>
      </c>
      <c r="G10241" s="91">
        <f t="shared" si="165"/>
        <v>1800000</v>
      </c>
      <c r="H10241" s="260" t="s">
        <v>6548</v>
      </c>
    </row>
    <row r="10242" spans="1:8" ht="15" x14ac:dyDescent="0.2">
      <c r="A10242" s="617">
        <v>44242</v>
      </c>
      <c r="B10242" s="90" t="s">
        <v>6516</v>
      </c>
      <c r="C10242" s="93" t="s">
        <v>558</v>
      </c>
      <c r="D10242" s="800" t="s">
        <v>6668</v>
      </c>
      <c r="E10242" s="91"/>
      <c r="F10242" s="91">
        <v>790000</v>
      </c>
      <c r="G10242" s="91">
        <f t="shared" si="165"/>
        <v>790000</v>
      </c>
      <c r="H10242" s="260" t="s">
        <v>6548</v>
      </c>
    </row>
    <row r="10243" spans="1:8" ht="36" x14ac:dyDescent="0.2">
      <c r="A10243" s="617">
        <v>44243</v>
      </c>
      <c r="B10243" s="93" t="s">
        <v>6509</v>
      </c>
      <c r="C10243" s="93" t="s">
        <v>558</v>
      </c>
      <c r="D10243" s="801" t="s">
        <v>6613</v>
      </c>
      <c r="E10243" s="175"/>
      <c r="F10243" s="175">
        <v>1421832</v>
      </c>
      <c r="G10243" s="175">
        <f t="shared" si="165"/>
        <v>1421832</v>
      </c>
      <c r="H10243" s="260" t="s">
        <v>6548</v>
      </c>
    </row>
    <row r="10244" spans="1:8" ht="15" x14ac:dyDescent="0.2">
      <c r="A10244" s="617">
        <v>44249</v>
      </c>
      <c r="B10244" s="90" t="s">
        <v>6516</v>
      </c>
      <c r="C10244" s="93" t="s">
        <v>558</v>
      </c>
      <c r="D10244" s="891" t="s">
        <v>6669</v>
      </c>
      <c r="E10244" s="175"/>
      <c r="F10244" s="91">
        <v>906500</v>
      </c>
      <c r="G10244" s="91">
        <f t="shared" si="165"/>
        <v>906500</v>
      </c>
      <c r="H10244" s="260" t="s">
        <v>6548</v>
      </c>
    </row>
    <row r="10245" spans="1:8" ht="72" x14ac:dyDescent="0.2">
      <c r="A10245" s="617">
        <v>44251</v>
      </c>
      <c r="B10245" s="93" t="s">
        <v>6509</v>
      </c>
      <c r="C10245" s="93" t="s">
        <v>558</v>
      </c>
      <c r="D10245" s="801" t="s">
        <v>9203</v>
      </c>
      <c r="E10245" s="175"/>
      <c r="F10245" s="175">
        <v>390000</v>
      </c>
      <c r="G10245" s="175">
        <f t="shared" si="165"/>
        <v>390000</v>
      </c>
      <c r="H10245" s="260" t="s">
        <v>6548</v>
      </c>
    </row>
    <row r="10246" spans="1:8" ht="72" x14ac:dyDescent="0.2">
      <c r="A10246" s="617">
        <v>44251</v>
      </c>
      <c r="B10246" s="93" t="s">
        <v>6509</v>
      </c>
      <c r="C10246" s="93" t="s">
        <v>558</v>
      </c>
      <c r="D10246" s="801" t="s">
        <v>9204</v>
      </c>
      <c r="E10246" s="175"/>
      <c r="F10246" s="175">
        <v>198000</v>
      </c>
      <c r="G10246" s="175">
        <f t="shared" si="165"/>
        <v>198000</v>
      </c>
      <c r="H10246" s="260" t="s">
        <v>6548</v>
      </c>
    </row>
    <row r="10247" spans="1:8" ht="15" x14ac:dyDescent="0.2">
      <c r="A10247" s="618">
        <v>44256</v>
      </c>
      <c r="B10247" s="221" t="s">
        <v>16</v>
      </c>
      <c r="C10247" s="221" t="s">
        <v>391</v>
      </c>
      <c r="D10247" s="804" t="s">
        <v>6644</v>
      </c>
      <c r="E10247" s="246">
        <v>600</v>
      </c>
      <c r="F10247" s="246"/>
      <c r="G10247" s="246">
        <f t="shared" si="165"/>
        <v>-600</v>
      </c>
      <c r="H10247" s="120" t="s">
        <v>6647</v>
      </c>
    </row>
    <row r="10248" spans="1:8" ht="15" x14ac:dyDescent="0.2">
      <c r="A10248" s="618">
        <v>44256</v>
      </c>
      <c r="B10248" s="221" t="s">
        <v>6645</v>
      </c>
      <c r="C10248" s="221" t="s">
        <v>2001</v>
      </c>
      <c r="D10248" s="804"/>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2"/>
      <c r="E10255" s="582">
        <v>600</v>
      </c>
      <c r="G10255" s="41">
        <f t="shared" si="165"/>
        <v>-600</v>
      </c>
      <c r="H10255" s="120" t="s">
        <v>6647</v>
      </c>
    </row>
    <row r="10256" spans="1:8" ht="15" x14ac:dyDescent="0.2">
      <c r="A10256" s="618">
        <v>44256</v>
      </c>
      <c r="B10256" s="40" t="s">
        <v>3945</v>
      </c>
      <c r="C10256" s="581" t="s">
        <v>2001</v>
      </c>
      <c r="D10256" s="892"/>
      <c r="E10256" s="582">
        <v>800</v>
      </c>
      <c r="G10256" s="41">
        <f t="shared" si="165"/>
        <v>-800</v>
      </c>
      <c r="H10256" s="120" t="s">
        <v>6647</v>
      </c>
    </row>
    <row r="10257" spans="1:8" ht="15" x14ac:dyDescent="0.2">
      <c r="A10257" s="618">
        <v>44257</v>
      </c>
      <c r="B10257" s="40" t="s">
        <v>6446</v>
      </c>
      <c r="C10257" s="625" t="s">
        <v>6622</v>
      </c>
      <c r="D10257" s="893" t="s">
        <v>6656</v>
      </c>
      <c r="E10257" s="626">
        <v>18000</v>
      </c>
      <c r="G10257" s="41">
        <f t="shared" si="165"/>
        <v>-18000</v>
      </c>
      <c r="H10257" s="120" t="s">
        <v>6647</v>
      </c>
    </row>
    <row r="10258" spans="1:8" ht="15" x14ac:dyDescent="0.2">
      <c r="A10258" s="618">
        <v>44257</v>
      </c>
      <c r="B10258" s="40" t="s">
        <v>6645</v>
      </c>
      <c r="C10258" s="625" t="s">
        <v>6622</v>
      </c>
      <c r="D10258" s="893" t="s">
        <v>6656</v>
      </c>
      <c r="E10258" s="626">
        <v>12000</v>
      </c>
      <c r="G10258" s="41">
        <f t="shared" si="165"/>
        <v>-12000</v>
      </c>
      <c r="H10258" s="120" t="s">
        <v>6647</v>
      </c>
    </row>
    <row r="10259" spans="1:8" ht="15" x14ac:dyDescent="0.2">
      <c r="A10259" s="618">
        <v>44257</v>
      </c>
      <c r="B10259" s="40" t="s">
        <v>1399</v>
      </c>
      <c r="C10259" s="581" t="s">
        <v>3032</v>
      </c>
      <c r="D10259" s="892" t="s">
        <v>369</v>
      </c>
      <c r="E10259" s="582">
        <v>10000</v>
      </c>
      <c r="G10259" s="41">
        <f t="shared" si="165"/>
        <v>-10000</v>
      </c>
      <c r="H10259" s="120" t="s">
        <v>6647</v>
      </c>
    </row>
    <row r="10260" spans="1:8" ht="15" x14ac:dyDescent="0.2">
      <c r="A10260" s="618">
        <v>44257</v>
      </c>
      <c r="B10260" s="40" t="s">
        <v>6516</v>
      </c>
      <c r="C10260" s="581" t="s">
        <v>3032</v>
      </c>
      <c r="D10260" s="892" t="s">
        <v>369</v>
      </c>
      <c r="E10260" s="582">
        <v>12000</v>
      </c>
      <c r="G10260" s="41">
        <f t="shared" si="165"/>
        <v>-12000</v>
      </c>
      <c r="H10260" s="120" t="s">
        <v>6647</v>
      </c>
    </row>
    <row r="10261" spans="1:8" ht="15" x14ac:dyDescent="0.2">
      <c r="A10261" s="618">
        <v>44257</v>
      </c>
      <c r="B10261" s="40" t="s">
        <v>5810</v>
      </c>
      <c r="C10261" s="581" t="s">
        <v>3032</v>
      </c>
      <c r="D10261" s="892" t="s">
        <v>369</v>
      </c>
      <c r="E10261" s="582">
        <v>2000</v>
      </c>
      <c r="G10261" s="41">
        <f t="shared" si="165"/>
        <v>-2000</v>
      </c>
      <c r="H10261" s="120" t="s">
        <v>6647</v>
      </c>
    </row>
    <row r="10262" spans="1:8" ht="15" x14ac:dyDescent="0.2">
      <c r="A10262" s="618">
        <v>44257</v>
      </c>
      <c r="B10262" s="40" t="s">
        <v>6407</v>
      </c>
      <c r="C10262" s="625" t="s">
        <v>3144</v>
      </c>
      <c r="D10262" s="893" t="s">
        <v>6657</v>
      </c>
      <c r="E10262" s="626">
        <v>12000</v>
      </c>
      <c r="G10262" s="41">
        <f t="shared" si="165"/>
        <v>-12000</v>
      </c>
      <c r="H10262" s="120" t="s">
        <v>6647</v>
      </c>
    </row>
    <row r="10263" spans="1:8" ht="15" x14ac:dyDescent="0.2">
      <c r="A10263" s="618">
        <v>44257</v>
      </c>
      <c r="B10263" s="40" t="s">
        <v>6516</v>
      </c>
      <c r="C10263" s="625" t="s">
        <v>3144</v>
      </c>
      <c r="D10263" s="893"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2" t="s">
        <v>6692</v>
      </c>
      <c r="E10288" s="582">
        <v>2200</v>
      </c>
      <c r="G10288" s="41">
        <f t="shared" si="166"/>
        <v>-2200</v>
      </c>
      <c r="H10288" s="120" t="s">
        <v>6647</v>
      </c>
    </row>
    <row r="10289" spans="1:8" ht="15" x14ac:dyDescent="0.2">
      <c r="A10289" s="618">
        <v>44261</v>
      </c>
      <c r="B10289" s="221" t="s">
        <v>6509</v>
      </c>
      <c r="C10289" s="581" t="s">
        <v>3144</v>
      </c>
      <c r="D10289" s="892" t="s">
        <v>6692</v>
      </c>
      <c r="E10289" s="582">
        <v>600</v>
      </c>
      <c r="G10289" s="41">
        <f t="shared" si="166"/>
        <v>-600</v>
      </c>
      <c r="H10289" s="120" t="s">
        <v>6647</v>
      </c>
    </row>
    <row r="10290" spans="1:8" ht="15" x14ac:dyDescent="0.2">
      <c r="A10290" s="618">
        <v>44261</v>
      </c>
      <c r="B10290" s="221" t="s">
        <v>6516</v>
      </c>
      <c r="C10290" s="581" t="s">
        <v>3144</v>
      </c>
      <c r="D10290" s="892" t="s">
        <v>6692</v>
      </c>
      <c r="E10290" s="582">
        <v>3100</v>
      </c>
      <c r="G10290" s="41">
        <f t="shared" si="166"/>
        <v>-3100</v>
      </c>
      <c r="H10290" s="120" t="s">
        <v>6647</v>
      </c>
    </row>
    <row r="10291" spans="1:8" ht="15" x14ac:dyDescent="0.2">
      <c r="A10291" s="618">
        <v>44261</v>
      </c>
      <c r="B10291" s="221" t="s">
        <v>3945</v>
      </c>
      <c r="C10291" s="581" t="s">
        <v>3144</v>
      </c>
      <c r="D10291" s="892" t="s">
        <v>6692</v>
      </c>
      <c r="E10291" s="582">
        <v>4520</v>
      </c>
      <c r="G10291" s="41">
        <f t="shared" si="166"/>
        <v>-4520</v>
      </c>
      <c r="H10291" s="120" t="s">
        <v>6647</v>
      </c>
    </row>
    <row r="10292" spans="1:8" ht="15" x14ac:dyDescent="0.2">
      <c r="A10292" s="618">
        <v>44261</v>
      </c>
      <c r="B10292" s="221" t="s">
        <v>6645</v>
      </c>
      <c r="C10292" s="581" t="s">
        <v>3144</v>
      </c>
      <c r="D10292" s="892"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2" t="s">
        <v>369</v>
      </c>
      <c r="E10294" s="582">
        <v>10500</v>
      </c>
      <c r="G10294" s="41">
        <f t="shared" si="166"/>
        <v>-10500</v>
      </c>
      <c r="H10294" s="120" t="s">
        <v>6647</v>
      </c>
    </row>
    <row r="10295" spans="1:8" ht="15" x14ac:dyDescent="0.2">
      <c r="A10295" s="618">
        <v>44263</v>
      </c>
      <c r="B10295" s="221" t="s">
        <v>37</v>
      </c>
      <c r="C10295" s="581" t="s">
        <v>3002</v>
      </c>
      <c r="D10295" s="892" t="s">
        <v>369</v>
      </c>
      <c r="E10295" s="582">
        <v>12960</v>
      </c>
      <c r="G10295" s="41">
        <f t="shared" si="166"/>
        <v>-12960</v>
      </c>
      <c r="H10295" s="120" t="s">
        <v>6647</v>
      </c>
    </row>
    <row r="10296" spans="1:8" ht="15" x14ac:dyDescent="0.2">
      <c r="A10296" s="618">
        <v>44263</v>
      </c>
      <c r="B10296" s="221" t="s">
        <v>3944</v>
      </c>
      <c r="C10296" s="581" t="s">
        <v>3002</v>
      </c>
      <c r="D10296" s="892"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2" t="s">
        <v>6727</v>
      </c>
      <c r="E10318" s="582">
        <v>3300</v>
      </c>
      <c r="G10318" s="41">
        <f t="shared" si="166"/>
        <v>-3300</v>
      </c>
      <c r="H10318" s="120" t="s">
        <v>6647</v>
      </c>
    </row>
    <row r="10319" spans="1:8" ht="15" x14ac:dyDescent="0.2">
      <c r="A10319" s="618">
        <v>44266</v>
      </c>
      <c r="B10319" s="221" t="s">
        <v>6516</v>
      </c>
      <c r="C10319" s="581" t="s">
        <v>3144</v>
      </c>
      <c r="D10319" s="892"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4" t="s">
        <v>6748</v>
      </c>
      <c r="E10337" s="629">
        <v>2750</v>
      </c>
      <c r="G10337" s="41">
        <f t="shared" si="166"/>
        <v>-2750</v>
      </c>
      <c r="H10337" s="120" t="s">
        <v>6647</v>
      </c>
    </row>
    <row r="10338" spans="1:8" ht="15" x14ac:dyDescent="0.2">
      <c r="A10338" s="618">
        <v>44271</v>
      </c>
      <c r="B10338" s="221" t="s">
        <v>6407</v>
      </c>
      <c r="C10338" s="628" t="s">
        <v>3144</v>
      </c>
      <c r="D10338" s="894" t="s">
        <v>6748</v>
      </c>
      <c r="E10338" s="629">
        <v>5560</v>
      </c>
      <c r="G10338" s="41">
        <f t="shared" si="166"/>
        <v>-5560</v>
      </c>
      <c r="H10338" s="120" t="s">
        <v>6647</v>
      </c>
    </row>
    <row r="10339" spans="1:8" ht="15" x14ac:dyDescent="0.2">
      <c r="A10339" s="618">
        <v>44271</v>
      </c>
      <c r="B10339" s="221" t="s">
        <v>6516</v>
      </c>
      <c r="C10339" s="628" t="s">
        <v>3144</v>
      </c>
      <c r="D10339" s="894" t="s">
        <v>6748</v>
      </c>
      <c r="E10339" s="629">
        <v>2300</v>
      </c>
      <c r="G10339" s="41">
        <f t="shared" si="166"/>
        <v>-2300</v>
      </c>
      <c r="H10339" s="120" t="s">
        <v>6647</v>
      </c>
    </row>
    <row r="10340" spans="1:8" ht="15" x14ac:dyDescent="0.2">
      <c r="A10340" s="618">
        <v>44271</v>
      </c>
      <c r="B10340" s="221" t="s">
        <v>6645</v>
      </c>
      <c r="C10340" s="628" t="s">
        <v>3144</v>
      </c>
      <c r="D10340" s="894"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2" t="s">
        <v>6790</v>
      </c>
      <c r="E10356" s="582">
        <v>5950</v>
      </c>
      <c r="G10356" s="41">
        <f t="shared" si="167"/>
        <v>-5950</v>
      </c>
      <c r="H10356" s="120" t="s">
        <v>6647</v>
      </c>
    </row>
    <row r="10357" spans="1:8" ht="15" x14ac:dyDescent="0.2">
      <c r="A10357" s="618">
        <v>44274</v>
      </c>
      <c r="B10357" s="221" t="s">
        <v>4552</v>
      </c>
      <c r="C10357" s="581" t="s">
        <v>3144</v>
      </c>
      <c r="D10357" s="892"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2" t="s">
        <v>6797</v>
      </c>
      <c r="E10364" s="41">
        <v>27000</v>
      </c>
      <c r="G10364" s="41">
        <f t="shared" si="167"/>
        <v>-27000</v>
      </c>
      <c r="H10364" s="120" t="s">
        <v>6647</v>
      </c>
    </row>
    <row r="10365" spans="1:8" ht="15" x14ac:dyDescent="0.2">
      <c r="A10365" s="618">
        <v>44279</v>
      </c>
      <c r="B10365" s="221" t="s">
        <v>6407</v>
      </c>
      <c r="C10365" s="40" t="s">
        <v>3144</v>
      </c>
      <c r="D10365" s="892" t="s">
        <v>6796</v>
      </c>
      <c r="E10365" s="41">
        <v>9950</v>
      </c>
      <c r="G10365" s="41">
        <f t="shared" si="167"/>
        <v>-9950</v>
      </c>
      <c r="H10365" s="120" t="s">
        <v>6647</v>
      </c>
    </row>
    <row r="10366" spans="1:8" ht="15" x14ac:dyDescent="0.2">
      <c r="A10366" s="618">
        <v>44279</v>
      </c>
      <c r="B10366" s="221" t="s">
        <v>6516</v>
      </c>
      <c r="C10366" s="40" t="s">
        <v>3144</v>
      </c>
      <c r="D10366" s="892"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7" t="s">
        <v>6675</v>
      </c>
      <c r="E10414" s="551">
        <v>180350</v>
      </c>
      <c r="F10414" s="235"/>
      <c r="G10414" s="235">
        <f t="shared" si="168"/>
        <v>-180350</v>
      </c>
      <c r="H10414" s="243" t="s">
        <v>6647</v>
      </c>
    </row>
    <row r="10415" spans="1:8" ht="36" x14ac:dyDescent="0.2">
      <c r="A10415" s="619">
        <v>44260</v>
      </c>
      <c r="B10415" s="173" t="s">
        <v>6516</v>
      </c>
      <c r="C10415" s="550" t="s">
        <v>1354</v>
      </c>
      <c r="D10415" s="887" t="s">
        <v>6675</v>
      </c>
      <c r="E10415" s="551">
        <v>34600</v>
      </c>
      <c r="F10415" s="235"/>
      <c r="G10415" s="235">
        <f t="shared" si="168"/>
        <v>-34600</v>
      </c>
      <c r="H10415" s="243" t="s">
        <v>6647</v>
      </c>
    </row>
    <row r="10416" spans="1:8" s="124" customFormat="1" ht="24" x14ac:dyDescent="0.2">
      <c r="A10416" s="619">
        <v>44261</v>
      </c>
      <c r="B10416" s="173" t="s">
        <v>6407</v>
      </c>
      <c r="C10416" s="173" t="s">
        <v>166</v>
      </c>
      <c r="D10416" s="836"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6"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6"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6"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6" t="s">
        <v>6706</v>
      </c>
      <c r="E10424" s="235">
        <v>250000</v>
      </c>
      <c r="F10424" s="235"/>
      <c r="G10424" s="235">
        <f t="shared" si="168"/>
        <v>-250000</v>
      </c>
      <c r="H10424" s="243" t="s">
        <v>6647</v>
      </c>
    </row>
    <row r="10425" spans="1:8" s="124" customFormat="1" ht="72" x14ac:dyDescent="0.2">
      <c r="A10425" s="619">
        <v>44265</v>
      </c>
      <c r="B10425" s="173" t="s">
        <v>6446</v>
      </c>
      <c r="C10425" s="173" t="s">
        <v>358</v>
      </c>
      <c r="D10425" s="836" t="s">
        <v>6707</v>
      </c>
      <c r="E10425" s="235">
        <v>48438</v>
      </c>
      <c r="F10425" s="235"/>
      <c r="G10425" s="235">
        <f t="shared" si="168"/>
        <v>-48438</v>
      </c>
      <c r="H10425" s="243" t="s">
        <v>6647</v>
      </c>
    </row>
    <row r="10426" spans="1:8" s="124" customFormat="1" ht="72" x14ac:dyDescent="0.2">
      <c r="A10426" s="619">
        <v>44265</v>
      </c>
      <c r="B10426" s="173" t="s">
        <v>6516</v>
      </c>
      <c r="C10426" s="173" t="s">
        <v>358</v>
      </c>
      <c r="D10426" s="836" t="s">
        <v>6708</v>
      </c>
      <c r="E10426" s="235">
        <v>384461</v>
      </c>
      <c r="F10426" s="235"/>
      <c r="G10426" s="235">
        <f t="shared" si="168"/>
        <v>-384461</v>
      </c>
      <c r="H10426" s="243" t="s">
        <v>6647</v>
      </c>
    </row>
    <row r="10427" spans="1:8" s="124" customFormat="1" ht="24" x14ac:dyDescent="0.2">
      <c r="A10427" s="619">
        <v>44265</v>
      </c>
      <c r="B10427" s="173" t="s">
        <v>1399</v>
      </c>
      <c r="C10427" s="173" t="s">
        <v>6709</v>
      </c>
      <c r="D10427" s="836" t="s">
        <v>6710</v>
      </c>
      <c r="E10427" s="235">
        <v>141000</v>
      </c>
      <c r="F10427" s="235"/>
      <c r="G10427" s="235">
        <f t="shared" si="168"/>
        <v>-141000</v>
      </c>
      <c r="H10427" s="243" t="s">
        <v>6647</v>
      </c>
    </row>
    <row r="10428" spans="1:8" s="124" customFormat="1" ht="36" x14ac:dyDescent="0.2">
      <c r="A10428" s="619">
        <v>44267</v>
      </c>
      <c r="B10428" s="173" t="s">
        <v>6509</v>
      </c>
      <c r="C10428" s="173" t="s">
        <v>6491</v>
      </c>
      <c r="D10428" s="836" t="s">
        <v>6714</v>
      </c>
      <c r="E10428" s="235">
        <v>361536</v>
      </c>
      <c r="F10428" s="235"/>
      <c r="G10428" s="235">
        <f t="shared" si="168"/>
        <v>-361536</v>
      </c>
      <c r="H10428" s="243" t="s">
        <v>6647</v>
      </c>
    </row>
    <row r="10429" spans="1:8" s="124" customFormat="1" ht="96" x14ac:dyDescent="0.2">
      <c r="A10429" s="619">
        <v>44267</v>
      </c>
      <c r="B10429" s="173" t="s">
        <v>6102</v>
      </c>
      <c r="C10429" s="565" t="s">
        <v>1802</v>
      </c>
      <c r="D10429" s="871" t="s">
        <v>6788</v>
      </c>
      <c r="E10429" s="566">
        <v>26398</v>
      </c>
      <c r="F10429" s="235"/>
      <c r="G10429" s="235">
        <f t="shared" si="168"/>
        <v>-26398</v>
      </c>
      <c r="H10429" s="243" t="s">
        <v>6647</v>
      </c>
    </row>
    <row r="10430" spans="1:8" s="124" customFormat="1" ht="15" x14ac:dyDescent="0.2">
      <c r="A10430" s="619">
        <v>44267</v>
      </c>
      <c r="B10430" s="173" t="s">
        <v>4552</v>
      </c>
      <c r="C10430" s="565" t="s">
        <v>1802</v>
      </c>
      <c r="D10430" s="871" t="s">
        <v>6715</v>
      </c>
      <c r="E10430" s="566">
        <v>78599</v>
      </c>
      <c r="F10430" s="235"/>
      <c r="G10430" s="235">
        <f t="shared" si="168"/>
        <v>-78599</v>
      </c>
      <c r="H10430" s="243" t="s">
        <v>6647</v>
      </c>
    </row>
    <row r="10431" spans="1:8" s="124" customFormat="1" ht="15" x14ac:dyDescent="0.2">
      <c r="A10431" s="619">
        <v>44267</v>
      </c>
      <c r="B10431" s="173" t="s">
        <v>2651</v>
      </c>
      <c r="C10431" s="565" t="s">
        <v>1802</v>
      </c>
      <c r="D10431" s="871" t="s">
        <v>6715</v>
      </c>
      <c r="E10431" s="566">
        <v>116065</v>
      </c>
      <c r="F10431" s="235"/>
      <c r="G10431" s="235">
        <f t="shared" si="168"/>
        <v>-116065</v>
      </c>
      <c r="H10431" s="243" t="s">
        <v>6647</v>
      </c>
    </row>
    <row r="10432" spans="1:8" s="124" customFormat="1" ht="15" x14ac:dyDescent="0.2">
      <c r="A10432" s="619">
        <v>44267</v>
      </c>
      <c r="B10432" s="173" t="s">
        <v>1399</v>
      </c>
      <c r="C10432" s="565" t="s">
        <v>1802</v>
      </c>
      <c r="D10432" s="871"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24"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4"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4" t="s">
        <v>6787</v>
      </c>
      <c r="E10448" s="566">
        <v>158558</v>
      </c>
      <c r="F10448" s="235"/>
      <c r="G10448" s="235">
        <f t="shared" si="168"/>
        <v>-158558</v>
      </c>
      <c r="H10448" s="243" t="s">
        <v>6647</v>
      </c>
    </row>
    <row r="10449" spans="1:8" s="124" customFormat="1" ht="15" x14ac:dyDescent="0.2">
      <c r="A10449" s="619">
        <v>44284</v>
      </c>
      <c r="B10449" s="173" t="s">
        <v>1399</v>
      </c>
      <c r="C10449" s="565" t="s">
        <v>5592</v>
      </c>
      <c r="D10449" s="874"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5"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5"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5"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5" t="s">
        <v>6815</v>
      </c>
      <c r="E10468" s="635">
        <v>14000</v>
      </c>
      <c r="F10468" s="235"/>
      <c r="G10468" s="235">
        <f t="shared" si="168"/>
        <v>-14000</v>
      </c>
      <c r="H10468" s="243" t="s">
        <v>6647</v>
      </c>
    </row>
    <row r="10469" spans="1:8" s="124" customFormat="1" ht="15" x14ac:dyDescent="0.2">
      <c r="A10469" s="619">
        <v>44286</v>
      </c>
      <c r="B10469" s="173" t="s">
        <v>6407</v>
      </c>
      <c r="C10469" s="633" t="s">
        <v>3010</v>
      </c>
      <c r="D10469" s="895" t="s">
        <v>6815</v>
      </c>
      <c r="E10469" s="635">
        <v>30450</v>
      </c>
      <c r="F10469" s="235"/>
      <c r="G10469" s="235">
        <f t="shared" si="168"/>
        <v>-30450</v>
      </c>
      <c r="H10469" s="243" t="s">
        <v>6647</v>
      </c>
    </row>
    <row r="10470" spans="1:8" ht="15" x14ac:dyDescent="0.2">
      <c r="A10470" s="617">
        <v>44258</v>
      </c>
      <c r="B10470" s="90" t="s">
        <v>6516</v>
      </c>
      <c r="C10470" s="93" t="s">
        <v>558</v>
      </c>
      <c r="D10470" s="800" t="s">
        <v>6670</v>
      </c>
      <c r="E10470" s="91"/>
      <c r="F10470" s="91">
        <v>2312500</v>
      </c>
      <c r="G10470" s="91">
        <f t="shared" si="168"/>
        <v>2312500</v>
      </c>
      <c r="H10470" s="260" t="s">
        <v>6647</v>
      </c>
    </row>
    <row r="10471" spans="1:8" ht="15" x14ac:dyDescent="0.2">
      <c r="A10471" s="617">
        <v>44259</v>
      </c>
      <c r="B10471" s="90" t="s">
        <v>4552</v>
      </c>
      <c r="C10471" s="93" t="s">
        <v>558</v>
      </c>
      <c r="D10471" s="800" t="s">
        <v>6671</v>
      </c>
      <c r="E10471" s="91"/>
      <c r="F10471" s="91">
        <v>200000</v>
      </c>
      <c r="G10471" s="91">
        <f t="shared" si="168"/>
        <v>200000</v>
      </c>
      <c r="H10471" s="260" t="s">
        <v>6647</v>
      </c>
    </row>
    <row r="10472" spans="1:8" ht="24" x14ac:dyDescent="0.2">
      <c r="A10472" s="617">
        <v>44260</v>
      </c>
      <c r="B10472" s="90" t="s">
        <v>6506</v>
      </c>
      <c r="C10472" s="93" t="s">
        <v>558</v>
      </c>
      <c r="D10472" s="797" t="s">
        <v>6672</v>
      </c>
      <c r="E10472" s="91"/>
      <c r="F10472" s="91">
        <v>229329</v>
      </c>
      <c r="G10472" s="91">
        <f t="shared" si="168"/>
        <v>229329</v>
      </c>
      <c r="H10472" s="260" t="s">
        <v>6647</v>
      </c>
    </row>
    <row r="10473" spans="1:8" ht="72" x14ac:dyDescent="0.2">
      <c r="A10473" s="617">
        <v>44260</v>
      </c>
      <c r="B10473" s="90" t="s">
        <v>6506</v>
      </c>
      <c r="C10473" s="93" t="s">
        <v>558</v>
      </c>
      <c r="D10473" s="797"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7" t="s">
        <v>6673</v>
      </c>
      <c r="E10474" s="91"/>
      <c r="F10474" s="91">
        <v>200000</v>
      </c>
      <c r="G10474" s="91">
        <f t="shared" si="169"/>
        <v>200000</v>
      </c>
      <c r="H10474" s="260" t="s">
        <v>6647</v>
      </c>
    </row>
    <row r="10475" spans="1:8" ht="72" x14ac:dyDescent="0.2">
      <c r="A10475" s="617">
        <v>44265</v>
      </c>
      <c r="B10475" s="90" t="s">
        <v>6506</v>
      </c>
      <c r="C10475" s="93" t="s">
        <v>558</v>
      </c>
      <c r="D10475" s="797" t="s">
        <v>6741</v>
      </c>
      <c r="E10475" s="91"/>
      <c r="F10475" s="91">
        <v>432899</v>
      </c>
      <c r="G10475" s="91">
        <f t="shared" si="169"/>
        <v>432899</v>
      </c>
      <c r="H10475" s="260" t="s">
        <v>6647</v>
      </c>
    </row>
    <row r="10476" spans="1:8" ht="24" x14ac:dyDescent="0.2">
      <c r="A10476" s="617">
        <v>44265</v>
      </c>
      <c r="B10476" s="90" t="s">
        <v>6506</v>
      </c>
      <c r="C10476" s="93" t="s">
        <v>558</v>
      </c>
      <c r="D10476" s="797" t="s">
        <v>6703</v>
      </c>
      <c r="E10476" s="91"/>
      <c r="F10476" s="91">
        <v>250000</v>
      </c>
      <c r="G10476" s="91">
        <f t="shared" si="169"/>
        <v>250000</v>
      </c>
      <c r="H10476" s="260" t="s">
        <v>6647</v>
      </c>
    </row>
    <row r="10477" spans="1:8" ht="24" x14ac:dyDescent="0.2">
      <c r="A10477" s="617">
        <v>44266</v>
      </c>
      <c r="B10477" s="90" t="s">
        <v>6407</v>
      </c>
      <c r="C10477" s="93" t="s">
        <v>558</v>
      </c>
      <c r="D10477" s="797" t="s">
        <v>6711</v>
      </c>
      <c r="E10477" s="91"/>
      <c r="F10477" s="91">
        <v>500000</v>
      </c>
      <c r="G10477" s="91">
        <f t="shared" si="169"/>
        <v>500000</v>
      </c>
      <c r="H10477" s="260" t="s">
        <v>6647</v>
      </c>
    </row>
    <row r="10478" spans="1:8" ht="24" x14ac:dyDescent="0.2">
      <c r="A10478" s="617">
        <v>44266</v>
      </c>
      <c r="B10478" s="90" t="s">
        <v>6407</v>
      </c>
      <c r="C10478" s="93" t="s">
        <v>558</v>
      </c>
      <c r="D10478" s="797" t="s">
        <v>6712</v>
      </c>
      <c r="E10478" s="91"/>
      <c r="F10478" s="91">
        <v>361536</v>
      </c>
      <c r="G10478" s="91">
        <f t="shared" si="169"/>
        <v>361536</v>
      </c>
      <c r="H10478" s="260" t="s">
        <v>6647</v>
      </c>
    </row>
    <row r="10479" spans="1:8" ht="24" x14ac:dyDescent="0.2">
      <c r="A10479" s="617">
        <v>44266</v>
      </c>
      <c r="B10479" s="90" t="s">
        <v>6407</v>
      </c>
      <c r="C10479" s="93" t="s">
        <v>558</v>
      </c>
      <c r="D10479" s="797" t="s">
        <v>6713</v>
      </c>
      <c r="E10479" s="91"/>
      <c r="F10479" s="91">
        <v>102286</v>
      </c>
      <c r="G10479" s="91">
        <f t="shared" si="169"/>
        <v>102286</v>
      </c>
      <c r="H10479" s="260" t="s">
        <v>6647</v>
      </c>
    </row>
    <row r="10480" spans="1:8" ht="15" x14ac:dyDescent="0.2">
      <c r="A10480" s="617">
        <v>44267</v>
      </c>
      <c r="B10480" s="90" t="s">
        <v>6516</v>
      </c>
      <c r="C10480" s="93" t="s">
        <v>558</v>
      </c>
      <c r="D10480" s="800" t="s">
        <v>6716</v>
      </c>
      <c r="E10480" s="91"/>
      <c r="F10480" s="91">
        <v>1184000</v>
      </c>
      <c r="G10480" s="91">
        <f t="shared" si="169"/>
        <v>1184000</v>
      </c>
      <c r="H10480" s="260" t="s">
        <v>6647</v>
      </c>
    </row>
    <row r="10481" spans="1:8" ht="24" x14ac:dyDescent="0.2">
      <c r="A10481" s="617">
        <v>44272</v>
      </c>
      <c r="B10481" s="93" t="s">
        <v>6506</v>
      </c>
      <c r="C10481" s="93" t="s">
        <v>558</v>
      </c>
      <c r="D10481" s="801" t="s">
        <v>6742</v>
      </c>
      <c r="E10481" s="175"/>
      <c r="F10481" s="175">
        <v>165661</v>
      </c>
      <c r="G10481" s="175">
        <f t="shared" si="169"/>
        <v>165661</v>
      </c>
      <c r="H10481" s="260" t="s">
        <v>6647</v>
      </c>
    </row>
    <row r="10482" spans="1:8" ht="15" x14ac:dyDescent="0.2">
      <c r="A10482" s="617">
        <v>44272</v>
      </c>
      <c r="B10482" s="90" t="s">
        <v>3945</v>
      </c>
      <c r="C10482" s="93" t="s">
        <v>558</v>
      </c>
      <c r="D10482" s="800" t="s">
        <v>6743</v>
      </c>
      <c r="E10482" s="91"/>
      <c r="F10482" s="91">
        <v>139113</v>
      </c>
      <c r="G10482" s="91">
        <f t="shared" si="169"/>
        <v>139113</v>
      </c>
      <c r="H10482" s="260" t="s">
        <v>6647</v>
      </c>
    </row>
    <row r="10483" spans="1:8" ht="24" x14ac:dyDescent="0.2">
      <c r="A10483" s="617">
        <v>44279</v>
      </c>
      <c r="B10483" s="90" t="s">
        <v>1399</v>
      </c>
      <c r="C10483" s="93" t="s">
        <v>558</v>
      </c>
      <c r="D10483" s="797" t="s">
        <v>6766</v>
      </c>
      <c r="E10483" s="91"/>
      <c r="F10483" s="91">
        <v>129500</v>
      </c>
      <c r="G10483" s="91">
        <f t="shared" si="169"/>
        <v>129500</v>
      </c>
      <c r="H10483" s="260" t="s">
        <v>6647</v>
      </c>
    </row>
    <row r="10484" spans="1:8" ht="15" x14ac:dyDescent="0.2">
      <c r="A10484" s="617">
        <v>44282</v>
      </c>
      <c r="B10484" s="90" t="s">
        <v>37</v>
      </c>
      <c r="C10484" s="93" t="s">
        <v>558</v>
      </c>
      <c r="D10484" s="800" t="s">
        <v>6573</v>
      </c>
      <c r="E10484" s="91"/>
      <c r="F10484" s="91">
        <v>157140</v>
      </c>
      <c r="G10484" s="91">
        <f t="shared" si="169"/>
        <v>157140</v>
      </c>
      <c r="H10484" s="260" t="s">
        <v>6647</v>
      </c>
    </row>
    <row r="10485" spans="1:8" ht="15" x14ac:dyDescent="0.2">
      <c r="A10485" s="617">
        <v>44282</v>
      </c>
      <c r="B10485" s="90" t="s">
        <v>37</v>
      </c>
      <c r="C10485" s="93" t="s">
        <v>558</v>
      </c>
      <c r="D10485" s="800" t="s">
        <v>6768</v>
      </c>
      <c r="E10485" s="91"/>
      <c r="F10485" s="91">
        <v>157140</v>
      </c>
      <c r="G10485" s="91">
        <f t="shared" si="169"/>
        <v>157140</v>
      </c>
      <c r="H10485" s="260" t="s">
        <v>6647</v>
      </c>
    </row>
    <row r="10486" spans="1:8" ht="15" x14ac:dyDescent="0.2">
      <c r="A10486" s="617">
        <v>44284</v>
      </c>
      <c r="B10486" s="90" t="s">
        <v>6514</v>
      </c>
      <c r="C10486" s="93" t="s">
        <v>558</v>
      </c>
      <c r="D10486" s="800" t="s">
        <v>6769</v>
      </c>
      <c r="E10486" s="91"/>
      <c r="F10486" s="91">
        <v>625014</v>
      </c>
      <c r="G10486" s="91">
        <f t="shared" si="169"/>
        <v>625014</v>
      </c>
      <c r="H10486" s="260" t="s">
        <v>6647</v>
      </c>
    </row>
    <row r="10487" spans="1:8" ht="24" x14ac:dyDescent="0.2">
      <c r="A10487" s="617">
        <v>44284</v>
      </c>
      <c r="B10487" s="90" t="s">
        <v>7124</v>
      </c>
      <c r="C10487" s="93" t="s">
        <v>558</v>
      </c>
      <c r="D10487" s="797" t="s">
        <v>6775</v>
      </c>
      <c r="E10487" s="91"/>
      <c r="F10487" s="91">
        <v>565356</v>
      </c>
      <c r="G10487" s="91">
        <f t="shared" si="169"/>
        <v>565356</v>
      </c>
      <c r="H10487" s="260" t="s">
        <v>6647</v>
      </c>
    </row>
    <row r="10488" spans="1:8" ht="24" x14ac:dyDescent="0.2">
      <c r="A10488" s="617">
        <v>44284</v>
      </c>
      <c r="B10488" s="90" t="s">
        <v>6633</v>
      </c>
      <c r="C10488" s="93" t="s">
        <v>558</v>
      </c>
      <c r="D10488" s="797" t="s">
        <v>6776</v>
      </c>
      <c r="E10488" s="91"/>
      <c r="F10488" s="91">
        <v>500000</v>
      </c>
      <c r="G10488" s="91">
        <f t="shared" si="169"/>
        <v>500000</v>
      </c>
      <c r="H10488" s="260" t="s">
        <v>6647</v>
      </c>
    </row>
    <row r="10489" spans="1:8" ht="24" x14ac:dyDescent="0.2">
      <c r="A10489" s="617">
        <v>44284</v>
      </c>
      <c r="B10489" s="90" t="s">
        <v>6633</v>
      </c>
      <c r="C10489" s="93" t="s">
        <v>558</v>
      </c>
      <c r="D10489" s="797" t="s">
        <v>6776</v>
      </c>
      <c r="E10489" s="91"/>
      <c r="F10489" s="91">
        <v>500000</v>
      </c>
      <c r="G10489" s="91">
        <f t="shared" si="169"/>
        <v>500000</v>
      </c>
      <c r="H10489" s="260" t="s">
        <v>6647</v>
      </c>
    </row>
    <row r="10490" spans="1:8" ht="24" x14ac:dyDescent="0.2">
      <c r="A10490" s="617">
        <v>44284</v>
      </c>
      <c r="B10490" s="93" t="s">
        <v>1399</v>
      </c>
      <c r="C10490" s="93" t="s">
        <v>558</v>
      </c>
      <c r="D10490" s="797" t="s">
        <v>6770</v>
      </c>
      <c r="E10490" s="91"/>
      <c r="F10490" s="175">
        <v>250000</v>
      </c>
      <c r="G10490" s="175">
        <f t="shared" si="169"/>
        <v>250000</v>
      </c>
      <c r="H10490" s="260" t="s">
        <v>6647</v>
      </c>
    </row>
    <row r="10491" spans="1:8" ht="24" x14ac:dyDescent="0.2">
      <c r="A10491" s="617">
        <v>44284</v>
      </c>
      <c r="B10491" s="93" t="s">
        <v>1399</v>
      </c>
      <c r="C10491" s="93" t="s">
        <v>558</v>
      </c>
      <c r="D10491" s="797" t="s">
        <v>6771</v>
      </c>
      <c r="E10491" s="91"/>
      <c r="F10491" s="175">
        <v>200000</v>
      </c>
      <c r="G10491" s="175">
        <f t="shared" si="169"/>
        <v>200000</v>
      </c>
      <c r="H10491" s="260" t="s">
        <v>6647</v>
      </c>
    </row>
    <row r="10492" spans="1:8" ht="24" x14ac:dyDescent="0.2">
      <c r="A10492" s="617">
        <v>44284</v>
      </c>
      <c r="B10492" s="93" t="s">
        <v>1399</v>
      </c>
      <c r="C10492" s="93" t="s">
        <v>558</v>
      </c>
      <c r="D10492" s="797" t="s">
        <v>6772</v>
      </c>
      <c r="E10492" s="91"/>
      <c r="F10492" s="175">
        <v>150000</v>
      </c>
      <c r="G10492" s="175">
        <f t="shared" si="169"/>
        <v>150000</v>
      </c>
      <c r="H10492" s="260" t="s">
        <v>6647</v>
      </c>
    </row>
    <row r="10493" spans="1:8" ht="24" x14ac:dyDescent="0.2">
      <c r="A10493" s="617">
        <v>44284</v>
      </c>
      <c r="B10493" s="93" t="s">
        <v>1399</v>
      </c>
      <c r="C10493" s="93" t="s">
        <v>558</v>
      </c>
      <c r="D10493" s="797" t="s">
        <v>6773</v>
      </c>
      <c r="E10493" s="91"/>
      <c r="F10493" s="175">
        <v>150000</v>
      </c>
      <c r="G10493" s="175">
        <f t="shared" si="169"/>
        <v>150000</v>
      </c>
      <c r="H10493" s="260" t="s">
        <v>6647</v>
      </c>
    </row>
    <row r="10494" spans="1:8" ht="24" customHeight="1" x14ac:dyDescent="0.2">
      <c r="A10494" s="617">
        <v>44284</v>
      </c>
      <c r="B10494" s="93" t="s">
        <v>1399</v>
      </c>
      <c r="C10494" s="93" t="s">
        <v>558</v>
      </c>
      <c r="D10494" s="797" t="s">
        <v>6774</v>
      </c>
      <c r="E10494" s="91"/>
      <c r="F10494" s="175">
        <v>100000</v>
      </c>
      <c r="G10494" s="175">
        <f t="shared" si="169"/>
        <v>100000</v>
      </c>
      <c r="H10494" s="260" t="s">
        <v>6647</v>
      </c>
    </row>
    <row r="10495" spans="1:8" ht="24" x14ac:dyDescent="0.2">
      <c r="A10495" s="617">
        <v>44284</v>
      </c>
      <c r="B10495" s="93" t="s">
        <v>1399</v>
      </c>
      <c r="C10495" s="93" t="s">
        <v>558</v>
      </c>
      <c r="D10495" s="797" t="s">
        <v>6777</v>
      </c>
      <c r="E10495" s="91"/>
      <c r="F10495" s="91">
        <v>50000</v>
      </c>
      <c r="G10495" s="175">
        <f t="shared" si="169"/>
        <v>50000</v>
      </c>
      <c r="H10495" s="260" t="s">
        <v>6647</v>
      </c>
    </row>
    <row r="10496" spans="1:8" ht="24" x14ac:dyDescent="0.2">
      <c r="A10496" s="617">
        <v>44284</v>
      </c>
      <c r="B10496" s="93" t="s">
        <v>1399</v>
      </c>
      <c r="C10496" s="93" t="s">
        <v>558</v>
      </c>
      <c r="D10496" s="797" t="s">
        <v>6778</v>
      </c>
      <c r="E10496" s="91"/>
      <c r="F10496" s="91">
        <v>180000</v>
      </c>
      <c r="G10496" s="175">
        <f t="shared" si="169"/>
        <v>180000</v>
      </c>
      <c r="H10496" s="260" t="s">
        <v>6647</v>
      </c>
    </row>
    <row r="10497" spans="1:8" ht="24" x14ac:dyDescent="0.2">
      <c r="A10497" s="617">
        <v>44284</v>
      </c>
      <c r="B10497" s="93" t="s">
        <v>1399</v>
      </c>
      <c r="C10497" s="93" t="s">
        <v>558</v>
      </c>
      <c r="D10497" s="797" t="s">
        <v>6779</v>
      </c>
      <c r="E10497" s="91"/>
      <c r="F10497" s="91">
        <v>200000</v>
      </c>
      <c r="G10497" s="175">
        <f t="shared" si="169"/>
        <v>200000</v>
      </c>
      <c r="H10497" s="260" t="s">
        <v>6647</v>
      </c>
    </row>
    <row r="10498" spans="1:8" ht="24" x14ac:dyDescent="0.2">
      <c r="A10498" s="617">
        <v>44284</v>
      </c>
      <c r="B10498" s="93" t="s">
        <v>1399</v>
      </c>
      <c r="C10498" s="93" t="s">
        <v>558</v>
      </c>
      <c r="D10498" s="797" t="s">
        <v>6780</v>
      </c>
      <c r="E10498" s="91"/>
      <c r="F10498" s="91">
        <v>50000</v>
      </c>
      <c r="G10498" s="175">
        <f t="shared" si="169"/>
        <v>50000</v>
      </c>
      <c r="H10498" s="260" t="s">
        <v>6647</v>
      </c>
    </row>
    <row r="10499" spans="1:8" ht="24" x14ac:dyDescent="0.2">
      <c r="A10499" s="617">
        <v>44284</v>
      </c>
      <c r="B10499" s="93" t="s">
        <v>1399</v>
      </c>
      <c r="C10499" s="93" t="s">
        <v>558</v>
      </c>
      <c r="D10499" s="797" t="s">
        <v>6781</v>
      </c>
      <c r="E10499" s="91"/>
      <c r="F10499" s="91">
        <v>100000</v>
      </c>
      <c r="G10499" s="175">
        <f t="shared" si="169"/>
        <v>100000</v>
      </c>
      <c r="H10499" s="260" t="s">
        <v>6647</v>
      </c>
    </row>
    <row r="10500" spans="1:8" ht="24" x14ac:dyDescent="0.2">
      <c r="A10500" s="617">
        <v>44284</v>
      </c>
      <c r="B10500" s="93" t="s">
        <v>1399</v>
      </c>
      <c r="C10500" s="93" t="s">
        <v>558</v>
      </c>
      <c r="D10500" s="797" t="s">
        <v>6808</v>
      </c>
      <c r="E10500" s="91"/>
      <c r="F10500" s="91">
        <v>150000</v>
      </c>
      <c r="G10500" s="175">
        <f t="shared" si="169"/>
        <v>150000</v>
      </c>
      <c r="H10500" s="260" t="s">
        <v>6647</v>
      </c>
    </row>
    <row r="10501" spans="1:8" ht="15" customHeight="1" x14ac:dyDescent="0.2">
      <c r="A10501" s="617">
        <v>44277</v>
      </c>
      <c r="B10501" s="93" t="s">
        <v>5051</v>
      </c>
      <c r="C10501" s="93" t="s">
        <v>558</v>
      </c>
      <c r="D10501" s="797" t="s">
        <v>7017</v>
      </c>
      <c r="E10501" s="91"/>
      <c r="F10501" s="91">
        <v>1000000</v>
      </c>
      <c r="G10501" s="175">
        <f t="shared" si="169"/>
        <v>1000000</v>
      </c>
      <c r="H10501" s="260" t="s">
        <v>6647</v>
      </c>
    </row>
    <row r="10502" spans="1:8" ht="15" customHeight="1" x14ac:dyDescent="0.25">
      <c r="A10502" s="630">
        <v>44284</v>
      </c>
      <c r="B10502" s="90" t="s">
        <v>3944</v>
      </c>
      <c r="C10502" s="90" t="s">
        <v>558</v>
      </c>
      <c r="D10502" s="800"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2" t="s">
        <v>4449</v>
      </c>
      <c r="E10510" s="640">
        <v>19000</v>
      </c>
      <c r="F10510" s="639"/>
      <c r="G10510" s="639">
        <f t="shared" si="169"/>
        <v>-19000</v>
      </c>
      <c r="H10510" s="113" t="s">
        <v>6810</v>
      </c>
    </row>
    <row r="10511" spans="1:8" ht="15" customHeight="1" x14ac:dyDescent="0.25">
      <c r="A10511" s="638">
        <v>44288</v>
      </c>
      <c r="B10511" s="40" t="s">
        <v>1399</v>
      </c>
      <c r="C10511" s="581" t="s">
        <v>3144</v>
      </c>
      <c r="D10511" s="892"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2" t="s">
        <v>6837</v>
      </c>
      <c r="E10520" s="640">
        <v>22000</v>
      </c>
      <c r="F10520" s="639"/>
      <c r="G10520" s="639">
        <f t="shared" si="169"/>
        <v>-22000</v>
      </c>
      <c r="H10520" s="113" t="s">
        <v>6810</v>
      </c>
    </row>
    <row r="10521" spans="1:8" ht="15" customHeight="1" x14ac:dyDescent="0.25">
      <c r="A10521" s="638">
        <v>44289</v>
      </c>
      <c r="B10521" s="40" t="s">
        <v>6756</v>
      </c>
      <c r="C10521" s="581" t="s">
        <v>3144</v>
      </c>
      <c r="D10521" s="892" t="s">
        <v>6838</v>
      </c>
      <c r="E10521" s="640">
        <v>2000</v>
      </c>
      <c r="F10521" s="639"/>
      <c r="G10521" s="639">
        <f t="shared" si="169"/>
        <v>-2000</v>
      </c>
      <c r="H10521" s="113" t="s">
        <v>6810</v>
      </c>
    </row>
    <row r="10522" spans="1:8" ht="24.75" customHeight="1" x14ac:dyDescent="0.25">
      <c r="A10522" s="638">
        <v>44289</v>
      </c>
      <c r="B10522" s="40" t="s">
        <v>2932</v>
      </c>
      <c r="C10522" s="581" t="s">
        <v>3144</v>
      </c>
      <c r="D10522" s="896"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2" t="s">
        <v>4308</v>
      </c>
      <c r="E10525" s="640">
        <v>6000</v>
      </c>
      <c r="F10525" s="639"/>
      <c r="G10525" s="639">
        <f t="shared" si="169"/>
        <v>-6000</v>
      </c>
      <c r="H10525" s="113" t="s">
        <v>6810</v>
      </c>
    </row>
    <row r="10526" spans="1:8" ht="15" customHeight="1" x14ac:dyDescent="0.25">
      <c r="A10526" s="638">
        <v>44291</v>
      </c>
      <c r="B10526" s="40" t="s">
        <v>6407</v>
      </c>
      <c r="C10526" s="581" t="s">
        <v>3144</v>
      </c>
      <c r="D10526" s="892"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7" t="s">
        <v>6866</v>
      </c>
      <c r="E10549" s="639">
        <v>38000</v>
      </c>
      <c r="F10549" s="639"/>
      <c r="G10549" s="639">
        <f t="shared" si="170"/>
        <v>-38000</v>
      </c>
      <c r="H10549" s="113" t="s">
        <v>6810</v>
      </c>
    </row>
    <row r="10550" spans="1:8" ht="15" customHeight="1" x14ac:dyDescent="0.25">
      <c r="A10550" s="638">
        <v>44298</v>
      </c>
      <c r="B10550" s="40" t="s">
        <v>6514</v>
      </c>
      <c r="C10550" s="581" t="s">
        <v>3002</v>
      </c>
      <c r="D10550" s="896" t="s">
        <v>6867</v>
      </c>
      <c r="E10550" s="640">
        <v>60743</v>
      </c>
      <c r="F10550" s="639"/>
      <c r="G10550" s="639">
        <f t="shared" si="170"/>
        <v>-60743</v>
      </c>
      <c r="H10550" s="113" t="s">
        <v>6810</v>
      </c>
    </row>
    <row r="10551" spans="1:8" ht="15" customHeight="1" x14ac:dyDescent="0.25">
      <c r="A10551" s="638">
        <v>44298</v>
      </c>
      <c r="B10551" s="40" t="s">
        <v>37</v>
      </c>
      <c r="C10551" s="581" t="s">
        <v>3002</v>
      </c>
      <c r="D10551" s="896" t="s">
        <v>6787</v>
      </c>
      <c r="E10551" s="640">
        <v>12960</v>
      </c>
      <c r="F10551" s="639"/>
      <c r="G10551" s="639">
        <f t="shared" si="170"/>
        <v>-12960</v>
      </c>
      <c r="H10551" s="113" t="s">
        <v>6810</v>
      </c>
    </row>
    <row r="10552" spans="1:8" ht="15" customHeight="1" x14ac:dyDescent="0.25">
      <c r="A10552" s="638">
        <v>44298</v>
      </c>
      <c r="B10552" s="40" t="s">
        <v>82</v>
      </c>
      <c r="C10552" s="581" t="s">
        <v>3002</v>
      </c>
      <c r="D10552" s="896" t="s">
        <v>6787</v>
      </c>
      <c r="E10552" s="640">
        <v>28600</v>
      </c>
      <c r="F10552" s="639"/>
      <c r="G10552" s="639">
        <f t="shared" si="170"/>
        <v>-28600</v>
      </c>
      <c r="H10552" s="113" t="s">
        <v>6810</v>
      </c>
    </row>
    <row r="10553" spans="1:8" ht="15" customHeight="1" x14ac:dyDescent="0.25">
      <c r="A10553" s="638">
        <v>44298</v>
      </c>
      <c r="B10553" s="40" t="s">
        <v>6645</v>
      </c>
      <c r="C10553" s="581" t="s">
        <v>3002</v>
      </c>
      <c r="D10553" s="896" t="s">
        <v>6787</v>
      </c>
      <c r="E10553" s="640">
        <v>22745</v>
      </c>
      <c r="F10553" s="639"/>
      <c r="G10553" s="639">
        <f t="shared" si="170"/>
        <v>-22745</v>
      </c>
      <c r="H10553" s="113" t="s">
        <v>6810</v>
      </c>
    </row>
    <row r="10554" spans="1:8" ht="15" customHeight="1" x14ac:dyDescent="0.25">
      <c r="A10554" s="638">
        <v>44298</v>
      </c>
      <c r="B10554" s="40" t="s">
        <v>3945</v>
      </c>
      <c r="C10554" s="581" t="s">
        <v>3002</v>
      </c>
      <c r="D10554" s="896" t="s">
        <v>6787</v>
      </c>
      <c r="E10554" s="640">
        <v>20483</v>
      </c>
      <c r="F10554" s="639"/>
      <c r="G10554" s="639">
        <f t="shared" si="170"/>
        <v>-20483</v>
      </c>
      <c r="H10554" s="113" t="s">
        <v>6810</v>
      </c>
    </row>
    <row r="10555" spans="1:8" ht="15" customHeight="1" x14ac:dyDescent="0.25">
      <c r="A10555" s="638">
        <v>44298</v>
      </c>
      <c r="B10555" s="40" t="s">
        <v>3944</v>
      </c>
      <c r="C10555" s="581" t="s">
        <v>3002</v>
      </c>
      <c r="D10555" s="896"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24" x14ac:dyDescent="0.2">
      <c r="A10581" s="618">
        <v>44307</v>
      </c>
      <c r="B10581" s="62" t="s">
        <v>7124</v>
      </c>
      <c r="C10581" s="62" t="s">
        <v>6761</v>
      </c>
      <c r="D10581" s="182" t="s">
        <v>6889</v>
      </c>
      <c r="E10581" s="125">
        <v>18800</v>
      </c>
      <c r="F10581" s="125"/>
      <c r="G10581" s="125">
        <f t="shared" si="170"/>
        <v>-18800</v>
      </c>
      <c r="H10581" s="120" t="s">
        <v>6810</v>
      </c>
    </row>
    <row r="10582" spans="1:8" ht="24"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x14ac:dyDescent="0.2">
      <c r="A10585" s="618">
        <v>44309</v>
      </c>
      <c r="B10585" s="62" t="s">
        <v>25</v>
      </c>
      <c r="C10585" s="62" t="s">
        <v>1688</v>
      </c>
      <c r="D10585" s="182" t="s">
        <v>6892</v>
      </c>
      <c r="E10585" s="125">
        <v>24705</v>
      </c>
      <c r="F10585" s="125"/>
      <c r="G10585" s="125">
        <f t="shared" si="170"/>
        <v>-24705</v>
      </c>
      <c r="H10585" s="120" t="s">
        <v>6810</v>
      </c>
    </row>
    <row r="10586" spans="1:8" ht="15"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x14ac:dyDescent="0.2">
      <c r="A10615" s="618">
        <v>44316</v>
      </c>
      <c r="B10615" s="62" t="s">
        <v>2932</v>
      </c>
      <c r="C10615" s="62" t="s">
        <v>2502</v>
      </c>
      <c r="D10615" s="182"/>
      <c r="E10615" s="125">
        <v>81066.666666666672</v>
      </c>
      <c r="F10615" s="125"/>
      <c r="G10615" s="125">
        <f t="shared" si="171"/>
        <v>-81066.666666666672</v>
      </c>
      <c r="H10615" s="120" t="s">
        <v>6810</v>
      </c>
    </row>
    <row r="10616" spans="1:8" ht="15" x14ac:dyDescent="0.2">
      <c r="A10616" s="618">
        <v>44316</v>
      </c>
      <c r="B10616" s="62" t="s">
        <v>6516</v>
      </c>
      <c r="C10616" s="62" t="s">
        <v>2502</v>
      </c>
      <c r="D10616" s="182"/>
      <c r="E10616" s="125">
        <v>54996</v>
      </c>
      <c r="F10616" s="125"/>
      <c r="G10616" s="125">
        <f t="shared" si="171"/>
        <v>-54996</v>
      </c>
      <c r="H10616" s="120" t="s">
        <v>6810</v>
      </c>
    </row>
    <row r="10617" spans="1:8" ht="15" x14ac:dyDescent="0.2">
      <c r="A10617" s="618">
        <v>44316</v>
      </c>
      <c r="B10617" s="62" t="s">
        <v>7124</v>
      </c>
      <c r="C10617" s="62" t="s">
        <v>2502</v>
      </c>
      <c r="D10617" s="182"/>
      <c r="E10617" s="125">
        <v>87987</v>
      </c>
      <c r="F10617" s="125"/>
      <c r="G10617" s="125">
        <f t="shared" si="171"/>
        <v>-87987</v>
      </c>
      <c r="H10617" s="120" t="s">
        <v>6810</v>
      </c>
    </row>
    <row r="10618" spans="1:8" ht="15" x14ac:dyDescent="0.2">
      <c r="A10618" s="618">
        <v>44316</v>
      </c>
      <c r="B10618" s="62" t="s">
        <v>6509</v>
      </c>
      <c r="C10618" s="62" t="s">
        <v>2502</v>
      </c>
      <c r="D10618" s="182"/>
      <c r="E10618" s="125">
        <v>127450</v>
      </c>
      <c r="F10618" s="125"/>
      <c r="G10618" s="125">
        <f t="shared" si="171"/>
        <v>-127450</v>
      </c>
      <c r="H10618" s="120" t="s">
        <v>6810</v>
      </c>
    </row>
    <row r="10619" spans="1:8" ht="15" x14ac:dyDescent="0.2">
      <c r="A10619" s="618">
        <v>44316</v>
      </c>
      <c r="B10619" s="62" t="s">
        <v>82</v>
      </c>
      <c r="C10619" s="62" t="s">
        <v>2502</v>
      </c>
      <c r="D10619" s="182"/>
      <c r="E10619" s="125">
        <v>17500</v>
      </c>
      <c r="F10619" s="125"/>
      <c r="G10619" s="125">
        <f t="shared" si="171"/>
        <v>-17500</v>
      </c>
      <c r="H10619" s="120" t="s">
        <v>6810</v>
      </c>
    </row>
    <row r="10620" spans="1:8" ht="15" x14ac:dyDescent="0.2">
      <c r="A10620" s="618">
        <v>44316</v>
      </c>
      <c r="B10620" s="62" t="s">
        <v>5810</v>
      </c>
      <c r="C10620" s="62" t="s">
        <v>2502</v>
      </c>
      <c r="D10620" s="182"/>
      <c r="E10620" s="125">
        <v>60260</v>
      </c>
      <c r="F10620" s="125"/>
      <c r="G10620" s="125">
        <f t="shared" si="171"/>
        <v>-60260</v>
      </c>
      <c r="H10620" s="120" t="s">
        <v>6810</v>
      </c>
    </row>
    <row r="10621" spans="1:8" ht="15"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36"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x14ac:dyDescent="0.2">
      <c r="A10655" s="619">
        <v>44316</v>
      </c>
      <c r="B10655" s="173" t="s">
        <v>6407</v>
      </c>
      <c r="C10655" s="550" t="s">
        <v>2309</v>
      </c>
      <c r="D10655" s="739" t="s">
        <v>6787</v>
      </c>
      <c r="E10655" s="551">
        <v>44000</v>
      </c>
      <c r="F10655" s="235"/>
      <c r="G10655" s="235">
        <f t="shared" si="172"/>
        <v>-44000</v>
      </c>
      <c r="H10655" s="243" t="s">
        <v>6810</v>
      </c>
    </row>
    <row r="10656" spans="1:8" ht="72" x14ac:dyDescent="0.2">
      <c r="A10656" s="617">
        <v>44287</v>
      </c>
      <c r="B10656" s="93" t="s">
        <v>1399</v>
      </c>
      <c r="C10656" s="93" t="s">
        <v>558</v>
      </c>
      <c r="D10656" s="801" t="s">
        <v>6809</v>
      </c>
      <c r="E10656" s="175"/>
      <c r="F10656" s="175">
        <v>390000</v>
      </c>
      <c r="G10656" s="175">
        <f t="shared" si="172"/>
        <v>390000</v>
      </c>
      <c r="H10656" s="260" t="s">
        <v>6810</v>
      </c>
    </row>
    <row r="10657" spans="1:8" ht="36" x14ac:dyDescent="0.2">
      <c r="A10657" s="617">
        <v>44287</v>
      </c>
      <c r="B10657" s="93" t="s">
        <v>1399</v>
      </c>
      <c r="C10657" s="93" t="s">
        <v>558</v>
      </c>
      <c r="D10657" s="801" t="s">
        <v>6811</v>
      </c>
      <c r="E10657" s="175"/>
      <c r="F10657" s="175">
        <v>207090</v>
      </c>
      <c r="G10657" s="175">
        <f t="shared" si="172"/>
        <v>207090</v>
      </c>
      <c r="H10657" s="260" t="s">
        <v>6810</v>
      </c>
    </row>
    <row r="10658" spans="1:8" ht="24" x14ac:dyDescent="0.2">
      <c r="A10658" s="617">
        <v>44287</v>
      </c>
      <c r="B10658" s="93" t="s">
        <v>1399</v>
      </c>
      <c r="C10658" s="93" t="s">
        <v>558</v>
      </c>
      <c r="D10658" s="801" t="s">
        <v>6812</v>
      </c>
      <c r="E10658" s="175"/>
      <c r="F10658" s="175">
        <v>300000</v>
      </c>
      <c r="G10658" s="175">
        <f t="shared" si="172"/>
        <v>300000</v>
      </c>
      <c r="H10658" s="260" t="s">
        <v>6810</v>
      </c>
    </row>
    <row r="10659" spans="1:8" ht="24" x14ac:dyDescent="0.2">
      <c r="A10659" s="617">
        <v>44288</v>
      </c>
      <c r="B10659" s="93" t="s">
        <v>1399</v>
      </c>
      <c r="C10659" s="93" t="s">
        <v>558</v>
      </c>
      <c r="D10659" s="801" t="s">
        <v>6825</v>
      </c>
      <c r="E10659" s="175"/>
      <c r="F10659" s="175">
        <v>400000</v>
      </c>
      <c r="G10659" s="175">
        <f t="shared" si="172"/>
        <v>400000</v>
      </c>
      <c r="H10659" s="260" t="s">
        <v>6810</v>
      </c>
    </row>
    <row r="10660" spans="1:8" ht="36" x14ac:dyDescent="0.2">
      <c r="A10660" s="617">
        <v>44292</v>
      </c>
      <c r="B10660" s="93" t="s">
        <v>1399</v>
      </c>
      <c r="C10660" s="93" t="s">
        <v>558</v>
      </c>
      <c r="D10660" s="801" t="s">
        <v>6826</v>
      </c>
      <c r="E10660" s="175"/>
      <c r="F10660" s="175">
        <v>381800</v>
      </c>
      <c r="G10660" s="175">
        <f t="shared" si="172"/>
        <v>381800</v>
      </c>
      <c r="H10660" s="260" t="s">
        <v>6810</v>
      </c>
    </row>
    <row r="10661" spans="1:8" ht="36" x14ac:dyDescent="0.2">
      <c r="A10661" s="617">
        <v>44292</v>
      </c>
      <c r="B10661" s="93" t="s">
        <v>1399</v>
      </c>
      <c r="C10661" s="93" t="s">
        <v>558</v>
      </c>
      <c r="D10661" s="801" t="s">
        <v>6827</v>
      </c>
      <c r="E10661" s="175"/>
      <c r="F10661" s="175">
        <v>500000</v>
      </c>
      <c r="G10661" s="175">
        <f t="shared" si="172"/>
        <v>500000</v>
      </c>
      <c r="H10661" s="260" t="s">
        <v>6810</v>
      </c>
    </row>
    <row r="10662" spans="1:8" ht="36" x14ac:dyDescent="0.2">
      <c r="A10662" s="617">
        <v>44292</v>
      </c>
      <c r="B10662" s="93" t="s">
        <v>1399</v>
      </c>
      <c r="C10662" s="93" t="s">
        <v>558</v>
      </c>
      <c r="D10662" s="801" t="s">
        <v>9206</v>
      </c>
      <c r="E10662" s="175"/>
      <c r="F10662" s="175">
        <v>550000</v>
      </c>
      <c r="G10662" s="175">
        <f t="shared" si="172"/>
        <v>550000</v>
      </c>
      <c r="H10662" s="260" t="s">
        <v>6810</v>
      </c>
    </row>
    <row r="10663" spans="1:8" ht="24" x14ac:dyDescent="0.2">
      <c r="A10663" s="617">
        <v>44292</v>
      </c>
      <c r="B10663" s="93" t="s">
        <v>1399</v>
      </c>
      <c r="C10663" s="93" t="s">
        <v>558</v>
      </c>
      <c r="D10663" s="801" t="s">
        <v>9207</v>
      </c>
      <c r="E10663" s="175"/>
      <c r="F10663" s="175">
        <v>150000</v>
      </c>
      <c r="G10663" s="175">
        <f t="shared" si="172"/>
        <v>150000</v>
      </c>
      <c r="H10663" s="260" t="s">
        <v>6810</v>
      </c>
    </row>
    <row r="10664" spans="1:8" ht="36" x14ac:dyDescent="0.2">
      <c r="A10664" s="617">
        <v>44293</v>
      </c>
      <c r="B10664" s="93" t="s">
        <v>1399</v>
      </c>
      <c r="C10664" s="93" t="s">
        <v>558</v>
      </c>
      <c r="D10664" s="801" t="s">
        <v>6860</v>
      </c>
      <c r="E10664" s="175"/>
      <c r="F10664" s="175">
        <v>300000</v>
      </c>
      <c r="G10664" s="175">
        <f t="shared" si="172"/>
        <v>300000</v>
      </c>
      <c r="H10664" s="260" t="s">
        <v>6810</v>
      </c>
    </row>
    <row r="10665" spans="1:8" ht="24" x14ac:dyDescent="0.2">
      <c r="A10665" s="617">
        <v>44293</v>
      </c>
      <c r="B10665" s="93" t="s">
        <v>1399</v>
      </c>
      <c r="C10665" s="93" t="s">
        <v>558</v>
      </c>
      <c r="D10665" s="801" t="s">
        <v>6853</v>
      </c>
      <c r="E10665" s="175"/>
      <c r="F10665" s="175">
        <v>100000</v>
      </c>
      <c r="G10665" s="175">
        <f t="shared" si="172"/>
        <v>100000</v>
      </c>
      <c r="H10665" s="260" t="s">
        <v>6810</v>
      </c>
    </row>
    <row r="10666" spans="1:8" ht="24" x14ac:dyDescent="0.2">
      <c r="A10666" s="617">
        <v>44293</v>
      </c>
      <c r="B10666" s="93" t="s">
        <v>1399</v>
      </c>
      <c r="C10666" s="93" t="s">
        <v>558</v>
      </c>
      <c r="D10666" s="801" t="s">
        <v>6854</v>
      </c>
      <c r="E10666" s="175"/>
      <c r="F10666" s="175">
        <v>125000</v>
      </c>
      <c r="G10666" s="175">
        <f t="shared" si="172"/>
        <v>125000</v>
      </c>
      <c r="H10666" s="260" t="s">
        <v>6810</v>
      </c>
    </row>
    <row r="10667" spans="1:8" ht="15" x14ac:dyDescent="0.2">
      <c r="A10667" s="617">
        <v>44293</v>
      </c>
      <c r="B10667" s="93" t="s">
        <v>3945</v>
      </c>
      <c r="C10667" s="93" t="s">
        <v>558</v>
      </c>
      <c r="D10667" s="891" t="s">
        <v>6852</v>
      </c>
      <c r="E10667" s="175"/>
      <c r="F10667" s="175">
        <v>138189</v>
      </c>
      <c r="G10667" s="175">
        <f t="shared" si="172"/>
        <v>138189</v>
      </c>
      <c r="H10667" s="260" t="s">
        <v>6810</v>
      </c>
    </row>
    <row r="10668" spans="1:8" ht="60" x14ac:dyDescent="0.2">
      <c r="A10668" s="617">
        <v>44294</v>
      </c>
      <c r="B10668" s="93" t="s">
        <v>1399</v>
      </c>
      <c r="C10668" s="93" t="s">
        <v>558</v>
      </c>
      <c r="D10668" s="897" t="s">
        <v>6960</v>
      </c>
      <c r="E10668" s="642"/>
      <c r="F10668" s="642">
        <v>2300000</v>
      </c>
      <c r="G10668" s="175">
        <f t="shared" si="172"/>
        <v>2300000</v>
      </c>
      <c r="H10668" s="260" t="s">
        <v>6810</v>
      </c>
    </row>
    <row r="10669" spans="1:8" ht="24" x14ac:dyDescent="0.2">
      <c r="A10669" s="617">
        <v>44305</v>
      </c>
      <c r="B10669" s="90" t="s">
        <v>6407</v>
      </c>
      <c r="C10669" s="93" t="s">
        <v>558</v>
      </c>
      <c r="D10669" s="797" t="s">
        <v>6876</v>
      </c>
      <c r="E10669" s="91"/>
      <c r="F10669" s="91">
        <v>400000</v>
      </c>
      <c r="G10669" s="91">
        <f t="shared" si="172"/>
        <v>400000</v>
      </c>
      <c r="H10669" s="260" t="s">
        <v>6810</v>
      </c>
    </row>
    <row r="10670" spans="1:8" ht="24" x14ac:dyDescent="0.2">
      <c r="A10670" s="617">
        <v>44305</v>
      </c>
      <c r="B10670" s="90" t="s">
        <v>6407</v>
      </c>
      <c r="C10670" s="93" t="s">
        <v>558</v>
      </c>
      <c r="D10670" s="797" t="s">
        <v>6876</v>
      </c>
      <c r="E10670" s="91"/>
      <c r="F10670" s="91">
        <v>450000</v>
      </c>
      <c r="G10670" s="91">
        <f t="shared" si="172"/>
        <v>450000</v>
      </c>
      <c r="H10670" s="260" t="s">
        <v>6810</v>
      </c>
    </row>
    <row r="10671" spans="1:8" ht="36" x14ac:dyDescent="0.2">
      <c r="A10671" s="617">
        <v>44309</v>
      </c>
      <c r="B10671" s="93" t="s">
        <v>6509</v>
      </c>
      <c r="C10671" s="93" t="s">
        <v>558</v>
      </c>
      <c r="D10671" s="898" t="s">
        <v>6893</v>
      </c>
      <c r="E10671" s="175"/>
      <c r="F10671" s="175">
        <v>1000000</v>
      </c>
      <c r="G10671" s="175">
        <f t="shared" si="172"/>
        <v>1000000</v>
      </c>
      <c r="H10671" s="260" t="s">
        <v>6810</v>
      </c>
    </row>
    <row r="10672" spans="1:8" ht="15" x14ac:dyDescent="0.2">
      <c r="A10672" s="617">
        <v>44312</v>
      </c>
      <c r="B10672" s="90" t="s">
        <v>3944</v>
      </c>
      <c r="C10672" s="93" t="s">
        <v>558</v>
      </c>
      <c r="D10672" s="800" t="s">
        <v>6896</v>
      </c>
      <c r="E10672" s="91"/>
      <c r="F10672" s="91">
        <v>53505</v>
      </c>
      <c r="G10672" s="91">
        <f t="shared" si="172"/>
        <v>53505</v>
      </c>
      <c r="H10672" s="260" t="s">
        <v>6810</v>
      </c>
    </row>
    <row r="10673" spans="1:8" ht="36" x14ac:dyDescent="0.2">
      <c r="A10673" s="617">
        <v>44313</v>
      </c>
      <c r="B10673" s="93" t="s">
        <v>6509</v>
      </c>
      <c r="C10673" s="93" t="s">
        <v>558</v>
      </c>
      <c r="D10673" s="898" t="s">
        <v>6893</v>
      </c>
      <c r="E10673" s="175"/>
      <c r="F10673" s="175">
        <v>1000000</v>
      </c>
      <c r="G10673" s="175">
        <f t="shared" si="172"/>
        <v>1000000</v>
      </c>
      <c r="H10673" s="260" t="s">
        <v>6810</v>
      </c>
    </row>
    <row r="10674" spans="1:8" ht="24" x14ac:dyDescent="0.2">
      <c r="A10674" s="617">
        <v>44314</v>
      </c>
      <c r="B10674" s="93" t="s">
        <v>6446</v>
      </c>
      <c r="C10674" s="93" t="s">
        <v>558</v>
      </c>
      <c r="D10674" s="801" t="s">
        <v>6897</v>
      </c>
      <c r="E10674" s="175"/>
      <c r="F10674" s="175">
        <v>550220</v>
      </c>
      <c r="G10674" s="175">
        <f t="shared" si="172"/>
        <v>550220</v>
      </c>
      <c r="H10674" s="260" t="s">
        <v>6810</v>
      </c>
    </row>
    <row r="10675" spans="1:8" ht="15" x14ac:dyDescent="0.2">
      <c r="A10675" s="617">
        <v>44315</v>
      </c>
      <c r="B10675" s="90" t="s">
        <v>3945</v>
      </c>
      <c r="C10675" s="93" t="s">
        <v>558</v>
      </c>
      <c r="D10675" s="800"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2" t="s">
        <v>2710</v>
      </c>
      <c r="E10692" s="582">
        <v>12960</v>
      </c>
      <c r="G10692" s="41">
        <f t="shared" si="172"/>
        <v>-12960</v>
      </c>
      <c r="H10692" s="120" t="s">
        <v>6910</v>
      </c>
    </row>
    <row r="10693" spans="1:8" ht="15" x14ac:dyDescent="0.2">
      <c r="A10693" s="618">
        <v>44323</v>
      </c>
      <c r="B10693" s="40" t="s">
        <v>3945</v>
      </c>
      <c r="C10693" s="581" t="s">
        <v>3002</v>
      </c>
      <c r="D10693" s="892" t="s">
        <v>6787</v>
      </c>
      <c r="E10693" s="582">
        <v>13520</v>
      </c>
      <c r="G10693" s="41">
        <f t="shared" ref="G10693:G10756" si="173">F10693-E10693</f>
        <v>-13520</v>
      </c>
      <c r="H10693" s="120" t="s">
        <v>6910</v>
      </c>
    </row>
    <row r="10694" spans="1:8" ht="15" x14ac:dyDescent="0.2">
      <c r="A10694" s="618">
        <v>44323</v>
      </c>
      <c r="B10694" s="40" t="s">
        <v>3944</v>
      </c>
      <c r="C10694" s="581" t="s">
        <v>3002</v>
      </c>
      <c r="D10694" s="892"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24"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x14ac:dyDescent="0.2">
      <c r="A10702" s="618">
        <v>44324</v>
      </c>
      <c r="B10702" s="40" t="s">
        <v>2932</v>
      </c>
      <c r="C10702" s="40" t="s">
        <v>5740</v>
      </c>
      <c r="D10702" s="107" t="s">
        <v>6929</v>
      </c>
      <c r="E10702" s="41">
        <v>500</v>
      </c>
      <c r="G10702" s="41">
        <f t="shared" si="173"/>
        <v>-500</v>
      </c>
      <c r="H10702" s="120" t="s">
        <v>6910</v>
      </c>
    </row>
    <row r="10703" spans="1:8" ht="15" x14ac:dyDescent="0.2">
      <c r="A10703" s="618">
        <v>44324</v>
      </c>
      <c r="B10703" s="40" t="s">
        <v>7124</v>
      </c>
      <c r="C10703" s="40" t="s">
        <v>6845</v>
      </c>
      <c r="D10703" s="107" t="s">
        <v>2654</v>
      </c>
      <c r="E10703" s="41">
        <v>74000</v>
      </c>
      <c r="G10703" s="41">
        <f t="shared" si="173"/>
        <v>-74000</v>
      </c>
      <c r="H10703" s="120" t="s">
        <v>6910</v>
      </c>
    </row>
    <row r="10704" spans="1:8" ht="15" x14ac:dyDescent="0.2">
      <c r="A10704" s="618">
        <v>44324</v>
      </c>
      <c r="B10704" s="40" t="s">
        <v>6407</v>
      </c>
      <c r="C10704" s="40" t="s">
        <v>6845</v>
      </c>
      <c r="D10704" s="107" t="s">
        <v>2654</v>
      </c>
      <c r="E10704" s="41">
        <v>6500</v>
      </c>
      <c r="G10704" s="41">
        <f t="shared" si="173"/>
        <v>-6500</v>
      </c>
      <c r="H10704" s="120" t="s">
        <v>6910</v>
      </c>
    </row>
    <row r="10705" spans="1:8" ht="15" x14ac:dyDescent="0.2">
      <c r="A10705" s="618">
        <v>44324</v>
      </c>
      <c r="B10705" s="40" t="s">
        <v>16</v>
      </c>
      <c r="C10705" s="40" t="s">
        <v>1494</v>
      </c>
      <c r="D10705" s="107" t="s">
        <v>369</v>
      </c>
      <c r="E10705" s="41">
        <v>900</v>
      </c>
      <c r="G10705" s="41">
        <f t="shared" si="173"/>
        <v>-900</v>
      </c>
      <c r="H10705" s="120" t="s">
        <v>6910</v>
      </c>
    </row>
    <row r="10706" spans="1:8" ht="15" x14ac:dyDescent="0.2">
      <c r="A10706" s="618">
        <v>44324</v>
      </c>
      <c r="B10706" s="40" t="s">
        <v>6756</v>
      </c>
      <c r="C10706" s="40" t="s">
        <v>391</v>
      </c>
      <c r="D10706" s="107" t="s">
        <v>6930</v>
      </c>
      <c r="E10706" s="41">
        <v>500</v>
      </c>
      <c r="G10706" s="41">
        <f t="shared" si="173"/>
        <v>-500</v>
      </c>
      <c r="H10706" s="120" t="s">
        <v>6910</v>
      </c>
    </row>
    <row r="10707" spans="1:8" ht="15" x14ac:dyDescent="0.2">
      <c r="A10707" s="618">
        <v>44324</v>
      </c>
      <c r="B10707" s="40" t="s">
        <v>6756</v>
      </c>
      <c r="C10707" s="40" t="s">
        <v>5740</v>
      </c>
      <c r="D10707" s="107" t="s">
        <v>6931</v>
      </c>
      <c r="E10707" s="41">
        <v>500</v>
      </c>
      <c r="G10707" s="41">
        <f t="shared" si="173"/>
        <v>-500</v>
      </c>
      <c r="H10707" s="120" t="s">
        <v>6910</v>
      </c>
    </row>
    <row r="10708" spans="1:8" ht="15"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9" t="s">
        <v>7019</v>
      </c>
      <c r="E10750" s="648">
        <v>28250</v>
      </c>
      <c r="F10750" s="57"/>
      <c r="G10750" s="57">
        <f t="shared" si="173"/>
        <v>-28250</v>
      </c>
      <c r="H10750" s="120" t="s">
        <v>6910</v>
      </c>
    </row>
    <row r="10751" spans="1:8" ht="15" x14ac:dyDescent="0.2">
      <c r="A10751" s="618">
        <v>44344</v>
      </c>
      <c r="B10751" s="42" t="s">
        <v>2932</v>
      </c>
      <c r="C10751" s="647" t="s">
        <v>317</v>
      </c>
      <c r="D10751" s="899" t="s">
        <v>7019</v>
      </c>
      <c r="E10751" s="648">
        <v>20390</v>
      </c>
      <c r="F10751" s="57"/>
      <c r="G10751" s="57">
        <f t="shared" si="173"/>
        <v>-20390</v>
      </c>
      <c r="H10751" s="120" t="s">
        <v>6910</v>
      </c>
    </row>
    <row r="10752" spans="1:8" ht="15" x14ac:dyDescent="0.2">
      <c r="A10752" s="618">
        <v>44344</v>
      </c>
      <c r="B10752" s="42" t="s">
        <v>1399</v>
      </c>
      <c r="C10752" s="647" t="s">
        <v>317</v>
      </c>
      <c r="D10752" s="899" t="s">
        <v>7019</v>
      </c>
      <c r="E10752" s="648">
        <f>24270-14200</f>
        <v>10070</v>
      </c>
      <c r="F10752" s="57"/>
      <c r="G10752" s="57">
        <f t="shared" si="173"/>
        <v>-10070</v>
      </c>
      <c r="H10752" s="120" t="s">
        <v>6910</v>
      </c>
    </row>
    <row r="10753" spans="1:8" ht="15" x14ac:dyDescent="0.2">
      <c r="A10753" s="618">
        <v>44344</v>
      </c>
      <c r="B10753" s="42" t="s">
        <v>6509</v>
      </c>
      <c r="C10753" s="647" t="s">
        <v>317</v>
      </c>
      <c r="D10753" s="899" t="s">
        <v>7019</v>
      </c>
      <c r="E10753" s="648">
        <v>33875</v>
      </c>
      <c r="F10753" s="57"/>
      <c r="G10753" s="57">
        <f t="shared" si="173"/>
        <v>-33875</v>
      </c>
      <c r="H10753" s="120" t="s">
        <v>6910</v>
      </c>
    </row>
    <row r="10754" spans="1:8" ht="15" x14ac:dyDescent="0.2">
      <c r="A10754" s="618">
        <v>44344</v>
      </c>
      <c r="B10754" s="42" t="s">
        <v>6407</v>
      </c>
      <c r="C10754" s="647" t="s">
        <v>317</v>
      </c>
      <c r="D10754" s="899" t="s">
        <v>7019</v>
      </c>
      <c r="E10754" s="648">
        <v>13000</v>
      </c>
      <c r="F10754" s="57"/>
      <c r="G10754" s="57">
        <f t="shared" si="173"/>
        <v>-13000</v>
      </c>
      <c r="H10754" s="120" t="s">
        <v>6910</v>
      </c>
    </row>
    <row r="10755" spans="1:8" ht="15" x14ac:dyDescent="0.2">
      <c r="A10755" s="618">
        <v>44344</v>
      </c>
      <c r="B10755" s="42" t="s">
        <v>6756</v>
      </c>
      <c r="C10755" s="647" t="s">
        <v>317</v>
      </c>
      <c r="D10755" s="899" t="s">
        <v>7019</v>
      </c>
      <c r="E10755" s="648">
        <v>28170</v>
      </c>
      <c r="F10755" s="57"/>
      <c r="G10755" s="57">
        <f t="shared" si="173"/>
        <v>-28170</v>
      </c>
      <c r="H10755" s="120" t="s">
        <v>6910</v>
      </c>
    </row>
    <row r="10756" spans="1:8" ht="15" x14ac:dyDescent="0.2">
      <c r="A10756" s="618">
        <v>44344</v>
      </c>
      <c r="B10756" s="42" t="s">
        <v>6446</v>
      </c>
      <c r="C10756" s="647" t="s">
        <v>317</v>
      </c>
      <c r="D10756" s="899"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x14ac:dyDescent="0.2">
      <c r="A10766" s="618">
        <v>44347</v>
      </c>
      <c r="B10766" s="40" t="s">
        <v>1399</v>
      </c>
      <c r="C10766" s="40" t="s">
        <v>3144</v>
      </c>
      <c r="D10766" s="107" t="s">
        <v>4449</v>
      </c>
      <c r="E10766" s="41">
        <v>38342</v>
      </c>
      <c r="G10766" s="41">
        <f t="shared" si="174"/>
        <v>-38342</v>
      </c>
      <c r="H10766" s="120" t="s">
        <v>6910</v>
      </c>
    </row>
    <row r="10767" spans="1:8" ht="15" x14ac:dyDescent="0.2">
      <c r="A10767" s="618">
        <v>44347</v>
      </c>
      <c r="B10767" s="40" t="s">
        <v>16</v>
      </c>
      <c r="C10767" s="40" t="s">
        <v>462</v>
      </c>
      <c r="D10767" s="107" t="s">
        <v>6973</v>
      </c>
      <c r="E10767" s="41">
        <v>19878</v>
      </c>
      <c r="G10767" s="41">
        <f t="shared" si="174"/>
        <v>-19878</v>
      </c>
      <c r="H10767" s="120" t="s">
        <v>6910</v>
      </c>
    </row>
    <row r="10768" spans="1:8" ht="15"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1" t="s">
        <v>6937</v>
      </c>
      <c r="E10786" s="122">
        <v>600000</v>
      </c>
      <c r="F10786" s="122"/>
      <c r="G10786" s="122">
        <f t="shared" si="174"/>
        <v>-600000</v>
      </c>
      <c r="H10786" s="243" t="s">
        <v>6910</v>
      </c>
    </row>
    <row r="10787" spans="1:8" ht="15" x14ac:dyDescent="0.2">
      <c r="A10787" s="619">
        <v>44335</v>
      </c>
      <c r="B10787" s="121" t="s">
        <v>6509</v>
      </c>
      <c r="C10787" s="121" t="s">
        <v>2127</v>
      </c>
      <c r="D10787" s="811" t="s">
        <v>6938</v>
      </c>
      <c r="E10787" s="122">
        <v>661044</v>
      </c>
      <c r="F10787" s="122"/>
      <c r="G10787" s="122">
        <f t="shared" si="174"/>
        <v>-661044</v>
      </c>
      <c r="H10787" s="243" t="s">
        <v>6910</v>
      </c>
    </row>
    <row r="10788" spans="1:8" ht="15" x14ac:dyDescent="0.2">
      <c r="A10788" s="619">
        <v>44336</v>
      </c>
      <c r="B10788" s="121" t="s">
        <v>1399</v>
      </c>
      <c r="C10788" s="121" t="s">
        <v>2103</v>
      </c>
      <c r="D10788" s="811" t="s">
        <v>6939</v>
      </c>
      <c r="E10788" s="122">
        <v>22400</v>
      </c>
      <c r="F10788" s="122"/>
      <c r="G10788" s="122">
        <f t="shared" si="174"/>
        <v>-22400</v>
      </c>
      <c r="H10788" s="243" t="s">
        <v>6910</v>
      </c>
    </row>
    <row r="10789" spans="1:8" ht="15" x14ac:dyDescent="0.2">
      <c r="A10789" s="619">
        <v>44341</v>
      </c>
      <c r="B10789" s="121" t="s">
        <v>1399</v>
      </c>
      <c r="C10789" s="121" t="s">
        <v>1390</v>
      </c>
      <c r="D10789" s="811" t="s">
        <v>6954</v>
      </c>
      <c r="E10789" s="122">
        <v>100000</v>
      </c>
      <c r="F10789" s="122"/>
      <c r="G10789" s="122">
        <f t="shared" si="174"/>
        <v>-100000</v>
      </c>
      <c r="H10789" s="243" t="s">
        <v>6910</v>
      </c>
    </row>
    <row r="10790" spans="1:8" ht="15" x14ac:dyDescent="0.2">
      <c r="A10790" s="619">
        <v>44341</v>
      </c>
      <c r="B10790" s="121" t="s">
        <v>1399</v>
      </c>
      <c r="C10790" s="121" t="s">
        <v>6704</v>
      </c>
      <c r="D10790" s="811" t="s">
        <v>6955</v>
      </c>
      <c r="E10790" s="122">
        <v>141000</v>
      </c>
      <c r="F10790" s="122"/>
      <c r="G10790" s="122">
        <f t="shared" si="174"/>
        <v>-141000</v>
      </c>
      <c r="H10790" s="243" t="s">
        <v>6910</v>
      </c>
    </row>
    <row r="10791" spans="1:8" ht="15" x14ac:dyDescent="0.2">
      <c r="A10791" s="619">
        <v>44341</v>
      </c>
      <c r="B10791" s="121" t="s">
        <v>6516</v>
      </c>
      <c r="C10791" s="121" t="s">
        <v>430</v>
      </c>
      <c r="D10791" s="811" t="s">
        <v>6957</v>
      </c>
      <c r="E10791" s="122">
        <v>100000</v>
      </c>
      <c r="F10791" s="122"/>
      <c r="G10791" s="122">
        <f t="shared" si="174"/>
        <v>-100000</v>
      </c>
      <c r="H10791" s="243" t="s">
        <v>6910</v>
      </c>
    </row>
    <row r="10792" spans="1:8" ht="15" x14ac:dyDescent="0.2">
      <c r="A10792" s="619">
        <v>44341</v>
      </c>
      <c r="B10792" s="121" t="s">
        <v>6509</v>
      </c>
      <c r="C10792" s="121" t="s">
        <v>1802</v>
      </c>
      <c r="D10792" s="811" t="s">
        <v>6956</v>
      </c>
      <c r="E10792" s="122">
        <v>300000</v>
      </c>
      <c r="F10792" s="122"/>
      <c r="G10792" s="122">
        <f t="shared" si="174"/>
        <v>-300000</v>
      </c>
      <c r="H10792" s="243" t="s">
        <v>6910</v>
      </c>
    </row>
    <row r="10793" spans="1:8" ht="24" customHeight="1" x14ac:dyDescent="0.2">
      <c r="A10793" s="619">
        <v>44345</v>
      </c>
      <c r="B10793" s="121" t="s">
        <v>1399</v>
      </c>
      <c r="C10793" s="581" t="s">
        <v>166</v>
      </c>
      <c r="D10793" s="896" t="s">
        <v>6963</v>
      </c>
      <c r="E10793" s="582">
        <v>92268</v>
      </c>
      <c r="F10793" s="122"/>
      <c r="G10793" s="122">
        <f t="shared" si="174"/>
        <v>-92268</v>
      </c>
      <c r="H10793" s="243" t="s">
        <v>6910</v>
      </c>
    </row>
    <row r="10794" spans="1:8" ht="15" customHeight="1" x14ac:dyDescent="0.2">
      <c r="A10794" s="619">
        <v>44345</v>
      </c>
      <c r="B10794" s="121" t="s">
        <v>6407</v>
      </c>
      <c r="C10794" s="581" t="s">
        <v>166</v>
      </c>
      <c r="D10794" s="892" t="s">
        <v>6787</v>
      </c>
      <c r="E10794" s="582">
        <v>23720</v>
      </c>
      <c r="F10794" s="122"/>
      <c r="G10794" s="122">
        <f t="shared" si="174"/>
        <v>-23720</v>
      </c>
      <c r="H10794" s="243" t="s">
        <v>6910</v>
      </c>
    </row>
    <row r="10795" spans="1:8" ht="15" customHeight="1" x14ac:dyDescent="0.2">
      <c r="A10795" s="619">
        <v>44345</v>
      </c>
      <c r="B10795" s="121" t="s">
        <v>6446</v>
      </c>
      <c r="C10795" s="581" t="s">
        <v>166</v>
      </c>
      <c r="D10795" s="892" t="s">
        <v>6787</v>
      </c>
      <c r="E10795" s="582">
        <v>4575</v>
      </c>
      <c r="F10795" s="122"/>
      <c r="G10795" s="122">
        <f t="shared" si="174"/>
        <v>-4575</v>
      </c>
      <c r="H10795" s="243" t="s">
        <v>6910</v>
      </c>
    </row>
    <row r="10796" spans="1:8" ht="15" customHeight="1" x14ac:dyDescent="0.2">
      <c r="A10796" s="619">
        <v>44345</v>
      </c>
      <c r="B10796" s="121" t="s">
        <v>6509</v>
      </c>
      <c r="C10796" s="581" t="s">
        <v>166</v>
      </c>
      <c r="D10796" s="892" t="s">
        <v>6787</v>
      </c>
      <c r="E10796" s="582">
        <v>124340</v>
      </c>
      <c r="F10796" s="122"/>
      <c r="G10796" s="122">
        <f t="shared" si="174"/>
        <v>-124340</v>
      </c>
      <c r="H10796" s="243" t="s">
        <v>6910</v>
      </c>
    </row>
    <row r="10797" spans="1:8" ht="15" customHeight="1" x14ac:dyDescent="0.2">
      <c r="A10797" s="619">
        <v>44345</v>
      </c>
      <c r="B10797" s="121" t="s">
        <v>6951</v>
      </c>
      <c r="C10797" s="581" t="s">
        <v>166</v>
      </c>
      <c r="D10797" s="892" t="s">
        <v>6787</v>
      </c>
      <c r="E10797" s="582">
        <v>111600</v>
      </c>
      <c r="F10797" s="122"/>
      <c r="G10797" s="122">
        <f t="shared" si="174"/>
        <v>-111600</v>
      </c>
      <c r="H10797" s="243" t="s">
        <v>6910</v>
      </c>
    </row>
    <row r="10798" spans="1:8" ht="15" customHeight="1" x14ac:dyDescent="0.2">
      <c r="A10798" s="619">
        <v>44345</v>
      </c>
      <c r="B10798" s="121" t="s">
        <v>391</v>
      </c>
      <c r="C10798" s="581" t="s">
        <v>166</v>
      </c>
      <c r="D10798" s="892" t="s">
        <v>6787</v>
      </c>
      <c r="E10798" s="582">
        <v>8587</v>
      </c>
      <c r="F10798" s="122"/>
      <c r="G10798" s="122">
        <f t="shared" si="174"/>
        <v>-8587</v>
      </c>
      <c r="H10798" s="243" t="s">
        <v>6910</v>
      </c>
    </row>
    <row r="10799" spans="1:8" ht="15" customHeight="1" x14ac:dyDescent="0.2">
      <c r="A10799" s="619">
        <v>44345</v>
      </c>
      <c r="B10799" s="121" t="s">
        <v>1399</v>
      </c>
      <c r="C10799" s="643" t="s">
        <v>2309</v>
      </c>
      <c r="D10799" s="900" t="s">
        <v>6964</v>
      </c>
      <c r="E10799" s="644">
        <v>61516</v>
      </c>
      <c r="F10799" s="122"/>
      <c r="G10799" s="122">
        <f t="shared" si="174"/>
        <v>-61516</v>
      </c>
      <c r="H10799" s="243" t="s">
        <v>6910</v>
      </c>
    </row>
    <row r="10800" spans="1:8" ht="15" customHeight="1" x14ac:dyDescent="0.2">
      <c r="A10800" s="619">
        <v>44345</v>
      </c>
      <c r="B10800" s="121" t="s">
        <v>82</v>
      </c>
      <c r="C10800" s="643" t="s">
        <v>2309</v>
      </c>
      <c r="D10800" s="900" t="s">
        <v>6787</v>
      </c>
      <c r="E10800" s="644">
        <v>18900</v>
      </c>
      <c r="F10800" s="122"/>
      <c r="G10800" s="122">
        <f t="shared" si="174"/>
        <v>-18900</v>
      </c>
      <c r="H10800" s="243" t="s">
        <v>6910</v>
      </c>
    </row>
    <row r="10801" spans="1:8" ht="15" customHeight="1" x14ac:dyDescent="0.2">
      <c r="A10801" s="619">
        <v>44345</v>
      </c>
      <c r="B10801" s="121" t="s">
        <v>6407</v>
      </c>
      <c r="C10801" s="643" t="s">
        <v>2309</v>
      </c>
      <c r="D10801" s="900" t="s">
        <v>6787</v>
      </c>
      <c r="E10801" s="644">
        <v>42580</v>
      </c>
      <c r="F10801" s="122"/>
      <c r="G10801" s="122">
        <f t="shared" si="174"/>
        <v>-42580</v>
      </c>
      <c r="H10801" s="243" t="s">
        <v>6910</v>
      </c>
    </row>
    <row r="10802" spans="1:8" ht="15" customHeight="1" x14ac:dyDescent="0.2">
      <c r="A10802" s="617">
        <v>44321</v>
      </c>
      <c r="B10802" s="90" t="s">
        <v>37</v>
      </c>
      <c r="C10802" s="93" t="s">
        <v>558</v>
      </c>
      <c r="D10802" s="800" t="s">
        <v>6896</v>
      </c>
      <c r="E10802" s="91"/>
      <c r="F10802" s="91">
        <v>157140</v>
      </c>
      <c r="G10802" s="91">
        <f t="shared" si="174"/>
        <v>157140</v>
      </c>
      <c r="H10802" s="260" t="s">
        <v>6910</v>
      </c>
    </row>
    <row r="10803" spans="1:8" ht="15" x14ac:dyDescent="0.2">
      <c r="A10803" s="617">
        <v>44321</v>
      </c>
      <c r="B10803" s="90" t="s">
        <v>82</v>
      </c>
      <c r="C10803" s="93" t="s">
        <v>558</v>
      </c>
      <c r="D10803" s="800" t="s">
        <v>6914</v>
      </c>
      <c r="E10803" s="91"/>
      <c r="F10803" s="91">
        <v>1581625</v>
      </c>
      <c r="G10803" s="91">
        <f t="shared" si="174"/>
        <v>1581625</v>
      </c>
      <c r="H10803" s="260" t="s">
        <v>6910</v>
      </c>
    </row>
    <row r="10804" spans="1:8" ht="36" x14ac:dyDescent="0.2">
      <c r="A10804" s="641">
        <v>44323</v>
      </c>
      <c r="B10804" s="93" t="s">
        <v>4720</v>
      </c>
      <c r="C10804" s="93" t="s">
        <v>558</v>
      </c>
      <c r="D10804" s="801" t="s">
        <v>6924</v>
      </c>
      <c r="E10804" s="175"/>
      <c r="F10804" s="175">
        <v>1500000</v>
      </c>
      <c r="G10804" s="175">
        <f t="shared" si="174"/>
        <v>1500000</v>
      </c>
      <c r="H10804" s="260" t="s">
        <v>6910</v>
      </c>
    </row>
    <row r="10805" spans="1:8" ht="15" customHeight="1" x14ac:dyDescent="0.2">
      <c r="A10805" s="641">
        <v>44326</v>
      </c>
      <c r="B10805" s="93" t="s">
        <v>6951</v>
      </c>
      <c r="C10805" s="93" t="s">
        <v>558</v>
      </c>
      <c r="D10805" s="891" t="s">
        <v>6936</v>
      </c>
      <c r="E10805" s="175"/>
      <c r="F10805" s="175">
        <v>1350000</v>
      </c>
      <c r="G10805" s="175">
        <f t="shared" si="174"/>
        <v>1350000</v>
      </c>
      <c r="H10805" s="260" t="s">
        <v>6910</v>
      </c>
    </row>
    <row r="10806" spans="1:8" ht="36" customHeight="1" x14ac:dyDescent="0.2">
      <c r="A10806" s="641">
        <v>44342</v>
      </c>
      <c r="B10806" s="93" t="s">
        <v>6509</v>
      </c>
      <c r="C10806" s="93" t="s">
        <v>558</v>
      </c>
      <c r="D10806" s="801" t="s">
        <v>6958</v>
      </c>
      <c r="E10806" s="175"/>
      <c r="F10806" s="175">
        <v>500000</v>
      </c>
      <c r="G10806" s="175">
        <f t="shared" si="174"/>
        <v>500000</v>
      </c>
      <c r="H10806" s="260" t="s">
        <v>6910</v>
      </c>
    </row>
    <row r="10807" spans="1:8" ht="36" customHeight="1" x14ac:dyDescent="0.2">
      <c r="A10807" s="641">
        <v>44342</v>
      </c>
      <c r="B10807" s="93" t="s">
        <v>6509</v>
      </c>
      <c r="C10807" s="93" t="s">
        <v>558</v>
      </c>
      <c r="D10807" s="801" t="s">
        <v>6958</v>
      </c>
      <c r="E10807" s="175"/>
      <c r="F10807" s="175">
        <v>500000</v>
      </c>
      <c r="G10807" s="175">
        <f t="shared" si="174"/>
        <v>500000</v>
      </c>
      <c r="H10807" s="260" t="s">
        <v>6910</v>
      </c>
    </row>
    <row r="10808" spans="1:8" ht="36" x14ac:dyDescent="0.2">
      <c r="A10808" s="641">
        <v>44342</v>
      </c>
      <c r="B10808" s="93" t="s">
        <v>6509</v>
      </c>
      <c r="C10808" s="93" t="s">
        <v>558</v>
      </c>
      <c r="D10808" s="801" t="s">
        <v>6958</v>
      </c>
      <c r="E10808" s="175"/>
      <c r="F10808" s="175">
        <v>500000</v>
      </c>
      <c r="G10808" s="175">
        <f t="shared" si="174"/>
        <v>500000</v>
      </c>
      <c r="H10808" s="260" t="s">
        <v>6910</v>
      </c>
    </row>
    <row r="10809" spans="1:8" ht="36" x14ac:dyDescent="0.2">
      <c r="A10809" s="641">
        <v>44342</v>
      </c>
      <c r="B10809" s="93" t="s">
        <v>6509</v>
      </c>
      <c r="C10809" s="93" t="s">
        <v>558</v>
      </c>
      <c r="D10809" s="801" t="s">
        <v>6958</v>
      </c>
      <c r="E10809" s="175"/>
      <c r="F10809" s="175">
        <v>500000</v>
      </c>
      <c r="G10809" s="175">
        <f t="shared" si="174"/>
        <v>500000</v>
      </c>
      <c r="H10809" s="260" t="s">
        <v>6910</v>
      </c>
    </row>
    <row r="10810" spans="1:8" ht="36" x14ac:dyDescent="0.2">
      <c r="A10810" s="641">
        <v>44342</v>
      </c>
      <c r="B10810" s="93" t="s">
        <v>6509</v>
      </c>
      <c r="C10810" s="93" t="s">
        <v>558</v>
      </c>
      <c r="D10810" s="801" t="s">
        <v>6958</v>
      </c>
      <c r="E10810" s="175"/>
      <c r="F10810" s="175">
        <v>38585</v>
      </c>
      <c r="G10810" s="175">
        <f t="shared" si="174"/>
        <v>38585</v>
      </c>
      <c r="H10810" s="260" t="s">
        <v>6910</v>
      </c>
    </row>
    <row r="10811" spans="1:8" ht="15" x14ac:dyDescent="0.2">
      <c r="A10811" s="641">
        <v>44345</v>
      </c>
      <c r="B10811" s="90" t="s">
        <v>3944</v>
      </c>
      <c r="C10811" s="93" t="s">
        <v>558</v>
      </c>
      <c r="D10811" s="800" t="s">
        <v>6959</v>
      </c>
      <c r="E10811" s="175"/>
      <c r="F10811" s="91">
        <v>53505</v>
      </c>
      <c r="G10811" s="91">
        <f t="shared" si="174"/>
        <v>53505</v>
      </c>
      <c r="H10811" s="260" t="s">
        <v>6910</v>
      </c>
    </row>
    <row r="10812" spans="1:8" ht="36" x14ac:dyDescent="0.2">
      <c r="A10812" s="641">
        <v>44345</v>
      </c>
      <c r="B10812" s="93" t="s">
        <v>6102</v>
      </c>
      <c r="C10812" s="93" t="s">
        <v>558</v>
      </c>
      <c r="D10812" s="801" t="s">
        <v>7013</v>
      </c>
      <c r="E10812" s="175"/>
      <c r="F10812" s="175">
        <v>500000</v>
      </c>
      <c r="G10812" s="175">
        <f t="shared" si="174"/>
        <v>500000</v>
      </c>
      <c r="H10812" s="260" t="s">
        <v>6910</v>
      </c>
    </row>
    <row r="10813" spans="1:8" ht="24" x14ac:dyDescent="0.2">
      <c r="A10813" s="641">
        <v>44345</v>
      </c>
      <c r="B10813" s="93" t="s">
        <v>5051</v>
      </c>
      <c r="C10813" s="93" t="s">
        <v>558</v>
      </c>
      <c r="D10813" s="801" t="s">
        <v>6961</v>
      </c>
      <c r="E10813" s="175"/>
      <c r="F10813" s="175">
        <v>365090</v>
      </c>
      <c r="G10813" s="175">
        <f t="shared" si="174"/>
        <v>365090</v>
      </c>
      <c r="H10813" s="260" t="s">
        <v>6910</v>
      </c>
    </row>
    <row r="10814" spans="1:8" ht="24" x14ac:dyDescent="0.2">
      <c r="A10814" s="641">
        <v>44345</v>
      </c>
      <c r="B10814" s="93" t="s">
        <v>5051</v>
      </c>
      <c r="C10814" s="93" t="s">
        <v>558</v>
      </c>
      <c r="D10814" s="801" t="s">
        <v>6962</v>
      </c>
      <c r="E10814" s="175"/>
      <c r="F10814" s="175">
        <v>122996</v>
      </c>
      <c r="G10814" s="175">
        <f t="shared" si="174"/>
        <v>122996</v>
      </c>
      <c r="H10814" s="260" t="s">
        <v>6910</v>
      </c>
    </row>
    <row r="10815" spans="1:8" ht="15" x14ac:dyDescent="0.2">
      <c r="A10815" s="618">
        <v>44349</v>
      </c>
      <c r="B10815" s="62" t="s">
        <v>6509</v>
      </c>
      <c r="C10815" s="62" t="s">
        <v>3144</v>
      </c>
      <c r="D10815" s="182" t="s">
        <v>6731</v>
      </c>
      <c r="E10815" s="125">
        <v>1085</v>
      </c>
      <c r="F10815" s="125"/>
      <c r="G10815" s="125">
        <f t="shared" si="174"/>
        <v>-1085</v>
      </c>
      <c r="H10815" s="120" t="s">
        <v>6975</v>
      </c>
    </row>
    <row r="10816" spans="1:8" ht="15" x14ac:dyDescent="0.2">
      <c r="A10816" s="618">
        <v>44349</v>
      </c>
      <c r="B10816" s="62" t="s">
        <v>6756</v>
      </c>
      <c r="C10816" s="62" t="s">
        <v>5740</v>
      </c>
      <c r="D10816" s="182" t="s">
        <v>6976</v>
      </c>
      <c r="E10816" s="125">
        <v>3000</v>
      </c>
      <c r="F10816" s="125"/>
      <c r="G10816" s="125">
        <f t="shared" si="174"/>
        <v>-3000</v>
      </c>
      <c r="H10816" s="120" t="s">
        <v>6975</v>
      </c>
    </row>
    <row r="10817" spans="1:8" ht="15" x14ac:dyDescent="0.2">
      <c r="A10817" s="618">
        <v>44350</v>
      </c>
      <c r="B10817" s="62" t="s">
        <v>6407</v>
      </c>
      <c r="C10817" s="62" t="s">
        <v>3144</v>
      </c>
      <c r="D10817" s="182" t="s">
        <v>6977</v>
      </c>
      <c r="E10817" s="125">
        <v>17580</v>
      </c>
      <c r="F10817" s="125"/>
      <c r="G10817" s="125">
        <f t="shared" si="174"/>
        <v>-17580</v>
      </c>
      <c r="H10817" s="120" t="s">
        <v>6975</v>
      </c>
    </row>
    <row r="10818" spans="1:8" ht="15" x14ac:dyDescent="0.2">
      <c r="A10818" s="618">
        <v>44350</v>
      </c>
      <c r="B10818" s="62" t="s">
        <v>37</v>
      </c>
      <c r="C10818" s="62" t="s">
        <v>6978</v>
      </c>
      <c r="D10818" s="182" t="s">
        <v>6979</v>
      </c>
      <c r="E10818" s="125">
        <v>2000</v>
      </c>
      <c r="F10818" s="125"/>
      <c r="G10818" s="125">
        <f t="shared" si="174"/>
        <v>-2000</v>
      </c>
      <c r="H10818" s="120" t="s">
        <v>6975</v>
      </c>
    </row>
    <row r="10819" spans="1:8" ht="15" x14ac:dyDescent="0.2">
      <c r="A10819" s="618">
        <v>44350</v>
      </c>
      <c r="B10819" s="62" t="s">
        <v>6514</v>
      </c>
      <c r="C10819" s="62" t="s">
        <v>391</v>
      </c>
      <c r="D10819" s="182"/>
      <c r="E10819" s="125">
        <v>1120</v>
      </c>
      <c r="F10819" s="125"/>
      <c r="G10819" s="125">
        <f t="shared" si="174"/>
        <v>-1120</v>
      </c>
      <c r="H10819" s="120" t="s">
        <v>6975</v>
      </c>
    </row>
    <row r="10820" spans="1:8" ht="15" x14ac:dyDescent="0.2">
      <c r="A10820" s="618">
        <v>44351</v>
      </c>
      <c r="B10820" s="62" t="s">
        <v>1399</v>
      </c>
      <c r="C10820" s="62" t="s">
        <v>6622</v>
      </c>
      <c r="D10820" s="182" t="s">
        <v>6980</v>
      </c>
      <c r="E10820" s="125">
        <v>25000</v>
      </c>
      <c r="F10820" s="125"/>
      <c r="G10820" s="125">
        <f t="shared" si="174"/>
        <v>-25000</v>
      </c>
      <c r="H10820" s="120" t="s">
        <v>6975</v>
      </c>
    </row>
    <row r="10821" spans="1:8" ht="15"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1" t="s">
        <v>6982</v>
      </c>
      <c r="E10823" s="646">
        <v>110750</v>
      </c>
      <c r="F10823" s="125"/>
      <c r="G10823" s="125">
        <f t="shared" si="175"/>
        <v>-110750</v>
      </c>
      <c r="H10823" s="120" t="s">
        <v>6975</v>
      </c>
    </row>
    <row r="10824" spans="1:8" ht="15" x14ac:dyDescent="0.2">
      <c r="A10824" s="618">
        <v>44352</v>
      </c>
      <c r="B10824" s="62" t="s">
        <v>6948</v>
      </c>
      <c r="C10824" s="645" t="s">
        <v>6981</v>
      </c>
      <c r="D10824" s="901"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2" t="s">
        <v>7032</v>
      </c>
      <c r="E10853" s="582">
        <v>22000</v>
      </c>
      <c r="F10853" s="57"/>
      <c r="G10853" s="57">
        <f t="shared" si="175"/>
        <v>-22000</v>
      </c>
      <c r="H10853" s="120" t="s">
        <v>6975</v>
      </c>
    </row>
    <row r="10854" spans="1:8" ht="15" x14ac:dyDescent="0.2">
      <c r="A10854" s="618">
        <v>44361</v>
      </c>
      <c r="B10854" s="40" t="s">
        <v>3945</v>
      </c>
      <c r="C10854" s="581" t="s">
        <v>3144</v>
      </c>
      <c r="D10854" s="892"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2" t="s">
        <v>7038</v>
      </c>
      <c r="E10858" s="582">
        <v>7701</v>
      </c>
      <c r="F10858" s="57"/>
      <c r="G10858" s="57">
        <f t="shared" si="175"/>
        <v>-7701</v>
      </c>
      <c r="H10858" s="120" t="s">
        <v>6975</v>
      </c>
    </row>
    <row r="10859" spans="1:8" ht="15" x14ac:dyDescent="0.2">
      <c r="A10859" s="618">
        <v>44362</v>
      </c>
      <c r="B10859" s="40" t="s">
        <v>3944</v>
      </c>
      <c r="C10859" s="581" t="s">
        <v>3002</v>
      </c>
      <c r="D10859" s="892" t="s">
        <v>1156</v>
      </c>
      <c r="E10859" s="582">
        <v>3640</v>
      </c>
      <c r="F10859" s="57"/>
      <c r="G10859" s="57">
        <f t="shared" si="175"/>
        <v>-3640</v>
      </c>
      <c r="H10859" s="120" t="s">
        <v>6975</v>
      </c>
    </row>
    <row r="10860" spans="1:8" ht="15" x14ac:dyDescent="0.2">
      <c r="A10860" s="618">
        <v>44362</v>
      </c>
      <c r="B10860" s="40" t="s">
        <v>37</v>
      </c>
      <c r="C10860" s="581" t="s">
        <v>3002</v>
      </c>
      <c r="D10860" s="892"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x14ac:dyDescent="0.2">
      <c r="A10865" s="618">
        <v>44362</v>
      </c>
      <c r="B10865" s="40" t="s">
        <v>6407</v>
      </c>
      <c r="C10865" s="40" t="s">
        <v>3144</v>
      </c>
      <c r="D10865" s="107" t="s">
        <v>7042</v>
      </c>
      <c r="E10865" s="57">
        <v>62430</v>
      </c>
      <c r="F10865" s="57"/>
      <c r="G10865" s="57">
        <f t="shared" si="175"/>
        <v>-62430</v>
      </c>
      <c r="H10865" s="120" t="s">
        <v>6975</v>
      </c>
    </row>
    <row r="10866" spans="1:8" ht="15"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2" t="s">
        <v>6342</v>
      </c>
      <c r="E10886" s="582">
        <v>6190</v>
      </c>
      <c r="F10886" s="57"/>
      <c r="G10886" s="57">
        <f t="shared" si="176"/>
        <v>-6190</v>
      </c>
      <c r="H10886" s="120" t="s">
        <v>6975</v>
      </c>
    </row>
    <row r="10887" spans="1:8" ht="15" x14ac:dyDescent="0.2">
      <c r="A10887" s="618">
        <v>44369</v>
      </c>
      <c r="B10887" s="40" t="s">
        <v>16</v>
      </c>
      <c r="C10887" s="581" t="s">
        <v>1688</v>
      </c>
      <c r="D10887" s="892"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2" t="s">
        <v>4534</v>
      </c>
      <c r="E10904" s="582">
        <v>45016</v>
      </c>
      <c r="F10904" s="57"/>
      <c r="G10904" s="57">
        <f t="shared" si="176"/>
        <v>-45016</v>
      </c>
      <c r="H10904" s="120" t="s">
        <v>6975</v>
      </c>
    </row>
    <row r="10905" spans="1:8" ht="15" x14ac:dyDescent="0.2">
      <c r="A10905" s="618">
        <v>44371</v>
      </c>
      <c r="B10905" s="40" t="s">
        <v>6407</v>
      </c>
      <c r="C10905" s="581" t="s">
        <v>3144</v>
      </c>
      <c r="D10905" s="892"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2" t="s">
        <v>369</v>
      </c>
      <c r="E10911" s="582">
        <v>10000</v>
      </c>
      <c r="F10911" s="57"/>
      <c r="G10911" s="57">
        <f t="shared" si="176"/>
        <v>-10000</v>
      </c>
      <c r="H10911" s="120" t="s">
        <v>6975</v>
      </c>
    </row>
    <row r="10912" spans="1:8" ht="15" x14ac:dyDescent="0.2">
      <c r="A10912" s="618">
        <v>44375</v>
      </c>
      <c r="B10912" s="40" t="s">
        <v>3944</v>
      </c>
      <c r="C10912" s="581" t="s">
        <v>6497</v>
      </c>
      <c r="D10912" s="892"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1" t="s">
        <v>6974</v>
      </c>
      <c r="E10944" s="122">
        <v>200000</v>
      </c>
      <c r="F10944" s="122"/>
      <c r="G10944" s="122">
        <f t="shared" si="176"/>
        <v>-200000</v>
      </c>
      <c r="H10944" s="243" t="s">
        <v>6975</v>
      </c>
    </row>
    <row r="10945" spans="1:8" ht="15" x14ac:dyDescent="0.2">
      <c r="A10945" s="619">
        <v>44357</v>
      </c>
      <c r="B10945" s="121" t="s">
        <v>6951</v>
      </c>
      <c r="C10945" s="121" t="s">
        <v>7001</v>
      </c>
      <c r="D10945" s="811" t="s">
        <v>6987</v>
      </c>
      <c r="E10945" s="122">
        <v>100000</v>
      </c>
      <c r="F10945" s="122"/>
      <c r="G10945" s="122">
        <f t="shared" si="176"/>
        <v>-100000</v>
      </c>
      <c r="H10945" s="243" t="s">
        <v>6975</v>
      </c>
    </row>
    <row r="10946" spans="1:8" ht="15" x14ac:dyDescent="0.2">
      <c r="A10946" s="619">
        <v>44357</v>
      </c>
      <c r="B10946" s="121" t="s">
        <v>7124</v>
      </c>
      <c r="C10946" s="121" t="s">
        <v>5680</v>
      </c>
      <c r="D10946" s="811" t="s">
        <v>7015</v>
      </c>
      <c r="E10946" s="122">
        <v>46300</v>
      </c>
      <c r="F10946" s="122"/>
      <c r="G10946" s="122">
        <f t="shared" si="176"/>
        <v>-46300</v>
      </c>
      <c r="H10946" s="243" t="s">
        <v>6975</v>
      </c>
    </row>
    <row r="10947" spans="1:8" ht="15" x14ac:dyDescent="0.2">
      <c r="A10947" s="619">
        <v>44357</v>
      </c>
      <c r="B10947" s="121" t="s">
        <v>1399</v>
      </c>
      <c r="C10947" s="121" t="s">
        <v>5680</v>
      </c>
      <c r="D10947" s="811" t="s">
        <v>6787</v>
      </c>
      <c r="E10947" s="122">
        <v>53700</v>
      </c>
      <c r="F10947" s="122"/>
      <c r="G10947" s="122">
        <f t="shared" si="176"/>
        <v>-53700</v>
      </c>
      <c r="H10947" s="243" t="s">
        <v>6975</v>
      </c>
    </row>
    <row r="10948" spans="1:8" ht="36" x14ac:dyDescent="0.2">
      <c r="A10948" s="619">
        <v>44363</v>
      </c>
      <c r="B10948" s="173" t="s">
        <v>2932</v>
      </c>
      <c r="C10948" s="173" t="s">
        <v>2127</v>
      </c>
      <c r="D10948" s="227" t="s">
        <v>9208</v>
      </c>
      <c r="E10948" s="235">
        <v>449090</v>
      </c>
      <c r="F10948" s="235"/>
      <c r="G10948" s="235">
        <f t="shared" si="176"/>
        <v>-449090</v>
      </c>
      <c r="H10948" s="243" t="s">
        <v>6975</v>
      </c>
    </row>
    <row r="10949" spans="1:8" ht="15" x14ac:dyDescent="0.2">
      <c r="A10949" s="619">
        <v>44363</v>
      </c>
      <c r="B10949" s="173" t="s">
        <v>1399</v>
      </c>
      <c r="C10949" s="173" t="s">
        <v>2127</v>
      </c>
      <c r="D10949" s="902"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2" t="s">
        <v>6787</v>
      </c>
      <c r="E10950" s="235">
        <v>115010</v>
      </c>
      <c r="F10950" s="235"/>
      <c r="G10950" s="235">
        <f t="shared" si="177"/>
        <v>-115010</v>
      </c>
      <c r="H10950" s="243" t="s">
        <v>6975</v>
      </c>
    </row>
    <row r="10951" spans="1:8" ht="15" x14ac:dyDescent="0.2">
      <c r="A10951" s="619">
        <v>44363</v>
      </c>
      <c r="B10951" s="173" t="s">
        <v>6506</v>
      </c>
      <c r="C10951" s="173" t="s">
        <v>2127</v>
      </c>
      <c r="D10951" s="902" t="s">
        <v>6787</v>
      </c>
      <c r="E10951" s="235">
        <v>25140</v>
      </c>
      <c r="F10951" s="235"/>
      <c r="G10951" s="235">
        <f t="shared" si="177"/>
        <v>-25140</v>
      </c>
      <c r="H10951" s="243" t="s">
        <v>6975</v>
      </c>
    </row>
    <row r="10952" spans="1:8" ht="15" x14ac:dyDescent="0.2">
      <c r="A10952" s="619">
        <v>44369</v>
      </c>
      <c r="B10952" s="173" t="s">
        <v>1399</v>
      </c>
      <c r="C10952" s="173" t="s">
        <v>7021</v>
      </c>
      <c r="D10952" s="811" t="s">
        <v>7022</v>
      </c>
      <c r="E10952" s="235">
        <v>66250</v>
      </c>
      <c r="F10952" s="235"/>
      <c r="G10952" s="235">
        <f t="shared" si="177"/>
        <v>-66250</v>
      </c>
      <c r="H10952" s="243" t="s">
        <v>6975</v>
      </c>
    </row>
    <row r="10953" spans="1:8" ht="15" x14ac:dyDescent="0.2">
      <c r="A10953" s="619">
        <v>44372</v>
      </c>
      <c r="B10953" s="173" t="s">
        <v>6509</v>
      </c>
      <c r="C10953" s="173" t="s">
        <v>6761</v>
      </c>
      <c r="D10953" s="811" t="s">
        <v>7023</v>
      </c>
      <c r="E10953" s="235">
        <v>150000</v>
      </c>
      <c r="F10953" s="235"/>
      <c r="G10953" s="235">
        <f t="shared" si="177"/>
        <v>-150000</v>
      </c>
      <c r="H10953" s="243" t="s">
        <v>6975</v>
      </c>
    </row>
    <row r="10954" spans="1:8" ht="15" x14ac:dyDescent="0.2">
      <c r="A10954" s="619">
        <v>44373</v>
      </c>
      <c r="B10954" s="173" t="s">
        <v>6509</v>
      </c>
      <c r="C10954" s="173" t="s">
        <v>7024</v>
      </c>
      <c r="D10954" s="811" t="s">
        <v>7025</v>
      </c>
      <c r="E10954" s="235">
        <v>50000</v>
      </c>
      <c r="F10954" s="235"/>
      <c r="G10954" s="235">
        <f t="shared" si="177"/>
        <v>-50000</v>
      </c>
      <c r="H10954" s="243" t="s">
        <v>6975</v>
      </c>
    </row>
    <row r="10955" spans="1:8" ht="15" customHeight="1" x14ac:dyDescent="0.2">
      <c r="A10955" s="619">
        <v>44373</v>
      </c>
      <c r="B10955" s="173" t="s">
        <v>6951</v>
      </c>
      <c r="C10955" s="173" t="s">
        <v>2554</v>
      </c>
      <c r="D10955" s="811" t="s">
        <v>7026</v>
      </c>
      <c r="E10955" s="235">
        <v>30000</v>
      </c>
      <c r="F10955" s="235"/>
      <c r="G10955" s="235">
        <f t="shared" si="177"/>
        <v>-30000</v>
      </c>
      <c r="H10955" s="243" t="s">
        <v>6975</v>
      </c>
    </row>
    <row r="10956" spans="1:8" ht="15" x14ac:dyDescent="0.2">
      <c r="A10956" s="619">
        <v>44373</v>
      </c>
      <c r="B10956" s="173" t="s">
        <v>6756</v>
      </c>
      <c r="C10956" s="550" t="s">
        <v>2385</v>
      </c>
      <c r="D10956" s="892" t="s">
        <v>7027</v>
      </c>
      <c r="E10956" s="551">
        <v>53870</v>
      </c>
      <c r="F10956" s="235"/>
      <c r="G10956" s="235">
        <f t="shared" si="177"/>
        <v>-53870</v>
      </c>
      <c r="H10956" s="243" t="s">
        <v>6975</v>
      </c>
    </row>
    <row r="10957" spans="1:8" ht="15" x14ac:dyDescent="0.2">
      <c r="A10957" s="619">
        <v>44373</v>
      </c>
      <c r="B10957" s="173" t="s">
        <v>6506</v>
      </c>
      <c r="C10957" s="550" t="s">
        <v>2385</v>
      </c>
      <c r="D10957" s="903" t="s">
        <v>6787</v>
      </c>
      <c r="E10957" s="551">
        <v>16130</v>
      </c>
      <c r="F10957" s="235"/>
      <c r="G10957" s="235">
        <f t="shared" si="177"/>
        <v>-16130</v>
      </c>
      <c r="H10957" s="243" t="s">
        <v>6975</v>
      </c>
    </row>
    <row r="10958" spans="1:8" ht="15" x14ac:dyDescent="0.2">
      <c r="A10958" s="619">
        <v>44373</v>
      </c>
      <c r="B10958" s="173" t="s">
        <v>6516</v>
      </c>
      <c r="C10958" s="173" t="s">
        <v>6820</v>
      </c>
      <c r="D10958" s="811" t="s">
        <v>7028</v>
      </c>
      <c r="E10958" s="235">
        <v>100000</v>
      </c>
      <c r="F10958" s="235"/>
      <c r="G10958" s="235">
        <f t="shared" si="177"/>
        <v>-100000</v>
      </c>
      <c r="H10958" s="243" t="s">
        <v>6975</v>
      </c>
    </row>
    <row r="10959" spans="1:8" ht="15" x14ac:dyDescent="0.2">
      <c r="A10959" s="619">
        <v>44373</v>
      </c>
      <c r="B10959" s="173" t="s">
        <v>16</v>
      </c>
      <c r="C10959" s="550" t="s">
        <v>7029</v>
      </c>
      <c r="D10959" s="892" t="s">
        <v>7030</v>
      </c>
      <c r="E10959" s="551">
        <v>102704</v>
      </c>
      <c r="F10959" s="235"/>
      <c r="G10959" s="235">
        <f t="shared" si="177"/>
        <v>-102704</v>
      </c>
      <c r="H10959" s="243" t="s">
        <v>6975</v>
      </c>
    </row>
    <row r="10960" spans="1:8" ht="15" x14ac:dyDescent="0.2">
      <c r="A10960" s="619">
        <v>44373</v>
      </c>
      <c r="B10960" s="173" t="s">
        <v>16</v>
      </c>
      <c r="C10960" s="550" t="s">
        <v>7029</v>
      </c>
      <c r="D10960" s="892" t="s">
        <v>6787</v>
      </c>
      <c r="E10960" s="551">
        <v>54313</v>
      </c>
      <c r="F10960" s="235"/>
      <c r="G10960" s="235">
        <f t="shared" si="177"/>
        <v>-54313</v>
      </c>
      <c r="H10960" s="243" t="s">
        <v>6975</v>
      </c>
    </row>
    <row r="10961" spans="1:8" ht="15" x14ac:dyDescent="0.2">
      <c r="A10961" s="619">
        <v>44373</v>
      </c>
      <c r="B10961" s="173" t="s">
        <v>16</v>
      </c>
      <c r="C10961" s="550" t="s">
        <v>7029</v>
      </c>
      <c r="D10961" s="892" t="s">
        <v>6787</v>
      </c>
      <c r="E10961" s="551">
        <v>50642</v>
      </c>
      <c r="F10961" s="235"/>
      <c r="G10961" s="235">
        <f t="shared" si="177"/>
        <v>-50642</v>
      </c>
      <c r="H10961" s="243" t="s">
        <v>6975</v>
      </c>
    </row>
    <row r="10962" spans="1:8" ht="15" x14ac:dyDescent="0.2">
      <c r="A10962" s="619">
        <v>44375</v>
      </c>
      <c r="B10962" s="173" t="s">
        <v>1399</v>
      </c>
      <c r="C10962" s="649" t="s">
        <v>7062</v>
      </c>
      <c r="D10962" s="893" t="s">
        <v>7063</v>
      </c>
      <c r="E10962" s="650">
        <v>23500</v>
      </c>
      <c r="F10962" s="235"/>
      <c r="G10962" s="235">
        <f t="shared" si="177"/>
        <v>-23500</v>
      </c>
      <c r="H10962" s="243" t="s">
        <v>6975</v>
      </c>
    </row>
    <row r="10963" spans="1:8" ht="15" x14ac:dyDescent="0.2">
      <c r="A10963" s="619">
        <v>44375</v>
      </c>
      <c r="B10963" s="173" t="s">
        <v>2932</v>
      </c>
      <c r="C10963" s="649" t="s">
        <v>7062</v>
      </c>
      <c r="D10963" s="904" t="s">
        <v>6787</v>
      </c>
      <c r="E10963" s="650">
        <v>18500</v>
      </c>
      <c r="F10963" s="235"/>
      <c r="G10963" s="235">
        <f t="shared" si="177"/>
        <v>-18500</v>
      </c>
      <c r="H10963" s="243" t="s">
        <v>6975</v>
      </c>
    </row>
    <row r="10964" spans="1:8" ht="15" x14ac:dyDescent="0.2">
      <c r="A10964" s="619">
        <v>44375</v>
      </c>
      <c r="B10964" s="173" t="s">
        <v>5640</v>
      </c>
      <c r="C10964" s="649" t="s">
        <v>7062</v>
      </c>
      <c r="D10964" s="904" t="s">
        <v>6787</v>
      </c>
      <c r="E10964" s="650">
        <v>18000</v>
      </c>
      <c r="F10964" s="235"/>
      <c r="G10964" s="235">
        <f t="shared" si="177"/>
        <v>-18000</v>
      </c>
      <c r="H10964" s="243" t="s">
        <v>6975</v>
      </c>
    </row>
    <row r="10965" spans="1:8" ht="15" x14ac:dyDescent="0.2">
      <c r="A10965" s="619">
        <v>44375</v>
      </c>
      <c r="B10965" s="173" t="s">
        <v>1399</v>
      </c>
      <c r="C10965" s="173" t="s">
        <v>7062</v>
      </c>
      <c r="D10965" s="902"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800" t="s">
        <v>6985</v>
      </c>
      <c r="E10967" s="91"/>
      <c r="F10967" s="91">
        <v>139113</v>
      </c>
      <c r="G10967" s="91">
        <f t="shared" si="177"/>
        <v>139113</v>
      </c>
      <c r="H10967" s="260" t="s">
        <v>6975</v>
      </c>
    </row>
    <row r="10968" spans="1:8" ht="15" x14ac:dyDescent="0.2">
      <c r="A10968" s="617">
        <v>44356</v>
      </c>
      <c r="B10968" s="90" t="s">
        <v>3944</v>
      </c>
      <c r="C10968" s="93" t="s">
        <v>558</v>
      </c>
      <c r="D10968" s="800" t="s">
        <v>6986</v>
      </c>
      <c r="E10968" s="91"/>
      <c r="F10968" s="91">
        <v>11700</v>
      </c>
      <c r="G10968" s="91">
        <f t="shared" si="177"/>
        <v>11700</v>
      </c>
      <c r="H10968" s="260" t="s">
        <v>6975</v>
      </c>
    </row>
    <row r="10969" spans="1:8" ht="15" x14ac:dyDescent="0.2">
      <c r="A10969" s="617">
        <v>44362</v>
      </c>
      <c r="B10969" s="90" t="s">
        <v>37</v>
      </c>
      <c r="C10969" s="93" t="s">
        <v>558</v>
      </c>
      <c r="D10969" s="800" t="s">
        <v>6985</v>
      </c>
      <c r="E10969" s="91"/>
      <c r="F10969" s="91">
        <v>157140</v>
      </c>
      <c r="G10969" s="91">
        <f t="shared" si="177"/>
        <v>157140</v>
      </c>
      <c r="H10969" s="260" t="s">
        <v>6975</v>
      </c>
    </row>
    <row r="10970" spans="1:8" ht="15" x14ac:dyDescent="0.2">
      <c r="A10970" s="617">
        <v>44362</v>
      </c>
      <c r="B10970" s="90" t="s">
        <v>37</v>
      </c>
      <c r="C10970" s="93" t="s">
        <v>558</v>
      </c>
      <c r="D10970" s="800" t="s">
        <v>7012</v>
      </c>
      <c r="E10970" s="91"/>
      <c r="F10970" s="91">
        <v>157140</v>
      </c>
      <c r="G10970" s="91">
        <f t="shared" si="177"/>
        <v>157140</v>
      </c>
      <c r="H10970" s="260" t="s">
        <v>6975</v>
      </c>
    </row>
    <row r="10971" spans="1:8" ht="36" x14ac:dyDescent="0.2">
      <c r="A10971" s="617">
        <v>44363</v>
      </c>
      <c r="B10971" s="93" t="s">
        <v>1399</v>
      </c>
      <c r="C10971" s="93" t="s">
        <v>558</v>
      </c>
      <c r="D10971" s="801" t="s">
        <v>7016</v>
      </c>
      <c r="E10971" s="175"/>
      <c r="F10971" s="175">
        <v>789240</v>
      </c>
      <c r="G10971" s="175">
        <f t="shared" si="177"/>
        <v>789240</v>
      </c>
      <c r="H10971" s="260" t="s">
        <v>6975</v>
      </c>
    </row>
    <row r="10972" spans="1:8" ht="15" x14ac:dyDescent="0.2">
      <c r="A10972" s="617">
        <v>44368</v>
      </c>
      <c r="B10972" s="90" t="s">
        <v>1399</v>
      </c>
      <c r="C10972" s="93" t="s">
        <v>558</v>
      </c>
      <c r="D10972" s="800" t="s">
        <v>7018</v>
      </c>
      <c r="E10972" s="91"/>
      <c r="F10972" s="91">
        <v>3500000</v>
      </c>
      <c r="G10972" s="91">
        <f t="shared" si="177"/>
        <v>3500000</v>
      </c>
      <c r="H10972" s="260" t="s">
        <v>6975</v>
      </c>
    </row>
    <row r="10973" spans="1:8" ht="15" x14ac:dyDescent="0.2">
      <c r="A10973" s="617">
        <v>44372</v>
      </c>
      <c r="B10973" s="90" t="s">
        <v>82</v>
      </c>
      <c r="C10973" s="93" t="s">
        <v>558</v>
      </c>
      <c r="D10973" s="800" t="s">
        <v>7020</v>
      </c>
      <c r="E10973" s="91"/>
      <c r="F10973" s="91">
        <v>119150</v>
      </c>
      <c r="G10973" s="91">
        <f t="shared" si="177"/>
        <v>119150</v>
      </c>
      <c r="H10973" s="260" t="s">
        <v>6975</v>
      </c>
    </row>
    <row r="10974" spans="1:8" ht="24" x14ac:dyDescent="0.2">
      <c r="A10974" s="617">
        <v>44377</v>
      </c>
      <c r="B10974" s="90" t="s">
        <v>1399</v>
      </c>
      <c r="C10974" s="93" t="s">
        <v>558</v>
      </c>
      <c r="D10974" s="797" t="s">
        <v>7255</v>
      </c>
      <c r="E10974" s="91"/>
      <c r="F10974" s="91">
        <v>167125</v>
      </c>
      <c r="G10974" s="91">
        <f t="shared" si="177"/>
        <v>167125</v>
      </c>
      <c r="H10974" s="260" t="s">
        <v>6975</v>
      </c>
    </row>
    <row r="10975" spans="1:8" ht="15" x14ac:dyDescent="0.2">
      <c r="A10975" s="617">
        <v>44377</v>
      </c>
      <c r="B10975" s="90" t="s">
        <v>3945</v>
      </c>
      <c r="C10975" s="93" t="s">
        <v>558</v>
      </c>
      <c r="D10975" s="800" t="s">
        <v>7012</v>
      </c>
      <c r="E10975" s="91"/>
      <c r="F10975" s="91">
        <v>139113</v>
      </c>
      <c r="G10975" s="91">
        <f t="shared" si="177"/>
        <v>139113</v>
      </c>
      <c r="H10975" s="260" t="s">
        <v>6975</v>
      </c>
    </row>
    <row r="10976" spans="1:8" ht="15" x14ac:dyDescent="0.2">
      <c r="A10976" s="617">
        <v>44377</v>
      </c>
      <c r="B10976" s="90" t="s">
        <v>3944</v>
      </c>
      <c r="C10976" s="93" t="s">
        <v>558</v>
      </c>
      <c r="D10976" s="800" t="s">
        <v>7012</v>
      </c>
      <c r="E10976" s="91"/>
      <c r="F10976" s="91">
        <v>53505</v>
      </c>
      <c r="G10976" s="91">
        <f t="shared" si="177"/>
        <v>53505</v>
      </c>
      <c r="H10976" s="260" t="s">
        <v>6975</v>
      </c>
    </row>
    <row r="10977" spans="1:8" ht="24" x14ac:dyDescent="0.2">
      <c r="A10977" s="617">
        <v>44377</v>
      </c>
      <c r="B10977" s="93" t="s">
        <v>6509</v>
      </c>
      <c r="C10977" s="93" t="s">
        <v>558</v>
      </c>
      <c r="D10977" s="801" t="s">
        <v>7067</v>
      </c>
      <c r="E10977" s="175"/>
      <c r="F10977" s="175">
        <v>2032139</v>
      </c>
      <c r="G10977" s="175">
        <f t="shared" si="177"/>
        <v>2032139</v>
      </c>
      <c r="H10977" s="260" t="s">
        <v>6975</v>
      </c>
    </row>
    <row r="10978" spans="1:8" ht="15"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4" t="s">
        <v>7099</v>
      </c>
      <c r="E10981" s="629">
        <v>9000</v>
      </c>
      <c r="F10981" s="57"/>
      <c r="G10981" s="125">
        <f t="shared" si="177"/>
        <v>-9000</v>
      </c>
      <c r="H10981" s="120" t="s">
        <v>7069</v>
      </c>
    </row>
    <row r="10982" spans="1:8" ht="15" x14ac:dyDescent="0.2">
      <c r="A10982" s="618">
        <v>44378</v>
      </c>
      <c r="B10982" s="40" t="s">
        <v>7065</v>
      </c>
      <c r="C10982" s="628" t="s">
        <v>3144</v>
      </c>
      <c r="D10982" s="894"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4" t="s">
        <v>7099</v>
      </c>
      <c r="E10990" s="629">
        <v>4410</v>
      </c>
      <c r="F10990" s="57"/>
      <c r="G10990" s="125">
        <f t="shared" si="177"/>
        <v>-4410</v>
      </c>
      <c r="H10990" s="120" t="s">
        <v>7069</v>
      </c>
    </row>
    <row r="10991" spans="1:8" ht="15" x14ac:dyDescent="0.2">
      <c r="A10991" s="618">
        <v>44379</v>
      </c>
      <c r="B10991" s="40" t="s">
        <v>7065</v>
      </c>
      <c r="C10991" s="628" t="s">
        <v>3144</v>
      </c>
      <c r="D10991" s="894"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2" t="s">
        <v>7127</v>
      </c>
      <c r="E11040" s="551">
        <v>60743</v>
      </c>
      <c r="F11040" s="125"/>
      <c r="G11040" s="125">
        <f t="shared" si="178"/>
        <v>-60743</v>
      </c>
      <c r="H11040" s="120" t="s">
        <v>7069</v>
      </c>
    </row>
    <row r="11041" spans="1:8" ht="15" customHeight="1" x14ac:dyDescent="0.2">
      <c r="A11041" s="618">
        <v>44391</v>
      </c>
      <c r="B11041" s="62" t="s">
        <v>3945</v>
      </c>
      <c r="C11041" s="550" t="s">
        <v>3002</v>
      </c>
      <c r="D11041" s="892" t="s">
        <v>6787</v>
      </c>
      <c r="E11041" s="551">
        <v>13520</v>
      </c>
      <c r="F11041" s="125"/>
      <c r="G11041" s="125">
        <f t="shared" si="178"/>
        <v>-13520</v>
      </c>
      <c r="H11041" s="120" t="s">
        <v>7069</v>
      </c>
    </row>
    <row r="11042" spans="1:8" ht="15" customHeight="1" x14ac:dyDescent="0.2">
      <c r="A11042" s="618">
        <v>44391</v>
      </c>
      <c r="B11042" s="62" t="s">
        <v>3944</v>
      </c>
      <c r="C11042" s="550" t="s">
        <v>3002</v>
      </c>
      <c r="D11042" s="892" t="s">
        <v>6787</v>
      </c>
      <c r="E11042" s="551">
        <v>5200</v>
      </c>
      <c r="F11042" s="125"/>
      <c r="G11042" s="125">
        <f t="shared" si="178"/>
        <v>-5200</v>
      </c>
      <c r="H11042" s="120" t="s">
        <v>7069</v>
      </c>
    </row>
    <row r="11043" spans="1:8" ht="15" customHeight="1" x14ac:dyDescent="0.2">
      <c r="A11043" s="618">
        <v>44391</v>
      </c>
      <c r="B11043" s="62" t="s">
        <v>37</v>
      </c>
      <c r="C11043" s="550" t="s">
        <v>3002</v>
      </c>
      <c r="D11043" s="892" t="s">
        <v>6787</v>
      </c>
      <c r="E11043" s="551">
        <v>25920</v>
      </c>
      <c r="F11043" s="125"/>
      <c r="G11043" s="125">
        <f t="shared" si="178"/>
        <v>-25920</v>
      </c>
      <c r="H11043" s="120" t="s">
        <v>7069</v>
      </c>
    </row>
    <row r="11044" spans="1:8" ht="15" customHeight="1" x14ac:dyDescent="0.2">
      <c r="A11044" s="618">
        <v>44391</v>
      </c>
      <c r="B11044" s="62" t="s">
        <v>82</v>
      </c>
      <c r="C11044" s="550" t="s">
        <v>3002</v>
      </c>
      <c r="D11044" s="892"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2" t="s">
        <v>7128</v>
      </c>
      <c r="E11046" s="551">
        <v>25000</v>
      </c>
      <c r="F11046" s="125"/>
      <c r="G11046" s="125">
        <f t="shared" si="178"/>
        <v>-25000</v>
      </c>
      <c r="H11046" s="120" t="s">
        <v>7069</v>
      </c>
    </row>
    <row r="11047" spans="1:8" ht="15" customHeight="1" x14ac:dyDescent="0.2">
      <c r="A11047" s="618">
        <v>44391</v>
      </c>
      <c r="B11047" s="62" t="s">
        <v>1399</v>
      </c>
      <c r="C11047" s="550" t="s">
        <v>3445</v>
      </c>
      <c r="D11047" s="892"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5" t="s">
        <v>9209</v>
      </c>
      <c r="E11147" s="635">
        <v>134360</v>
      </c>
      <c r="F11147" s="235"/>
      <c r="G11147" s="235">
        <f t="shared" si="180"/>
        <v>-134360</v>
      </c>
      <c r="H11147" s="243" t="s">
        <v>7069</v>
      </c>
    </row>
    <row r="11148" spans="1:8" ht="15" customHeight="1" x14ac:dyDescent="0.2">
      <c r="A11148" s="619">
        <v>44392</v>
      </c>
      <c r="B11148" s="173" t="s">
        <v>1399</v>
      </c>
      <c r="C11148" s="633" t="s">
        <v>1354</v>
      </c>
      <c r="D11148" s="895" t="s">
        <v>6787</v>
      </c>
      <c r="E11148" s="635">
        <v>79000</v>
      </c>
      <c r="F11148" s="235"/>
      <c r="G11148" s="235">
        <f t="shared" si="180"/>
        <v>-79000</v>
      </c>
      <c r="H11148" s="243" t="s">
        <v>7069</v>
      </c>
    </row>
    <row r="11149" spans="1:8" ht="15" customHeight="1" x14ac:dyDescent="0.2">
      <c r="A11149" s="619">
        <v>44392</v>
      </c>
      <c r="B11149" s="173" t="s">
        <v>6407</v>
      </c>
      <c r="C11149" s="633" t="s">
        <v>1354</v>
      </c>
      <c r="D11149" s="895" t="s">
        <v>6787</v>
      </c>
      <c r="E11149" s="635">
        <v>35561</v>
      </c>
      <c r="F11149" s="235"/>
      <c r="G11149" s="235">
        <f t="shared" si="180"/>
        <v>-35561</v>
      </c>
      <c r="H11149" s="243" t="s">
        <v>7069</v>
      </c>
    </row>
    <row r="11150" spans="1:8" ht="15" customHeight="1" x14ac:dyDescent="0.2">
      <c r="A11150" s="619">
        <v>44392</v>
      </c>
      <c r="B11150" s="173" t="s">
        <v>3945</v>
      </c>
      <c r="C11150" s="633" t="s">
        <v>1354</v>
      </c>
      <c r="D11150" s="895" t="s">
        <v>6787</v>
      </c>
      <c r="E11150" s="635">
        <v>252800</v>
      </c>
      <c r="F11150" s="235"/>
      <c r="G11150" s="235">
        <f t="shared" si="180"/>
        <v>-252800</v>
      </c>
      <c r="H11150" s="243" t="s">
        <v>7069</v>
      </c>
    </row>
    <row r="11151" spans="1:8" ht="15" customHeight="1" x14ac:dyDescent="0.2">
      <c r="A11151" s="619">
        <v>44392</v>
      </c>
      <c r="B11151" s="173" t="s">
        <v>7065</v>
      </c>
      <c r="C11151" s="633" t="s">
        <v>1354</v>
      </c>
      <c r="D11151" s="895" t="s">
        <v>6787</v>
      </c>
      <c r="E11151" s="635">
        <v>209</v>
      </c>
      <c r="F11151" s="235"/>
      <c r="G11151" s="235">
        <f t="shared" si="180"/>
        <v>-209</v>
      </c>
      <c r="H11151" s="243" t="s">
        <v>7069</v>
      </c>
    </row>
    <row r="11152" spans="1:8" ht="36" customHeight="1" x14ac:dyDescent="0.2">
      <c r="A11152" s="619">
        <v>44392</v>
      </c>
      <c r="B11152" s="173" t="s">
        <v>6509</v>
      </c>
      <c r="C11152" s="649" t="s">
        <v>1354</v>
      </c>
      <c r="D11152" s="905" t="s">
        <v>9210</v>
      </c>
      <c r="E11152" s="650">
        <v>441381</v>
      </c>
      <c r="F11152" s="235"/>
      <c r="G11152" s="235">
        <f t="shared" si="180"/>
        <v>-441381</v>
      </c>
      <c r="H11152" s="243" t="s">
        <v>7069</v>
      </c>
    </row>
    <row r="11153" spans="1:8" ht="15" customHeight="1" x14ac:dyDescent="0.2">
      <c r="A11153" s="619">
        <v>44392</v>
      </c>
      <c r="B11153" s="173" t="s">
        <v>6951</v>
      </c>
      <c r="C11153" s="649" t="s">
        <v>1354</v>
      </c>
      <c r="D11153" s="905" t="s">
        <v>6787</v>
      </c>
      <c r="E11153" s="650">
        <v>39410</v>
      </c>
      <c r="F11153" s="235"/>
      <c r="G11153" s="235">
        <f t="shared" si="180"/>
        <v>-39410</v>
      </c>
      <c r="H11153" s="243" t="s">
        <v>7069</v>
      </c>
    </row>
    <row r="11154" spans="1:8" ht="15" customHeight="1" x14ac:dyDescent="0.2">
      <c r="A11154" s="619">
        <v>44392</v>
      </c>
      <c r="B11154" s="173" t="s">
        <v>6407</v>
      </c>
      <c r="C11154" s="649" t="s">
        <v>1354</v>
      </c>
      <c r="D11154" s="905"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4" t="s">
        <v>7178</v>
      </c>
      <c r="E11159" s="566">
        <v>10100</v>
      </c>
      <c r="F11159" s="235"/>
      <c r="G11159" s="235">
        <f t="shared" si="180"/>
        <v>-10100</v>
      </c>
      <c r="H11159" s="243" t="s">
        <v>7069</v>
      </c>
    </row>
    <row r="11160" spans="1:8" ht="15" customHeight="1" x14ac:dyDescent="0.2">
      <c r="A11160" s="619">
        <v>44405</v>
      </c>
      <c r="B11160" s="173" t="s">
        <v>11</v>
      </c>
      <c r="C11160" s="565" t="s">
        <v>1390</v>
      </c>
      <c r="D11160" s="874" t="s">
        <v>6787</v>
      </c>
      <c r="E11160" s="566">
        <v>3293</v>
      </c>
      <c r="F11160" s="235"/>
      <c r="G11160" s="235">
        <f t="shared" si="180"/>
        <v>-3293</v>
      </c>
      <c r="H11160" s="243" t="s">
        <v>7069</v>
      </c>
    </row>
    <row r="11161" spans="1:8" ht="15" customHeight="1" x14ac:dyDescent="0.2">
      <c r="A11161" s="619">
        <v>44405</v>
      </c>
      <c r="B11161" s="173" t="s">
        <v>2651</v>
      </c>
      <c r="C11161" s="565" t="s">
        <v>1390</v>
      </c>
      <c r="D11161" s="874" t="s">
        <v>6787</v>
      </c>
      <c r="E11161" s="566">
        <v>813</v>
      </c>
      <c r="F11161" s="235"/>
      <c r="G11161" s="235">
        <f t="shared" si="180"/>
        <v>-813</v>
      </c>
      <c r="H11161" s="243" t="s">
        <v>7069</v>
      </c>
    </row>
    <row r="11162" spans="1:8" ht="15" customHeight="1" x14ac:dyDescent="0.2">
      <c r="A11162" s="619">
        <v>44405</v>
      </c>
      <c r="B11162" s="173" t="s">
        <v>6951</v>
      </c>
      <c r="C11162" s="565" t="s">
        <v>1390</v>
      </c>
      <c r="D11162" s="874" t="s">
        <v>6787</v>
      </c>
      <c r="E11162" s="566">
        <v>17710</v>
      </c>
      <c r="F11162" s="235"/>
      <c r="G11162" s="235">
        <f t="shared" si="180"/>
        <v>-17710</v>
      </c>
      <c r="H11162" s="243" t="s">
        <v>7069</v>
      </c>
    </row>
    <row r="11163" spans="1:8" ht="15" customHeight="1" x14ac:dyDescent="0.2">
      <c r="A11163" s="619">
        <v>44405</v>
      </c>
      <c r="B11163" s="173" t="s">
        <v>1399</v>
      </c>
      <c r="C11163" s="565" t="s">
        <v>1390</v>
      </c>
      <c r="D11163" s="874"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800" t="s">
        <v>7066</v>
      </c>
      <c r="E11167" s="91"/>
      <c r="F11167" s="91">
        <v>6012500</v>
      </c>
      <c r="G11167" s="91">
        <f t="shared" si="180"/>
        <v>6012500</v>
      </c>
      <c r="H11167" s="260" t="s">
        <v>7069</v>
      </c>
    </row>
    <row r="11168" spans="1:8" ht="15" x14ac:dyDescent="0.2">
      <c r="A11168" s="617">
        <v>44378</v>
      </c>
      <c r="B11168" s="90" t="s">
        <v>3945</v>
      </c>
      <c r="C11168" s="93" t="s">
        <v>558</v>
      </c>
      <c r="D11168" s="800" t="s">
        <v>7091</v>
      </c>
      <c r="E11168" s="91"/>
      <c r="F11168" s="91">
        <v>1500000</v>
      </c>
      <c r="G11168" s="91">
        <f t="shared" si="180"/>
        <v>1500000</v>
      </c>
      <c r="H11168" s="260" t="s">
        <v>7069</v>
      </c>
    </row>
    <row r="11169" spans="1:8" ht="15" customHeight="1" x14ac:dyDescent="0.2">
      <c r="A11169" s="617">
        <v>44383</v>
      </c>
      <c r="B11169" s="90" t="s">
        <v>6516</v>
      </c>
      <c r="C11169" s="93" t="s">
        <v>558</v>
      </c>
      <c r="D11169" s="800" t="s">
        <v>7097</v>
      </c>
      <c r="E11169" s="91"/>
      <c r="F11169" s="91">
        <v>1850000</v>
      </c>
      <c r="G11169" s="91">
        <f t="shared" si="180"/>
        <v>1850000</v>
      </c>
      <c r="H11169" s="260" t="s">
        <v>7069</v>
      </c>
    </row>
    <row r="11170" spans="1:8" ht="15" customHeight="1" x14ac:dyDescent="0.2">
      <c r="A11170" s="617">
        <v>44385</v>
      </c>
      <c r="B11170" s="90" t="s">
        <v>6514</v>
      </c>
      <c r="C11170" s="93" t="s">
        <v>558</v>
      </c>
      <c r="D11170" s="800" t="s">
        <v>7109</v>
      </c>
      <c r="E11170" s="91"/>
      <c r="F11170" s="91">
        <v>625014</v>
      </c>
      <c r="G11170" s="91">
        <f t="shared" si="180"/>
        <v>625014</v>
      </c>
      <c r="H11170" s="260" t="s">
        <v>7069</v>
      </c>
    </row>
    <row r="11171" spans="1:8" ht="15" customHeight="1" x14ac:dyDescent="0.2">
      <c r="A11171" s="617">
        <v>44385</v>
      </c>
      <c r="B11171" s="90" t="s">
        <v>7110</v>
      </c>
      <c r="C11171" s="93" t="s">
        <v>558</v>
      </c>
      <c r="D11171" s="800" t="s">
        <v>7201</v>
      </c>
      <c r="E11171" s="91"/>
      <c r="F11171" s="91">
        <v>454725</v>
      </c>
      <c r="G11171" s="91">
        <f t="shared" si="180"/>
        <v>454725</v>
      </c>
      <c r="H11171" s="260" t="s">
        <v>7069</v>
      </c>
    </row>
    <row r="11172" spans="1:8" ht="24" customHeight="1" x14ac:dyDescent="0.2">
      <c r="A11172" s="617">
        <v>44391</v>
      </c>
      <c r="B11172" s="93" t="s">
        <v>7124</v>
      </c>
      <c r="C11172" s="93" t="s">
        <v>558</v>
      </c>
      <c r="D11172" s="801" t="s">
        <v>7138</v>
      </c>
      <c r="E11172" s="175"/>
      <c r="F11172" s="175">
        <v>521235</v>
      </c>
      <c r="G11172" s="175">
        <f t="shared" si="180"/>
        <v>521235</v>
      </c>
      <c r="H11172" s="260" t="s">
        <v>7069</v>
      </c>
    </row>
    <row r="11173" spans="1:8" ht="36" customHeight="1" x14ac:dyDescent="0.2">
      <c r="A11173" s="617">
        <v>44392</v>
      </c>
      <c r="B11173" s="93" t="s">
        <v>1399</v>
      </c>
      <c r="C11173" s="93" t="s">
        <v>558</v>
      </c>
      <c r="D11173" s="801" t="s">
        <v>7134</v>
      </c>
      <c r="E11173" s="175"/>
      <c r="F11173" s="175">
        <v>501930</v>
      </c>
      <c r="G11173" s="175">
        <f t="shared" si="180"/>
        <v>501930</v>
      </c>
      <c r="H11173" s="260" t="s">
        <v>7069</v>
      </c>
    </row>
    <row r="11174" spans="1:8" ht="24" customHeight="1" x14ac:dyDescent="0.2">
      <c r="A11174" s="617">
        <v>44392</v>
      </c>
      <c r="B11174" s="93" t="s">
        <v>1399</v>
      </c>
      <c r="C11174" s="93" t="s">
        <v>558</v>
      </c>
      <c r="D11174" s="801" t="s">
        <v>7135</v>
      </c>
      <c r="E11174" s="175"/>
      <c r="F11174" s="175">
        <v>150000</v>
      </c>
      <c r="G11174" s="175">
        <f t="shared" si="180"/>
        <v>150000</v>
      </c>
      <c r="H11174" s="260" t="s">
        <v>7069</v>
      </c>
    </row>
    <row r="11175" spans="1:8" ht="24" customHeight="1" x14ac:dyDescent="0.2">
      <c r="A11175" s="617">
        <v>44392</v>
      </c>
      <c r="B11175" s="93" t="s">
        <v>1399</v>
      </c>
      <c r="C11175" s="93" t="s">
        <v>558</v>
      </c>
      <c r="D11175" s="801" t="s">
        <v>7136</v>
      </c>
      <c r="E11175" s="175"/>
      <c r="F11175" s="175">
        <v>700000</v>
      </c>
      <c r="G11175" s="175">
        <f t="shared" si="180"/>
        <v>700000</v>
      </c>
      <c r="H11175" s="260" t="s">
        <v>7069</v>
      </c>
    </row>
    <row r="11176" spans="1:8" ht="15" customHeight="1" x14ac:dyDescent="0.2">
      <c r="A11176" s="617">
        <v>44394</v>
      </c>
      <c r="B11176" s="90" t="s">
        <v>6951</v>
      </c>
      <c r="C11176" s="93" t="s">
        <v>558</v>
      </c>
      <c r="D11176" s="800" t="s">
        <v>7144</v>
      </c>
      <c r="E11176" s="91"/>
      <c r="F11176" s="91">
        <v>1350000</v>
      </c>
      <c r="G11176" s="91">
        <f t="shared" si="180"/>
        <v>1350000</v>
      </c>
      <c r="H11176" s="260" t="s">
        <v>7069</v>
      </c>
    </row>
    <row r="11177" spans="1:8" ht="24" customHeight="1" x14ac:dyDescent="0.2">
      <c r="A11177" s="617">
        <v>44396</v>
      </c>
      <c r="B11177" s="93" t="s">
        <v>1399</v>
      </c>
      <c r="C11177" s="93" t="s">
        <v>558</v>
      </c>
      <c r="D11177" s="801" t="s">
        <v>7165</v>
      </c>
      <c r="E11177" s="175"/>
      <c r="F11177" s="175">
        <v>450000</v>
      </c>
      <c r="G11177" s="175">
        <f t="shared" si="180"/>
        <v>450000</v>
      </c>
      <c r="H11177" s="260" t="s">
        <v>7069</v>
      </c>
    </row>
    <row r="11178" spans="1:8" ht="15" customHeight="1" x14ac:dyDescent="0.2">
      <c r="A11178" s="617">
        <v>44405</v>
      </c>
      <c r="B11178" s="90" t="s">
        <v>37</v>
      </c>
      <c r="C11178" s="90" t="s">
        <v>558</v>
      </c>
      <c r="D11178" s="800" t="s">
        <v>7177</v>
      </c>
      <c r="E11178" s="175"/>
      <c r="F11178" s="91">
        <v>157140</v>
      </c>
      <c r="G11178" s="91">
        <f t="shared" si="180"/>
        <v>157140</v>
      </c>
      <c r="H11178" s="260" t="s">
        <v>7069</v>
      </c>
    </row>
    <row r="11179" spans="1:8" ht="72" customHeight="1" x14ac:dyDescent="0.2">
      <c r="A11179" s="617">
        <v>44405</v>
      </c>
      <c r="B11179" s="93" t="s">
        <v>1399</v>
      </c>
      <c r="C11179" s="93" t="s">
        <v>558</v>
      </c>
      <c r="D11179" s="801"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2" t="s">
        <v>5857</v>
      </c>
      <c r="E11206" s="551">
        <v>13520</v>
      </c>
      <c r="F11206" s="125"/>
      <c r="G11206" s="125">
        <f t="shared" si="181"/>
        <v>-13520</v>
      </c>
      <c r="H11206" s="120" t="s">
        <v>7203</v>
      </c>
    </row>
    <row r="11207" spans="1:8" ht="15" customHeight="1" x14ac:dyDescent="0.2">
      <c r="A11207" s="618">
        <v>44418</v>
      </c>
      <c r="B11207" s="62" t="s">
        <v>3944</v>
      </c>
      <c r="C11207" s="550" t="s">
        <v>3002</v>
      </c>
      <c r="D11207" s="892" t="s">
        <v>6787</v>
      </c>
      <c r="E11207" s="551">
        <v>5200</v>
      </c>
      <c r="F11207" s="125"/>
      <c r="G11207" s="125">
        <f t="shared" si="181"/>
        <v>-5200</v>
      </c>
      <c r="H11207" s="120" t="s">
        <v>7203</v>
      </c>
    </row>
    <row r="11208" spans="1:8" ht="15" customHeight="1" x14ac:dyDescent="0.2">
      <c r="A11208" s="618">
        <v>44418</v>
      </c>
      <c r="B11208" s="62" t="s">
        <v>3945</v>
      </c>
      <c r="C11208" s="550" t="s">
        <v>3002</v>
      </c>
      <c r="D11208" s="892"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x14ac:dyDescent="0.2">
      <c r="A11227" s="618">
        <v>44421</v>
      </c>
      <c r="B11227" s="62" t="s">
        <v>25</v>
      </c>
      <c r="C11227" s="62" t="s">
        <v>1688</v>
      </c>
      <c r="D11227" s="107" t="s">
        <v>6342</v>
      </c>
      <c r="E11227" s="125">
        <v>6580</v>
      </c>
      <c r="F11227" s="125"/>
      <c r="G11227" s="125">
        <f t="shared" si="181"/>
        <v>-6580</v>
      </c>
      <c r="H11227" s="120" t="s">
        <v>7203</v>
      </c>
    </row>
    <row r="11228" spans="1:8" ht="15" x14ac:dyDescent="0.2">
      <c r="A11228" s="618">
        <v>44421</v>
      </c>
      <c r="B11228" s="62" t="s">
        <v>16</v>
      </c>
      <c r="C11228" s="62" t="s">
        <v>1688</v>
      </c>
      <c r="D11228" s="107" t="s">
        <v>6342</v>
      </c>
      <c r="E11228" s="125">
        <v>3350</v>
      </c>
      <c r="F11228" s="125"/>
      <c r="G11228" s="125">
        <f t="shared" si="181"/>
        <v>-3350</v>
      </c>
      <c r="H11228" s="120" t="s">
        <v>7203</v>
      </c>
    </row>
    <row r="11229" spans="1:8" ht="15" x14ac:dyDescent="0.2">
      <c r="A11229" s="618">
        <v>44421</v>
      </c>
      <c r="B11229" s="62" t="s">
        <v>6509</v>
      </c>
      <c r="C11229" s="62" t="s">
        <v>5740</v>
      </c>
      <c r="D11229" s="107" t="s">
        <v>7248</v>
      </c>
      <c r="E11229" s="125">
        <v>700</v>
      </c>
      <c r="F11229" s="125"/>
      <c r="G11229" s="125">
        <f t="shared" si="181"/>
        <v>-700</v>
      </c>
      <c r="H11229" s="120" t="s">
        <v>7203</v>
      </c>
    </row>
    <row r="11230" spans="1:8" ht="15" x14ac:dyDescent="0.2">
      <c r="A11230" s="618">
        <v>44421</v>
      </c>
      <c r="B11230" s="62" t="s">
        <v>6951</v>
      </c>
      <c r="C11230" s="62" t="s">
        <v>5740</v>
      </c>
      <c r="D11230" s="107" t="s">
        <v>369</v>
      </c>
      <c r="E11230" s="125">
        <v>1300</v>
      </c>
      <c r="F11230" s="125"/>
      <c r="G11230" s="125">
        <f t="shared" si="181"/>
        <v>-1300</v>
      </c>
      <c r="H11230" s="120" t="s">
        <v>7203</v>
      </c>
    </row>
    <row r="11231" spans="1:8" ht="15" x14ac:dyDescent="0.2">
      <c r="A11231" s="618">
        <v>44428</v>
      </c>
      <c r="B11231" s="62" t="s">
        <v>6951</v>
      </c>
      <c r="C11231" s="62" t="s">
        <v>3144</v>
      </c>
      <c r="D11231" s="107" t="s">
        <v>6056</v>
      </c>
      <c r="E11231" s="125">
        <v>25600</v>
      </c>
      <c r="F11231" s="125"/>
      <c r="G11231" s="125">
        <f t="shared" si="181"/>
        <v>-25600</v>
      </c>
      <c r="H11231" s="120" t="s">
        <v>7203</v>
      </c>
    </row>
    <row r="11232" spans="1:8" ht="15" x14ac:dyDescent="0.2">
      <c r="A11232" s="618">
        <v>44428</v>
      </c>
      <c r="B11232" s="62" t="s">
        <v>6951</v>
      </c>
      <c r="C11232" s="62" t="s">
        <v>3144</v>
      </c>
      <c r="D11232" s="107" t="s">
        <v>6056</v>
      </c>
      <c r="E11232" s="125">
        <v>24600</v>
      </c>
      <c r="F11232" s="125"/>
      <c r="G11232" s="125">
        <f t="shared" si="181"/>
        <v>-24600</v>
      </c>
      <c r="H11232" s="120" t="s">
        <v>7203</v>
      </c>
    </row>
    <row r="11233" spans="1:8" ht="15" x14ac:dyDescent="0.2">
      <c r="A11233" s="618">
        <v>44428</v>
      </c>
      <c r="B11233" s="62" t="s">
        <v>6951</v>
      </c>
      <c r="C11233" s="62" t="s">
        <v>3144</v>
      </c>
      <c r="D11233" s="107" t="s">
        <v>6056</v>
      </c>
      <c r="E11233" s="125">
        <v>9365</v>
      </c>
      <c r="F11233" s="125"/>
      <c r="G11233" s="125">
        <f t="shared" si="181"/>
        <v>-9365</v>
      </c>
      <c r="H11233" s="120" t="s">
        <v>7203</v>
      </c>
    </row>
    <row r="11234" spans="1:8" ht="15" x14ac:dyDescent="0.2">
      <c r="A11234" s="618">
        <v>44428</v>
      </c>
      <c r="B11234" s="62" t="s">
        <v>6951</v>
      </c>
      <c r="C11234" s="62" t="s">
        <v>3144</v>
      </c>
      <c r="D11234" s="107" t="s">
        <v>6056</v>
      </c>
      <c r="E11234" s="125">
        <v>26115</v>
      </c>
      <c r="F11234" s="125"/>
      <c r="G11234" s="125">
        <f t="shared" si="181"/>
        <v>-26115</v>
      </c>
      <c r="H11234" s="120" t="s">
        <v>7203</v>
      </c>
    </row>
    <row r="11235" spans="1:8" ht="15" x14ac:dyDescent="0.2">
      <c r="A11235" s="618">
        <v>44428</v>
      </c>
      <c r="B11235" s="62" t="s">
        <v>6951</v>
      </c>
      <c r="C11235" s="62" t="s">
        <v>3144</v>
      </c>
      <c r="D11235" s="107" t="s">
        <v>6056</v>
      </c>
      <c r="E11235" s="125">
        <v>13440</v>
      </c>
      <c r="F11235" s="125"/>
      <c r="G11235" s="125">
        <f t="shared" si="181"/>
        <v>-13440</v>
      </c>
      <c r="H11235" s="120" t="s">
        <v>7203</v>
      </c>
    </row>
    <row r="11236" spans="1:8" ht="15" x14ac:dyDescent="0.2">
      <c r="A11236" s="618">
        <v>44428</v>
      </c>
      <c r="B11236" s="62" t="s">
        <v>6951</v>
      </c>
      <c r="C11236" s="62" t="s">
        <v>3144</v>
      </c>
      <c r="D11236" s="107" t="s">
        <v>6056</v>
      </c>
      <c r="E11236" s="125">
        <v>8715</v>
      </c>
      <c r="F11236" s="125"/>
      <c r="G11236" s="125">
        <f t="shared" si="181"/>
        <v>-8715</v>
      </c>
      <c r="H11236" s="120" t="s">
        <v>7203</v>
      </c>
    </row>
    <row r="11237" spans="1:8" ht="15" x14ac:dyDescent="0.2">
      <c r="A11237" s="618">
        <v>44428</v>
      </c>
      <c r="B11237" s="62" t="s">
        <v>6951</v>
      </c>
      <c r="C11237" s="62" t="s">
        <v>3144</v>
      </c>
      <c r="D11237" s="107" t="s">
        <v>6056</v>
      </c>
      <c r="E11237" s="125">
        <v>26338</v>
      </c>
      <c r="F11237" s="125"/>
      <c r="G11237" s="125">
        <f t="shared" si="181"/>
        <v>-26338</v>
      </c>
      <c r="H11237" s="120" t="s">
        <v>7203</v>
      </c>
    </row>
    <row r="11238" spans="1:8" ht="15"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x14ac:dyDescent="0.2">
      <c r="A11242" s="618">
        <v>44428</v>
      </c>
      <c r="B11242" s="62" t="s">
        <v>6506</v>
      </c>
      <c r="C11242" s="62" t="s">
        <v>3144</v>
      </c>
      <c r="D11242" s="107" t="s">
        <v>5357</v>
      </c>
      <c r="E11242" s="125">
        <v>3365</v>
      </c>
      <c r="F11242" s="125"/>
      <c r="G11242" s="125">
        <f t="shared" si="181"/>
        <v>-3365</v>
      </c>
      <c r="H11242" s="120" t="s">
        <v>7203</v>
      </c>
    </row>
    <row r="11243" spans="1:8" ht="15" x14ac:dyDescent="0.2">
      <c r="A11243" s="618">
        <v>44429</v>
      </c>
      <c r="B11243" s="62" t="s">
        <v>6509</v>
      </c>
      <c r="C11243" s="62" t="s">
        <v>3144</v>
      </c>
      <c r="D11243" s="107" t="s">
        <v>7252</v>
      </c>
      <c r="E11243" s="125">
        <v>22600</v>
      </c>
      <c r="F11243" s="125"/>
      <c r="G11243" s="125">
        <f t="shared" si="181"/>
        <v>-22600</v>
      </c>
      <c r="H11243" s="120" t="s">
        <v>7203</v>
      </c>
    </row>
    <row r="11244" spans="1:8" ht="15" x14ac:dyDescent="0.2">
      <c r="A11244" s="618">
        <v>44429</v>
      </c>
      <c r="B11244" s="62" t="s">
        <v>6509</v>
      </c>
      <c r="C11244" s="62" t="s">
        <v>3144</v>
      </c>
      <c r="D11244" s="107" t="s">
        <v>391</v>
      </c>
      <c r="E11244" s="125">
        <v>310</v>
      </c>
      <c r="F11244" s="125"/>
      <c r="G11244" s="125">
        <f t="shared" si="181"/>
        <v>-310</v>
      </c>
      <c r="H11244" s="120" t="s">
        <v>7203</v>
      </c>
    </row>
    <row r="11245" spans="1:8" ht="15" x14ac:dyDescent="0.2">
      <c r="A11245" s="618">
        <v>44429</v>
      </c>
      <c r="B11245" s="62" t="s">
        <v>6506</v>
      </c>
      <c r="C11245" s="62" t="s">
        <v>5740</v>
      </c>
      <c r="E11245" s="125">
        <v>500</v>
      </c>
      <c r="F11245" s="125"/>
      <c r="G11245" s="125">
        <f t="shared" si="181"/>
        <v>-500</v>
      </c>
      <c r="H11245" s="120" t="s">
        <v>7203</v>
      </c>
    </row>
    <row r="11246" spans="1:8" ht="15" x14ac:dyDescent="0.2">
      <c r="A11246" s="618">
        <v>44429</v>
      </c>
      <c r="B11246" s="62" t="s">
        <v>6509</v>
      </c>
      <c r="C11246" s="62" t="s">
        <v>391</v>
      </c>
      <c r="D11246" s="107" t="s">
        <v>7253</v>
      </c>
      <c r="E11246" s="125">
        <v>330</v>
      </c>
      <c r="F11246" s="125"/>
      <c r="G11246" s="125">
        <f t="shared" si="181"/>
        <v>-330</v>
      </c>
      <c r="H11246" s="120" t="s">
        <v>7203</v>
      </c>
    </row>
    <row r="11247" spans="1:8" ht="15"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x14ac:dyDescent="0.2">
      <c r="A11249" s="618">
        <v>44429</v>
      </c>
      <c r="B11249" s="62" t="s">
        <v>6506</v>
      </c>
      <c r="C11249" s="62" t="s">
        <v>3144</v>
      </c>
      <c r="D11249" s="107" t="s">
        <v>7256</v>
      </c>
      <c r="E11249" s="125">
        <v>8048</v>
      </c>
      <c r="F11249" s="125"/>
      <c r="G11249" s="125">
        <f t="shared" si="181"/>
        <v>-8048</v>
      </c>
      <c r="H11249" s="120" t="s">
        <v>7203</v>
      </c>
    </row>
    <row r="11250" spans="1:8" ht="15" x14ac:dyDescent="0.2">
      <c r="A11250" s="618">
        <v>44433</v>
      </c>
      <c r="B11250" s="62" t="s">
        <v>7124</v>
      </c>
      <c r="C11250" s="62" t="s">
        <v>6475</v>
      </c>
      <c r="D11250" s="107" t="s">
        <v>3360</v>
      </c>
      <c r="E11250" s="125">
        <v>8000</v>
      </c>
      <c r="F11250" s="125"/>
      <c r="G11250" s="125">
        <f t="shared" si="181"/>
        <v>-8000</v>
      </c>
      <c r="H11250" s="120" t="s">
        <v>7203</v>
      </c>
    </row>
    <row r="11251" spans="1:8" ht="15"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x14ac:dyDescent="0.2">
      <c r="A11253" s="618">
        <v>44433</v>
      </c>
      <c r="B11253" s="62" t="s">
        <v>16</v>
      </c>
      <c r="C11253" s="62" t="s">
        <v>391</v>
      </c>
      <c r="E11253" s="125">
        <v>150</v>
      </c>
      <c r="F11253" s="125"/>
      <c r="G11253" s="125">
        <f t="shared" si="181"/>
        <v>-150</v>
      </c>
      <c r="H11253" s="120" t="s">
        <v>7203</v>
      </c>
    </row>
    <row r="11254" spans="1:8" ht="15" x14ac:dyDescent="0.2">
      <c r="A11254" s="618">
        <v>44433</v>
      </c>
      <c r="B11254" s="62" t="s">
        <v>6951</v>
      </c>
      <c r="C11254" s="62" t="s">
        <v>3144</v>
      </c>
      <c r="D11254" s="107" t="s">
        <v>4965</v>
      </c>
      <c r="E11254" s="125">
        <v>2000</v>
      </c>
      <c r="F11254" s="125"/>
      <c r="G11254" s="125">
        <f t="shared" si="181"/>
        <v>-2000</v>
      </c>
      <c r="H11254" s="120" t="s">
        <v>7203</v>
      </c>
    </row>
    <row r="11255" spans="1:8" ht="15" x14ac:dyDescent="0.2">
      <c r="A11255" s="618">
        <v>44433</v>
      </c>
      <c r="B11255" s="62" t="s">
        <v>25</v>
      </c>
      <c r="C11255" s="62" t="s">
        <v>2427</v>
      </c>
      <c r="D11255" s="107" t="s">
        <v>7258</v>
      </c>
      <c r="E11255" s="125">
        <v>43653</v>
      </c>
      <c r="F11255" s="125"/>
      <c r="G11255" s="125">
        <f t="shared" si="181"/>
        <v>-43653</v>
      </c>
      <c r="H11255" s="120" t="s">
        <v>7203</v>
      </c>
    </row>
    <row r="11256" spans="1:8" ht="15" x14ac:dyDescent="0.2">
      <c r="A11256" s="618">
        <v>44435</v>
      </c>
      <c r="B11256" s="62" t="s">
        <v>6951</v>
      </c>
      <c r="C11256" s="62" t="s">
        <v>2189</v>
      </c>
      <c r="E11256" s="125">
        <v>125</v>
      </c>
      <c r="F11256" s="125"/>
      <c r="G11256" s="125">
        <f t="shared" si="181"/>
        <v>-125</v>
      </c>
      <c r="H11256" s="120" t="s">
        <v>7203</v>
      </c>
    </row>
    <row r="11257" spans="1:8" ht="15" x14ac:dyDescent="0.2">
      <c r="A11257" s="618">
        <v>44435</v>
      </c>
      <c r="B11257" s="62" t="s">
        <v>16</v>
      </c>
      <c r="C11257" s="62" t="s">
        <v>391</v>
      </c>
      <c r="D11257" s="107" t="s">
        <v>7259</v>
      </c>
      <c r="E11257" s="125">
        <v>7500</v>
      </c>
      <c r="F11257" s="125"/>
      <c r="G11257" s="125">
        <f t="shared" si="181"/>
        <v>-7500</v>
      </c>
      <c r="H11257" s="120" t="s">
        <v>7203</v>
      </c>
    </row>
    <row r="11258" spans="1:8" ht="15" x14ac:dyDescent="0.2">
      <c r="A11258" s="618">
        <v>44435</v>
      </c>
      <c r="B11258" s="62" t="s">
        <v>1399</v>
      </c>
      <c r="C11258" s="62" t="s">
        <v>391</v>
      </c>
      <c r="D11258" s="107" t="s">
        <v>7260</v>
      </c>
      <c r="E11258" s="125">
        <v>600</v>
      </c>
      <c r="F11258" s="125"/>
      <c r="G11258" s="125">
        <f t="shared" si="181"/>
        <v>-600</v>
      </c>
      <c r="H11258" s="120" t="s">
        <v>7203</v>
      </c>
    </row>
    <row r="11259" spans="1:8" ht="15"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x14ac:dyDescent="0.2">
      <c r="A11281" s="619">
        <v>44411</v>
      </c>
      <c r="B11281" s="173" t="s">
        <v>6509</v>
      </c>
      <c r="C11281" s="173" t="s">
        <v>7202</v>
      </c>
      <c r="D11281" s="227" t="s">
        <v>7142</v>
      </c>
      <c r="E11281" s="235">
        <v>50000</v>
      </c>
      <c r="F11281" s="235"/>
      <c r="G11281" s="235">
        <f t="shared" si="182"/>
        <v>-50000</v>
      </c>
      <c r="H11281" s="243" t="s">
        <v>7203</v>
      </c>
    </row>
    <row r="11282" spans="1:8" ht="36" x14ac:dyDescent="0.2">
      <c r="A11282" s="619">
        <v>44413</v>
      </c>
      <c r="B11282" s="173" t="s">
        <v>2932</v>
      </c>
      <c r="C11282" s="550" t="s">
        <v>2309</v>
      </c>
      <c r="D11282" s="739" t="s">
        <v>7213</v>
      </c>
      <c r="E11282" s="551">
        <v>65789</v>
      </c>
      <c r="F11282" s="235"/>
      <c r="G11282" s="235">
        <f t="shared" si="182"/>
        <v>-65789</v>
      </c>
      <c r="H11282" s="243" t="s">
        <v>7203</v>
      </c>
    </row>
    <row r="11283" spans="1:8" ht="15"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x14ac:dyDescent="0.2">
      <c r="A11285" s="619">
        <v>44413</v>
      </c>
      <c r="B11285" s="173" t="s">
        <v>6509</v>
      </c>
      <c r="C11285" s="550" t="s">
        <v>2309</v>
      </c>
      <c r="D11285" s="739" t="s">
        <v>6787</v>
      </c>
      <c r="E11285" s="551">
        <v>105070</v>
      </c>
      <c r="F11285" s="235"/>
      <c r="G11285" s="235">
        <f t="shared" si="182"/>
        <v>-105070</v>
      </c>
      <c r="H11285" s="243" t="s">
        <v>7203</v>
      </c>
    </row>
    <row r="11286" spans="1:8" ht="15" x14ac:dyDescent="0.2">
      <c r="A11286" s="619">
        <v>44413</v>
      </c>
      <c r="B11286" s="173" t="s">
        <v>6516</v>
      </c>
      <c r="C11286" s="173" t="s">
        <v>7179</v>
      </c>
      <c r="D11286" s="227" t="s">
        <v>7214</v>
      </c>
      <c r="E11286" s="235">
        <v>96000</v>
      </c>
      <c r="F11286" s="235"/>
      <c r="G11286" s="235">
        <f t="shared" si="182"/>
        <v>-96000</v>
      </c>
      <c r="H11286" s="243" t="s">
        <v>7203</v>
      </c>
    </row>
    <row r="11287" spans="1:8" ht="15" x14ac:dyDescent="0.2">
      <c r="A11287" s="619">
        <v>44418</v>
      </c>
      <c r="B11287" s="173" t="s">
        <v>6951</v>
      </c>
      <c r="C11287" s="173" t="s">
        <v>7001</v>
      </c>
      <c r="D11287" s="227" t="s">
        <v>7220</v>
      </c>
      <c r="E11287" s="235">
        <v>80000</v>
      </c>
      <c r="F11287" s="235"/>
      <c r="G11287" s="235">
        <f t="shared" si="182"/>
        <v>-80000</v>
      </c>
      <c r="H11287" s="243" t="s">
        <v>7203</v>
      </c>
    </row>
    <row r="11288" spans="1:8" ht="15" x14ac:dyDescent="0.2">
      <c r="A11288" s="619">
        <v>44418</v>
      </c>
      <c r="B11288" s="173" t="s">
        <v>2932</v>
      </c>
      <c r="C11288" s="669" t="s">
        <v>7221</v>
      </c>
      <c r="D11288" s="906" t="s">
        <v>7222</v>
      </c>
      <c r="E11288" s="671">
        <v>47000</v>
      </c>
      <c r="F11288" s="235"/>
      <c r="G11288" s="235">
        <f t="shared" si="182"/>
        <v>-47000</v>
      </c>
      <c r="H11288" s="243" t="s">
        <v>7203</v>
      </c>
    </row>
    <row r="11289" spans="1:8" ht="15" x14ac:dyDescent="0.2">
      <c r="A11289" s="619">
        <v>44418</v>
      </c>
      <c r="B11289" s="173" t="s">
        <v>6951</v>
      </c>
      <c r="C11289" s="669" t="s">
        <v>7221</v>
      </c>
      <c r="D11289" s="906" t="s">
        <v>6787</v>
      </c>
      <c r="E11289" s="671">
        <v>53000</v>
      </c>
      <c r="F11289" s="235"/>
      <c r="G11289" s="235">
        <f t="shared" si="182"/>
        <v>-53000</v>
      </c>
      <c r="H11289" s="243" t="s">
        <v>7203</v>
      </c>
    </row>
    <row r="11290" spans="1:8" ht="15" x14ac:dyDescent="0.2">
      <c r="A11290" s="619">
        <v>44419</v>
      </c>
      <c r="B11290" s="173" t="s">
        <v>6509</v>
      </c>
      <c r="C11290" s="173" t="s">
        <v>6377</v>
      </c>
      <c r="D11290" s="227" t="s">
        <v>7233</v>
      </c>
      <c r="E11290" s="235">
        <v>50000</v>
      </c>
      <c r="F11290" s="235"/>
      <c r="G11290" s="235">
        <f t="shared" si="182"/>
        <v>-50000</v>
      </c>
      <c r="H11290" s="243" t="s">
        <v>7203</v>
      </c>
    </row>
    <row r="11291" spans="1:8" ht="15" x14ac:dyDescent="0.2">
      <c r="A11291" s="619">
        <v>44420</v>
      </c>
      <c r="B11291" s="173" t="s">
        <v>7110</v>
      </c>
      <c r="C11291" s="173" t="s">
        <v>6651</v>
      </c>
      <c r="D11291" s="227" t="s">
        <v>7232</v>
      </c>
      <c r="E11291" s="235">
        <v>250000</v>
      </c>
      <c r="F11291" s="235"/>
      <c r="G11291" s="235">
        <f t="shared" si="182"/>
        <v>-250000</v>
      </c>
      <c r="H11291" s="243" t="s">
        <v>7203</v>
      </c>
    </row>
    <row r="11292" spans="1:8" ht="15" x14ac:dyDescent="0.2">
      <c r="A11292" s="619">
        <v>44420</v>
      </c>
      <c r="B11292" s="173" t="s">
        <v>6951</v>
      </c>
      <c r="C11292" s="173" t="s">
        <v>6704</v>
      </c>
      <c r="D11292" s="227" t="s">
        <v>7360</v>
      </c>
      <c r="E11292" s="235">
        <v>100000</v>
      </c>
      <c r="F11292" s="235"/>
      <c r="G11292" s="235">
        <f t="shared" si="182"/>
        <v>-100000</v>
      </c>
      <c r="H11292" s="243" t="s">
        <v>7203</v>
      </c>
    </row>
    <row r="11293" spans="1:8" ht="15"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36" x14ac:dyDescent="0.2">
      <c r="A11297" s="617">
        <v>44413</v>
      </c>
      <c r="B11297" s="93" t="s">
        <v>1399</v>
      </c>
      <c r="C11297" s="93" t="s">
        <v>558</v>
      </c>
      <c r="D11297" s="801" t="s">
        <v>7212</v>
      </c>
      <c r="E11297" s="175"/>
      <c r="F11297" s="175">
        <v>206910</v>
      </c>
      <c r="G11297" s="175">
        <f t="shared" si="182"/>
        <v>206910</v>
      </c>
      <c r="H11297" s="260" t="s">
        <v>7203</v>
      </c>
    </row>
    <row r="11298" spans="1:8" ht="15" x14ac:dyDescent="0.2">
      <c r="A11298" s="617">
        <v>44425</v>
      </c>
      <c r="B11298" s="90" t="s">
        <v>3945</v>
      </c>
      <c r="C11298" s="93" t="s">
        <v>558</v>
      </c>
      <c r="D11298" s="800" t="s">
        <v>7177</v>
      </c>
      <c r="E11298" s="175"/>
      <c r="F11298" s="91">
        <v>139113</v>
      </c>
      <c r="G11298" s="175">
        <f t="shared" si="182"/>
        <v>139113</v>
      </c>
      <c r="H11298" s="260" t="s">
        <v>7203</v>
      </c>
    </row>
    <row r="11299" spans="1:8" ht="15" x14ac:dyDescent="0.2">
      <c r="A11299" s="617">
        <v>44425</v>
      </c>
      <c r="B11299" s="90" t="s">
        <v>3944</v>
      </c>
      <c r="C11299" s="93" t="s">
        <v>558</v>
      </c>
      <c r="D11299" s="800" t="s">
        <v>7177</v>
      </c>
      <c r="E11299" s="175"/>
      <c r="F11299" s="91">
        <v>53505</v>
      </c>
      <c r="G11299" s="175">
        <f t="shared" si="182"/>
        <v>53505</v>
      </c>
      <c r="H11299" s="260" t="s">
        <v>7203</v>
      </c>
    </row>
    <row r="11300" spans="1:8" ht="15" x14ac:dyDescent="0.2">
      <c r="A11300" s="617">
        <v>44428</v>
      </c>
      <c r="B11300" s="90" t="s">
        <v>7110</v>
      </c>
      <c r="C11300" s="93" t="s">
        <v>558</v>
      </c>
      <c r="D11300" s="800" t="s">
        <v>7461</v>
      </c>
      <c r="E11300" s="175"/>
      <c r="F11300" s="91">
        <v>797475</v>
      </c>
      <c r="G11300" s="175">
        <f t="shared" si="182"/>
        <v>797475</v>
      </c>
      <c r="H11300" s="260" t="s">
        <v>7203</v>
      </c>
    </row>
    <row r="11301" spans="1:8" ht="15" x14ac:dyDescent="0.2">
      <c r="A11301" s="617">
        <v>44433</v>
      </c>
      <c r="B11301" s="90" t="s">
        <v>3944</v>
      </c>
      <c r="C11301" s="93" t="s">
        <v>558</v>
      </c>
      <c r="D11301" s="800" t="s">
        <v>7262</v>
      </c>
      <c r="E11301" s="175"/>
      <c r="F11301" s="91">
        <v>90958</v>
      </c>
      <c r="G11301" s="91">
        <f t="shared" si="182"/>
        <v>90958</v>
      </c>
      <c r="H11301" s="260" t="s">
        <v>7203</v>
      </c>
    </row>
    <row r="11302" spans="1:8" ht="15" x14ac:dyDescent="0.2">
      <c r="A11302" s="618">
        <v>44440</v>
      </c>
      <c r="B11302" s="62" t="s">
        <v>16</v>
      </c>
      <c r="C11302" s="62" t="s">
        <v>391</v>
      </c>
      <c r="D11302" s="182" t="s">
        <v>7267</v>
      </c>
      <c r="E11302" s="125">
        <v>65000</v>
      </c>
      <c r="F11302" s="125"/>
      <c r="G11302" s="125">
        <f t="shared" si="182"/>
        <v>-65000</v>
      </c>
      <c r="H11302" s="120" t="s">
        <v>7263</v>
      </c>
    </row>
    <row r="11303" spans="1:8" ht="15"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x14ac:dyDescent="0.2">
      <c r="A11351" s="618">
        <v>44455</v>
      </c>
      <c r="B11351" s="62" t="s">
        <v>6506</v>
      </c>
      <c r="C11351" s="62" t="s">
        <v>6603</v>
      </c>
      <c r="D11351" s="182" t="s">
        <v>7303</v>
      </c>
      <c r="E11351" s="125">
        <v>40000</v>
      </c>
      <c r="F11351" s="125"/>
      <c r="G11351" s="125">
        <f t="shared" si="183"/>
        <v>-40000</v>
      </c>
      <c r="H11351" s="120" t="s">
        <v>7263</v>
      </c>
    </row>
    <row r="11352" spans="1:8" ht="15" x14ac:dyDescent="0.2">
      <c r="A11352" s="618">
        <v>44456</v>
      </c>
      <c r="B11352" s="62" t="s">
        <v>6516</v>
      </c>
      <c r="C11352" s="62" t="s">
        <v>6820</v>
      </c>
      <c r="D11352" s="182" t="s">
        <v>7305</v>
      </c>
      <c r="E11352" s="125">
        <v>45000</v>
      </c>
      <c r="F11352" s="125"/>
      <c r="G11352" s="125">
        <f t="shared" si="183"/>
        <v>-45000</v>
      </c>
      <c r="H11352" s="120" t="s">
        <v>7263</v>
      </c>
    </row>
    <row r="11353" spans="1:8" ht="15" x14ac:dyDescent="0.2">
      <c r="A11353" s="618">
        <v>44456</v>
      </c>
      <c r="B11353" s="62" t="s">
        <v>7553</v>
      </c>
      <c r="C11353" s="62" t="s">
        <v>391</v>
      </c>
      <c r="D11353" s="182" t="s">
        <v>7306</v>
      </c>
      <c r="E11353" s="125">
        <v>5000</v>
      </c>
      <c r="F11353" s="125"/>
      <c r="G11353" s="125">
        <f t="shared" si="183"/>
        <v>-5000</v>
      </c>
      <c r="H11353" s="120" t="s">
        <v>7263</v>
      </c>
    </row>
    <row r="11354" spans="1:8" ht="24" x14ac:dyDescent="0.2">
      <c r="A11354" s="618">
        <v>44456</v>
      </c>
      <c r="B11354" s="62" t="s">
        <v>7110</v>
      </c>
      <c r="C11354" s="62" t="s">
        <v>3144</v>
      </c>
      <c r="D11354" s="182" t="s">
        <v>7317</v>
      </c>
      <c r="E11354" s="125">
        <v>21700</v>
      </c>
      <c r="F11354" s="125"/>
      <c r="G11354" s="125">
        <f t="shared" si="183"/>
        <v>-21700</v>
      </c>
      <c r="H11354" s="120" t="s">
        <v>7263</v>
      </c>
    </row>
    <row r="11355" spans="1:8" ht="15" x14ac:dyDescent="0.2">
      <c r="A11355" s="618">
        <v>44456</v>
      </c>
      <c r="B11355" s="62" t="s">
        <v>37</v>
      </c>
      <c r="C11355" s="62" t="s">
        <v>3144</v>
      </c>
      <c r="D11355" s="182" t="s">
        <v>7236</v>
      </c>
      <c r="E11355" s="125">
        <v>5600</v>
      </c>
      <c r="F11355" s="125"/>
      <c r="G11355" s="125">
        <f t="shared" si="183"/>
        <v>-5600</v>
      </c>
      <c r="H11355" s="120" t="s">
        <v>7263</v>
      </c>
    </row>
    <row r="11356" spans="1:8" ht="15" x14ac:dyDescent="0.2">
      <c r="A11356" s="618">
        <v>44456</v>
      </c>
      <c r="B11356" s="62" t="s">
        <v>7110</v>
      </c>
      <c r="C11356" s="62" t="s">
        <v>3144</v>
      </c>
      <c r="D11356" s="182" t="s">
        <v>7236</v>
      </c>
      <c r="E11356" s="125">
        <v>8500</v>
      </c>
      <c r="F11356" s="125"/>
      <c r="G11356" s="125">
        <f t="shared" si="183"/>
        <v>-8500</v>
      </c>
      <c r="H11356" s="120" t="s">
        <v>7263</v>
      </c>
    </row>
    <row r="11357" spans="1:8" ht="15" x14ac:dyDescent="0.2">
      <c r="A11357" s="618">
        <v>44456</v>
      </c>
      <c r="B11357" s="62" t="s">
        <v>1399</v>
      </c>
      <c r="C11357" s="62" t="s">
        <v>3144</v>
      </c>
      <c r="D11357" s="182" t="s">
        <v>7236</v>
      </c>
      <c r="E11357" s="125">
        <v>9680</v>
      </c>
      <c r="F11357" s="125"/>
      <c r="G11357" s="125">
        <f t="shared" si="183"/>
        <v>-9680</v>
      </c>
      <c r="H11357" s="120" t="s">
        <v>7263</v>
      </c>
    </row>
    <row r="11358" spans="1:8" ht="15" x14ac:dyDescent="0.2">
      <c r="A11358" s="618">
        <v>44456</v>
      </c>
      <c r="B11358" s="62" t="s">
        <v>7065</v>
      </c>
      <c r="C11358" s="62" t="s">
        <v>3144</v>
      </c>
      <c r="D11358" s="182" t="s">
        <v>7318</v>
      </c>
      <c r="E11358" s="125">
        <v>1250</v>
      </c>
      <c r="F11358" s="125"/>
      <c r="G11358" s="125">
        <f t="shared" si="183"/>
        <v>-1250</v>
      </c>
      <c r="H11358" s="120" t="s">
        <v>7263</v>
      </c>
    </row>
    <row r="11359" spans="1:8" ht="15" x14ac:dyDescent="0.2">
      <c r="A11359" s="618">
        <v>44456</v>
      </c>
      <c r="B11359" s="62" t="s">
        <v>7065</v>
      </c>
      <c r="C11359" s="62" t="s">
        <v>3144</v>
      </c>
      <c r="D11359" s="182" t="s">
        <v>7319</v>
      </c>
      <c r="E11359" s="125">
        <v>4600</v>
      </c>
      <c r="F11359" s="125"/>
      <c r="G11359" s="125">
        <f t="shared" si="183"/>
        <v>-4600</v>
      </c>
      <c r="H11359" s="120" t="s">
        <v>7263</v>
      </c>
    </row>
    <row r="11360" spans="1:8" ht="15" x14ac:dyDescent="0.2">
      <c r="A11360" s="618">
        <v>44459</v>
      </c>
      <c r="B11360" s="62" t="s">
        <v>7065</v>
      </c>
      <c r="C11360" s="62" t="s">
        <v>285</v>
      </c>
      <c r="D11360" s="182" t="s">
        <v>7320</v>
      </c>
      <c r="E11360" s="125">
        <v>400</v>
      </c>
      <c r="F11360" s="125"/>
      <c r="G11360" s="125">
        <f t="shared" si="183"/>
        <v>-400</v>
      </c>
      <c r="H11360" s="120" t="s">
        <v>7263</v>
      </c>
    </row>
    <row r="11361" spans="1:8" ht="15" x14ac:dyDescent="0.2">
      <c r="A11361" s="618">
        <v>44459</v>
      </c>
      <c r="B11361" s="62" t="s">
        <v>7110</v>
      </c>
      <c r="C11361" s="62" t="s">
        <v>5740</v>
      </c>
      <c r="D11361" s="182"/>
      <c r="E11361" s="125">
        <v>1500</v>
      </c>
      <c r="F11361" s="125"/>
      <c r="G11361" s="125">
        <f t="shared" si="183"/>
        <v>-1500</v>
      </c>
      <c r="H11361" s="120" t="s">
        <v>7263</v>
      </c>
    </row>
    <row r="11362" spans="1:8" ht="15" x14ac:dyDescent="0.2">
      <c r="A11362" s="618">
        <v>44459</v>
      </c>
      <c r="B11362" s="62" t="s">
        <v>1690</v>
      </c>
      <c r="C11362" s="62" t="s">
        <v>7321</v>
      </c>
      <c r="D11362" s="182" t="s">
        <v>7322</v>
      </c>
      <c r="E11362" s="125">
        <v>15000</v>
      </c>
      <c r="F11362" s="125"/>
      <c r="G11362" s="125">
        <f t="shared" si="183"/>
        <v>-15000</v>
      </c>
      <c r="H11362" s="120" t="s">
        <v>7263</v>
      </c>
    </row>
    <row r="11363" spans="1:8" ht="15" x14ac:dyDescent="0.2">
      <c r="A11363" s="618">
        <v>44459</v>
      </c>
      <c r="B11363" s="62" t="s">
        <v>6951</v>
      </c>
      <c r="C11363" s="62" t="s">
        <v>6622</v>
      </c>
      <c r="D11363" s="182" t="s">
        <v>1120</v>
      </c>
      <c r="E11363" s="125">
        <v>20000</v>
      </c>
      <c r="F11363" s="125"/>
      <c r="G11363" s="125">
        <f t="shared" si="183"/>
        <v>-20000</v>
      </c>
      <c r="H11363" s="120" t="s">
        <v>7263</v>
      </c>
    </row>
    <row r="11364" spans="1:8" ht="15" x14ac:dyDescent="0.2">
      <c r="A11364" s="618">
        <v>44459</v>
      </c>
      <c r="B11364" s="62" t="s">
        <v>3945</v>
      </c>
      <c r="C11364" s="62" t="s">
        <v>2502</v>
      </c>
      <c r="D11364" s="182" t="s">
        <v>7323</v>
      </c>
      <c r="E11364" s="125">
        <v>4600</v>
      </c>
      <c r="F11364" s="125"/>
      <c r="G11364" s="125">
        <f t="shared" si="183"/>
        <v>-4600</v>
      </c>
      <c r="H11364" s="120" t="s">
        <v>7263</v>
      </c>
    </row>
    <row r="11365" spans="1:8" ht="15" x14ac:dyDescent="0.2">
      <c r="A11365" s="618">
        <v>44459</v>
      </c>
      <c r="B11365" s="62" t="s">
        <v>5810</v>
      </c>
      <c r="C11365" s="62" t="s">
        <v>3144</v>
      </c>
      <c r="D11365" s="182" t="s">
        <v>6583</v>
      </c>
      <c r="E11365" s="125">
        <v>19660</v>
      </c>
      <c r="F11365" s="125"/>
      <c r="G11365" s="125">
        <f t="shared" si="183"/>
        <v>-19660</v>
      </c>
      <c r="H11365" s="120" t="s">
        <v>7263</v>
      </c>
    </row>
    <row r="11366" spans="1:8" ht="15" x14ac:dyDescent="0.2">
      <c r="A11366" s="618">
        <v>44460</v>
      </c>
      <c r="B11366" s="62" t="s">
        <v>1399</v>
      </c>
      <c r="C11366" s="62" t="s">
        <v>3144</v>
      </c>
      <c r="D11366" s="182" t="s">
        <v>6583</v>
      </c>
      <c r="E11366" s="125">
        <v>23750</v>
      </c>
      <c r="F11366" s="125"/>
      <c r="G11366" s="125">
        <f t="shared" si="183"/>
        <v>-23750</v>
      </c>
      <c r="H11366" s="120" t="s">
        <v>7263</v>
      </c>
    </row>
    <row r="11367" spans="1:8" ht="15" x14ac:dyDescent="0.2">
      <c r="A11367" s="618">
        <v>44460</v>
      </c>
      <c r="B11367" s="62" t="s">
        <v>16</v>
      </c>
      <c r="C11367" s="550" t="s">
        <v>1688</v>
      </c>
      <c r="D11367" s="739" t="s">
        <v>7324</v>
      </c>
      <c r="E11367" s="551">
        <v>2550</v>
      </c>
      <c r="F11367" s="125"/>
      <c r="G11367" s="125">
        <f t="shared" si="183"/>
        <v>-2550</v>
      </c>
      <c r="H11367" s="120" t="s">
        <v>7263</v>
      </c>
    </row>
    <row r="11368" spans="1:8" ht="15" x14ac:dyDescent="0.2">
      <c r="A11368" s="618">
        <v>44460</v>
      </c>
      <c r="B11368" s="62" t="s">
        <v>25</v>
      </c>
      <c r="C11368" s="550" t="s">
        <v>1688</v>
      </c>
      <c r="D11368" s="739" t="s">
        <v>7324</v>
      </c>
      <c r="E11368" s="551">
        <v>6870</v>
      </c>
      <c r="F11368" s="125"/>
      <c r="G11368" s="125">
        <f t="shared" si="183"/>
        <v>-6870</v>
      </c>
      <c r="H11368" s="120" t="s">
        <v>7263</v>
      </c>
    </row>
    <row r="11369" spans="1:8" ht="15" x14ac:dyDescent="0.2">
      <c r="A11369" s="618">
        <v>44461</v>
      </c>
      <c r="B11369" s="62" t="s">
        <v>16</v>
      </c>
      <c r="C11369" s="550" t="s">
        <v>1688</v>
      </c>
      <c r="D11369" s="739" t="s">
        <v>7325</v>
      </c>
      <c r="E11369" s="125">
        <v>9247</v>
      </c>
      <c r="F11369" s="125"/>
      <c r="G11369" s="125">
        <f t="shared" si="183"/>
        <v>-9247</v>
      </c>
      <c r="H11369" s="120" t="s">
        <v>7263</v>
      </c>
    </row>
    <row r="11370" spans="1:8" ht="15" x14ac:dyDescent="0.2">
      <c r="A11370" s="618">
        <v>44461</v>
      </c>
      <c r="B11370" s="62" t="s">
        <v>25</v>
      </c>
      <c r="C11370" s="550" t="s">
        <v>1688</v>
      </c>
      <c r="D11370" s="739" t="s">
        <v>7325</v>
      </c>
      <c r="E11370" s="125">
        <v>32367</v>
      </c>
      <c r="F11370" s="125"/>
      <c r="G11370" s="125">
        <f t="shared" si="183"/>
        <v>-32367</v>
      </c>
      <c r="H11370" s="120" t="s">
        <v>7263</v>
      </c>
    </row>
    <row r="11371" spans="1:8" ht="15" x14ac:dyDescent="0.2">
      <c r="A11371" s="618">
        <v>44461</v>
      </c>
      <c r="B11371" s="62" t="s">
        <v>25</v>
      </c>
      <c r="C11371" s="62" t="s">
        <v>391</v>
      </c>
      <c r="D11371" s="182" t="s">
        <v>7326</v>
      </c>
      <c r="E11371" s="125">
        <v>43920</v>
      </c>
      <c r="F11371" s="125"/>
      <c r="G11371" s="125">
        <f t="shared" si="183"/>
        <v>-43920</v>
      </c>
      <c r="H11371" s="120" t="s">
        <v>7263</v>
      </c>
    </row>
    <row r="11372" spans="1:8" ht="15" x14ac:dyDescent="0.2">
      <c r="A11372" s="618">
        <v>44461</v>
      </c>
      <c r="B11372" s="62" t="s">
        <v>7065</v>
      </c>
      <c r="C11372" s="62" t="s">
        <v>391</v>
      </c>
      <c r="D11372" s="182"/>
      <c r="E11372" s="125">
        <v>850</v>
      </c>
      <c r="F11372" s="125"/>
      <c r="G11372" s="125">
        <f t="shared" si="183"/>
        <v>-850</v>
      </c>
      <c r="H11372" s="120" t="s">
        <v>7263</v>
      </c>
    </row>
    <row r="11373" spans="1:8" ht="15" x14ac:dyDescent="0.2">
      <c r="A11373" s="618">
        <v>44461</v>
      </c>
      <c r="B11373" s="62" t="s">
        <v>7110</v>
      </c>
      <c r="C11373" s="62" t="s">
        <v>391</v>
      </c>
      <c r="D11373" s="182" t="s">
        <v>7327</v>
      </c>
      <c r="E11373" s="125">
        <v>6500</v>
      </c>
      <c r="F11373" s="125"/>
      <c r="G11373" s="125">
        <f t="shared" si="183"/>
        <v>-6500</v>
      </c>
      <c r="H11373" s="120" t="s">
        <v>7263</v>
      </c>
    </row>
    <row r="11374" spans="1:8" ht="15" x14ac:dyDescent="0.2">
      <c r="A11374" s="618">
        <v>44461</v>
      </c>
      <c r="B11374" s="62" t="s">
        <v>7553</v>
      </c>
      <c r="C11374" s="62" t="s">
        <v>391</v>
      </c>
      <c r="D11374" s="182" t="s">
        <v>7328</v>
      </c>
      <c r="E11374" s="125">
        <v>2500</v>
      </c>
      <c r="F11374" s="125"/>
      <c r="G11374" s="125">
        <f t="shared" si="183"/>
        <v>-2500</v>
      </c>
      <c r="H11374" s="120" t="s">
        <v>7263</v>
      </c>
    </row>
    <row r="11375" spans="1:8" ht="15" x14ac:dyDescent="0.2">
      <c r="A11375" s="618">
        <v>44461</v>
      </c>
      <c r="B11375" s="62" t="s">
        <v>6506</v>
      </c>
      <c r="C11375" s="62" t="s">
        <v>3144</v>
      </c>
      <c r="D11375" s="907" t="s">
        <v>7329</v>
      </c>
      <c r="E11375" s="125">
        <v>44620</v>
      </c>
      <c r="F11375" s="125"/>
      <c r="G11375" s="125">
        <f t="shared" si="183"/>
        <v>-44620</v>
      </c>
      <c r="H11375" s="120" t="s">
        <v>7263</v>
      </c>
    </row>
    <row r="11376" spans="1:8" ht="15" x14ac:dyDescent="0.2">
      <c r="A11376" s="618">
        <v>44461</v>
      </c>
      <c r="B11376" s="62" t="s">
        <v>7065</v>
      </c>
      <c r="C11376" s="62" t="s">
        <v>3144</v>
      </c>
      <c r="D11376" s="182" t="s">
        <v>7318</v>
      </c>
      <c r="E11376" s="125">
        <v>1250</v>
      </c>
      <c r="F11376" s="125"/>
      <c r="G11376" s="125">
        <f t="shared" si="183"/>
        <v>-1250</v>
      </c>
      <c r="H11376" s="120" t="s">
        <v>7263</v>
      </c>
    </row>
    <row r="11377" spans="1:8" ht="15" x14ac:dyDescent="0.2">
      <c r="A11377" s="618">
        <v>44461</v>
      </c>
      <c r="B11377" s="62" t="s">
        <v>1399</v>
      </c>
      <c r="C11377" s="62" t="s">
        <v>3144</v>
      </c>
      <c r="D11377" s="907" t="s">
        <v>7330</v>
      </c>
      <c r="E11377" s="125">
        <v>1100</v>
      </c>
      <c r="F11377" s="125"/>
      <c r="G11377" s="125">
        <f t="shared" si="183"/>
        <v>-1100</v>
      </c>
      <c r="H11377" s="120" t="s">
        <v>7263</v>
      </c>
    </row>
    <row r="11378" spans="1:8" ht="24" x14ac:dyDescent="0.2">
      <c r="A11378" s="618">
        <v>44464</v>
      </c>
      <c r="B11378" s="62" t="s">
        <v>7065</v>
      </c>
      <c r="C11378" s="62" t="s">
        <v>2127</v>
      </c>
      <c r="D11378" s="182" t="s">
        <v>7331</v>
      </c>
      <c r="E11378" s="125">
        <v>87300</v>
      </c>
      <c r="F11378" s="125"/>
      <c r="G11378" s="125">
        <f t="shared" si="183"/>
        <v>-87300</v>
      </c>
      <c r="H11378" s="120" t="s">
        <v>7263</v>
      </c>
    </row>
    <row r="11379" spans="1:8" ht="15" x14ac:dyDescent="0.2">
      <c r="A11379" s="618">
        <v>44464</v>
      </c>
      <c r="B11379" s="62" t="s">
        <v>6506</v>
      </c>
      <c r="C11379" s="62" t="s">
        <v>3144</v>
      </c>
      <c r="D11379" s="182" t="s">
        <v>4534</v>
      </c>
      <c r="E11379" s="125">
        <v>5647</v>
      </c>
      <c r="F11379" s="125"/>
      <c r="G11379" s="125">
        <f t="shared" si="183"/>
        <v>-5647</v>
      </c>
      <c r="H11379" s="120" t="s">
        <v>7263</v>
      </c>
    </row>
    <row r="11380" spans="1:8" ht="24" x14ac:dyDescent="0.2">
      <c r="A11380" s="618">
        <v>44464</v>
      </c>
      <c r="B11380" s="62" t="s">
        <v>7065</v>
      </c>
      <c r="C11380" s="62" t="s">
        <v>3144</v>
      </c>
      <c r="D11380" s="182" t="s">
        <v>7332</v>
      </c>
      <c r="E11380" s="125">
        <v>23826</v>
      </c>
      <c r="F11380" s="125"/>
      <c r="G11380" s="125">
        <f t="shared" si="183"/>
        <v>-23826</v>
      </c>
      <c r="H11380" s="120" t="s">
        <v>7263</v>
      </c>
    </row>
    <row r="11381" spans="1:8" ht="15" x14ac:dyDescent="0.2">
      <c r="A11381" s="618">
        <v>44464</v>
      </c>
      <c r="B11381" s="62" t="s">
        <v>2932</v>
      </c>
      <c r="C11381" s="62" t="s">
        <v>3144</v>
      </c>
      <c r="D11381" s="182" t="s">
        <v>7333</v>
      </c>
      <c r="E11381" s="125">
        <v>1900</v>
      </c>
      <c r="F11381" s="125"/>
      <c r="G11381" s="125">
        <f t="shared" si="183"/>
        <v>-1900</v>
      </c>
      <c r="H11381" s="120" t="s">
        <v>7263</v>
      </c>
    </row>
    <row r="11382" spans="1:8" ht="24"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x14ac:dyDescent="0.2">
      <c r="A11425" s="619">
        <v>44456</v>
      </c>
      <c r="B11425" s="173" t="s">
        <v>6951</v>
      </c>
      <c r="C11425" s="550" t="s">
        <v>3032</v>
      </c>
      <c r="D11425" s="739" t="s">
        <v>6787</v>
      </c>
      <c r="E11425" s="551">
        <v>4000</v>
      </c>
      <c r="F11425" s="235"/>
      <c r="G11425" s="235">
        <f t="shared" si="184"/>
        <v>-4000</v>
      </c>
      <c r="H11425" s="243" t="s">
        <v>7263</v>
      </c>
    </row>
    <row r="11426" spans="1:8" ht="15"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1" t="s">
        <v>7265</v>
      </c>
      <c r="E11441" s="175"/>
      <c r="F11441" s="175">
        <v>500000</v>
      </c>
      <c r="G11441" s="175">
        <f t="shared" si="184"/>
        <v>500000</v>
      </c>
      <c r="H11441" s="260" t="s">
        <v>7263</v>
      </c>
    </row>
    <row r="11442" spans="1:8" ht="15" x14ac:dyDescent="0.2">
      <c r="A11442" s="617">
        <v>44454</v>
      </c>
      <c r="B11442" s="90" t="s">
        <v>14</v>
      </c>
      <c r="C11442" s="93" t="s">
        <v>558</v>
      </c>
      <c r="D11442" s="800" t="s">
        <v>7293</v>
      </c>
      <c r="E11442" s="91"/>
      <c r="F11442" s="91">
        <v>85000</v>
      </c>
      <c r="G11442" s="175">
        <f t="shared" si="184"/>
        <v>85000</v>
      </c>
      <c r="H11442" s="260" t="s">
        <v>7263</v>
      </c>
    </row>
    <row r="11443" spans="1:8" ht="24" x14ac:dyDescent="0.2">
      <c r="A11443" s="617">
        <v>44456</v>
      </c>
      <c r="B11443" s="93" t="s">
        <v>6509</v>
      </c>
      <c r="C11443" s="93" t="s">
        <v>558</v>
      </c>
      <c r="D11443" s="801" t="s">
        <v>7294</v>
      </c>
      <c r="E11443" s="175"/>
      <c r="F11443" s="175">
        <v>400000</v>
      </c>
      <c r="G11443" s="175">
        <f t="shared" si="184"/>
        <v>400000</v>
      </c>
      <c r="H11443" s="260" t="s">
        <v>7263</v>
      </c>
    </row>
    <row r="11444" spans="1:8" ht="24" x14ac:dyDescent="0.2">
      <c r="A11444" s="617">
        <v>44460</v>
      </c>
      <c r="B11444" s="93" t="s">
        <v>6509</v>
      </c>
      <c r="C11444" s="93" t="s">
        <v>558</v>
      </c>
      <c r="D11444" s="801" t="s">
        <v>7310</v>
      </c>
      <c r="E11444" s="175"/>
      <c r="F11444" s="175">
        <v>424000</v>
      </c>
      <c r="G11444" s="175">
        <f t="shared" si="184"/>
        <v>424000</v>
      </c>
      <c r="H11444" s="260" t="s">
        <v>7263</v>
      </c>
    </row>
    <row r="11445" spans="1:8" ht="24" x14ac:dyDescent="0.2">
      <c r="A11445" s="617">
        <v>44460</v>
      </c>
      <c r="B11445" s="93" t="s">
        <v>6509</v>
      </c>
      <c r="C11445" s="93" t="s">
        <v>558</v>
      </c>
      <c r="D11445" s="801" t="s">
        <v>7311</v>
      </c>
      <c r="E11445" s="175"/>
      <c r="F11445" s="175">
        <v>200000</v>
      </c>
      <c r="G11445" s="175">
        <f t="shared" si="184"/>
        <v>200000</v>
      </c>
      <c r="H11445" s="260" t="s">
        <v>7263</v>
      </c>
    </row>
    <row r="11446" spans="1:8" ht="15" x14ac:dyDescent="0.2">
      <c r="A11446" s="617">
        <v>44463</v>
      </c>
      <c r="B11446" s="93" t="s">
        <v>6951</v>
      </c>
      <c r="C11446" s="93" t="s">
        <v>558</v>
      </c>
      <c r="D11446" s="891" t="s">
        <v>7524</v>
      </c>
      <c r="E11446" s="175"/>
      <c r="F11446" s="175">
        <v>1000000</v>
      </c>
      <c r="G11446" s="175">
        <f t="shared" si="184"/>
        <v>1000000</v>
      </c>
      <c r="H11446" s="260" t="s">
        <v>7263</v>
      </c>
    </row>
    <row r="11447" spans="1:8" ht="15" x14ac:dyDescent="0.2">
      <c r="A11447" s="618">
        <v>44471</v>
      </c>
      <c r="B11447" s="62" t="s">
        <v>7110</v>
      </c>
      <c r="C11447" s="62" t="s">
        <v>2502</v>
      </c>
      <c r="D11447" s="790"/>
      <c r="E11447" s="125">
        <v>25000</v>
      </c>
      <c r="F11447" s="125"/>
      <c r="G11447" s="125">
        <f t="shared" si="184"/>
        <v>-25000</v>
      </c>
      <c r="H11447" s="120" t="s">
        <v>7345</v>
      </c>
    </row>
    <row r="11448" spans="1:8" ht="15" x14ac:dyDescent="0.2">
      <c r="A11448" s="618">
        <v>44471</v>
      </c>
      <c r="B11448" s="62" t="s">
        <v>6951</v>
      </c>
      <c r="C11448" s="62" t="s">
        <v>2502</v>
      </c>
      <c r="D11448" s="790"/>
      <c r="E11448" s="125">
        <v>25000</v>
      </c>
      <c r="F11448" s="125"/>
      <c r="G11448" s="125">
        <f t="shared" si="184"/>
        <v>-25000</v>
      </c>
      <c r="H11448" s="120" t="s">
        <v>7345</v>
      </c>
    </row>
    <row r="11449" spans="1:8" ht="15" x14ac:dyDescent="0.2">
      <c r="A11449" s="618">
        <v>44471</v>
      </c>
      <c r="B11449" s="62" t="s">
        <v>1399</v>
      </c>
      <c r="C11449" s="62" t="s">
        <v>2502</v>
      </c>
      <c r="D11449" s="790"/>
      <c r="E11449" s="125">
        <v>25000</v>
      </c>
      <c r="F11449" s="125"/>
      <c r="G11449" s="125">
        <f t="shared" si="184"/>
        <v>-25000</v>
      </c>
      <c r="H11449" s="120" t="s">
        <v>7345</v>
      </c>
    </row>
    <row r="11450" spans="1:8" ht="15" x14ac:dyDescent="0.2">
      <c r="A11450" s="618">
        <v>44471</v>
      </c>
      <c r="B11450" s="62" t="s">
        <v>7065</v>
      </c>
      <c r="C11450" s="62" t="s">
        <v>2502</v>
      </c>
      <c r="D11450" s="790"/>
      <c r="E11450" s="125">
        <v>25000</v>
      </c>
      <c r="F11450" s="125"/>
      <c r="G11450" s="125">
        <f t="shared" si="184"/>
        <v>-25000</v>
      </c>
      <c r="H11450" s="120" t="s">
        <v>7345</v>
      </c>
    </row>
    <row r="11451" spans="1:8" ht="15" x14ac:dyDescent="0.2">
      <c r="A11451" s="618">
        <v>44471</v>
      </c>
      <c r="B11451" s="62" t="s">
        <v>25</v>
      </c>
      <c r="C11451" s="62" t="s">
        <v>2502</v>
      </c>
      <c r="D11451" s="790"/>
      <c r="E11451" s="125">
        <v>60000</v>
      </c>
      <c r="F11451" s="125"/>
      <c r="G11451" s="125">
        <f t="shared" si="184"/>
        <v>-60000</v>
      </c>
      <c r="H11451" s="120" t="s">
        <v>7345</v>
      </c>
    </row>
    <row r="11452" spans="1:8" ht="15" x14ac:dyDescent="0.2">
      <c r="A11452" s="618">
        <v>44471</v>
      </c>
      <c r="B11452" s="62" t="s">
        <v>16</v>
      </c>
      <c r="C11452" s="62" t="s">
        <v>2502</v>
      </c>
      <c r="D11452" s="790"/>
      <c r="E11452" s="125">
        <v>90500</v>
      </c>
      <c r="F11452" s="125"/>
      <c r="G11452" s="125">
        <f t="shared" si="184"/>
        <v>-90500</v>
      </c>
      <c r="H11452" s="120" t="s">
        <v>7345</v>
      </c>
    </row>
    <row r="11453" spans="1:8" ht="15" x14ac:dyDescent="0.2">
      <c r="A11453" s="618">
        <v>44471</v>
      </c>
      <c r="B11453" s="62" t="s">
        <v>3944</v>
      </c>
      <c r="C11453" s="62" t="s">
        <v>2502</v>
      </c>
      <c r="D11453" s="790"/>
      <c r="E11453" s="125">
        <v>58354.838709677417</v>
      </c>
      <c r="F11453" s="125"/>
      <c r="G11453" s="125">
        <f t="shared" si="184"/>
        <v>-58354.838709677417</v>
      </c>
      <c r="H11453" s="120" t="s">
        <v>7345</v>
      </c>
    </row>
    <row r="11454" spans="1:8" ht="15" x14ac:dyDescent="0.2">
      <c r="A11454" s="618">
        <v>44471</v>
      </c>
      <c r="B11454" s="62" t="s">
        <v>3945</v>
      </c>
      <c r="C11454" s="62" t="s">
        <v>2502</v>
      </c>
      <c r="D11454" s="790"/>
      <c r="E11454" s="125">
        <v>104403.22580645162</v>
      </c>
      <c r="F11454" s="125"/>
      <c r="G11454" s="125">
        <f t="shared" si="184"/>
        <v>-104403.22580645162</v>
      </c>
      <c r="H11454" s="120" t="s">
        <v>7345</v>
      </c>
    </row>
    <row r="11455" spans="1:8" ht="15" x14ac:dyDescent="0.2">
      <c r="A11455" s="618">
        <v>44471</v>
      </c>
      <c r="B11455" s="62" t="s">
        <v>1399</v>
      </c>
      <c r="C11455" s="62" t="s">
        <v>2502</v>
      </c>
      <c r="D11455" s="790"/>
      <c r="E11455" s="125">
        <v>139354.83870967742</v>
      </c>
      <c r="F11455" s="125"/>
      <c r="G11455" s="125">
        <f t="shared" si="184"/>
        <v>-139354.83870967742</v>
      </c>
      <c r="H11455" s="120" t="s">
        <v>7345</v>
      </c>
    </row>
    <row r="11456" spans="1:8" ht="15" x14ac:dyDescent="0.2">
      <c r="A11456" s="618">
        <v>44471</v>
      </c>
      <c r="B11456" s="62" t="s">
        <v>37</v>
      </c>
      <c r="C11456" s="62" t="s">
        <v>2502</v>
      </c>
      <c r="D11456" s="790"/>
      <c r="E11456" s="125">
        <v>102782.25806451612</v>
      </c>
      <c r="F11456" s="125"/>
      <c r="G11456" s="125">
        <f t="shared" si="184"/>
        <v>-102782.25806451612</v>
      </c>
      <c r="H11456" s="120" t="s">
        <v>7345</v>
      </c>
    </row>
    <row r="11457" spans="1:8" ht="15" x14ac:dyDescent="0.2">
      <c r="A11457" s="618">
        <v>44471</v>
      </c>
      <c r="B11457" s="62" t="s">
        <v>2932</v>
      </c>
      <c r="C11457" s="62" t="s">
        <v>2502</v>
      </c>
      <c r="D11457" s="790"/>
      <c r="E11457" s="125">
        <v>82500</v>
      </c>
      <c r="F11457" s="125"/>
      <c r="G11457" s="125">
        <f t="shared" si="184"/>
        <v>-82500</v>
      </c>
      <c r="H11457" s="120" t="s">
        <v>7345</v>
      </c>
    </row>
    <row r="11458" spans="1:8" ht="15" x14ac:dyDescent="0.2">
      <c r="A11458" s="618">
        <v>44471</v>
      </c>
      <c r="B11458" s="62" t="s">
        <v>7065</v>
      </c>
      <c r="C11458" s="62" t="s">
        <v>2502</v>
      </c>
      <c r="D11458" s="790"/>
      <c r="E11458" s="125">
        <v>163004</v>
      </c>
      <c r="F11458" s="125"/>
      <c r="G11458" s="125">
        <f t="shared" si="184"/>
        <v>-163004</v>
      </c>
      <c r="H11458" s="120" t="s">
        <v>7345</v>
      </c>
    </row>
    <row r="11459" spans="1:8" ht="15" x14ac:dyDescent="0.2">
      <c r="A11459" s="618">
        <v>44471</v>
      </c>
      <c r="B11459" s="62" t="s">
        <v>5810</v>
      </c>
      <c r="C11459" s="62" t="s">
        <v>2502</v>
      </c>
      <c r="D11459" s="790"/>
      <c r="E11459" s="125">
        <v>37544</v>
      </c>
      <c r="F11459" s="125"/>
      <c r="G11459" s="125">
        <f t="shared" si="184"/>
        <v>-37544</v>
      </c>
      <c r="H11459" s="120" t="s">
        <v>7345</v>
      </c>
    </row>
    <row r="11460" spans="1:8" ht="15" x14ac:dyDescent="0.2">
      <c r="A11460" s="618">
        <v>44471</v>
      </c>
      <c r="B11460" s="62" t="s">
        <v>7124</v>
      </c>
      <c r="C11460" s="62" t="s">
        <v>2502</v>
      </c>
      <c r="D11460" s="790"/>
      <c r="E11460" s="125">
        <v>63615</v>
      </c>
      <c r="F11460" s="125"/>
      <c r="G11460" s="125">
        <f t="shared" si="184"/>
        <v>-63615</v>
      </c>
      <c r="H11460" s="120" t="s">
        <v>7345</v>
      </c>
    </row>
    <row r="11461" spans="1:8" ht="15" x14ac:dyDescent="0.2">
      <c r="A11461" s="618">
        <v>44471</v>
      </c>
      <c r="B11461" s="62" t="s">
        <v>6516</v>
      </c>
      <c r="C11461" s="62" t="s">
        <v>2502</v>
      </c>
      <c r="D11461" s="790"/>
      <c r="E11461" s="125">
        <v>48911</v>
      </c>
      <c r="F11461" s="125"/>
      <c r="G11461" s="125">
        <f t="shared" ref="G11461:G11524" si="185">F11461-E11461</f>
        <v>-48911</v>
      </c>
      <c r="H11461" s="120" t="s">
        <v>7345</v>
      </c>
    </row>
    <row r="11462" spans="1:8" ht="15" x14ac:dyDescent="0.2">
      <c r="A11462" s="618">
        <v>44471</v>
      </c>
      <c r="B11462" s="62" t="s">
        <v>7110</v>
      </c>
      <c r="C11462" s="62" t="s">
        <v>2502</v>
      </c>
      <c r="D11462" s="790"/>
      <c r="E11462" s="125">
        <v>55761</v>
      </c>
      <c r="F11462" s="125"/>
      <c r="G11462" s="125">
        <f t="shared" si="185"/>
        <v>-55761</v>
      </c>
      <c r="H11462" s="120" t="s">
        <v>7345</v>
      </c>
    </row>
    <row r="11463" spans="1:8" ht="15" x14ac:dyDescent="0.2">
      <c r="A11463" s="618">
        <v>44471</v>
      </c>
      <c r="B11463" s="62" t="s">
        <v>7065</v>
      </c>
      <c r="C11463" s="62" t="s">
        <v>2189</v>
      </c>
      <c r="D11463" s="790"/>
      <c r="E11463" s="125">
        <v>1350</v>
      </c>
      <c r="F11463" s="125"/>
      <c r="G11463" s="125">
        <f t="shared" si="185"/>
        <v>-1350</v>
      </c>
      <c r="H11463" s="120" t="s">
        <v>7345</v>
      </c>
    </row>
    <row r="11464" spans="1:8" ht="15" x14ac:dyDescent="0.2">
      <c r="A11464" s="618">
        <v>44471</v>
      </c>
      <c r="B11464" s="62" t="s">
        <v>1399</v>
      </c>
      <c r="C11464" s="62" t="s">
        <v>3144</v>
      </c>
      <c r="D11464" s="790" t="s">
        <v>4449</v>
      </c>
      <c r="E11464" s="125">
        <v>21230</v>
      </c>
      <c r="F11464" s="125"/>
      <c r="G11464" s="125">
        <f t="shared" si="185"/>
        <v>-21230</v>
      </c>
      <c r="H11464" s="120" t="s">
        <v>7345</v>
      </c>
    </row>
    <row r="11465" spans="1:8" ht="15" x14ac:dyDescent="0.2">
      <c r="A11465" s="618">
        <v>44471</v>
      </c>
      <c r="B11465" s="62" t="s">
        <v>6506</v>
      </c>
      <c r="C11465" s="62" t="s">
        <v>391</v>
      </c>
      <c r="D11465" s="790" t="s">
        <v>599</v>
      </c>
      <c r="E11465" s="125">
        <v>450</v>
      </c>
      <c r="F11465" s="125"/>
      <c r="G11465" s="125">
        <f t="shared" si="185"/>
        <v>-450</v>
      </c>
      <c r="H11465" s="120" t="s">
        <v>7345</v>
      </c>
    </row>
    <row r="11466" spans="1:8" ht="15" x14ac:dyDescent="0.2">
      <c r="A11466" s="618">
        <v>44471</v>
      </c>
      <c r="B11466" s="62" t="s">
        <v>3945</v>
      </c>
      <c r="C11466" s="62" t="s">
        <v>6475</v>
      </c>
      <c r="D11466" s="790" t="s">
        <v>7349</v>
      </c>
      <c r="E11466" s="125">
        <f>40000+15000</f>
        <v>55000</v>
      </c>
      <c r="F11466" s="125"/>
      <c r="G11466" s="125">
        <f t="shared" si="185"/>
        <v>-55000</v>
      </c>
      <c r="H11466" s="120" t="s">
        <v>7345</v>
      </c>
    </row>
    <row r="11467" spans="1:8" ht="15" x14ac:dyDescent="0.2">
      <c r="A11467" s="618">
        <v>44473</v>
      </c>
      <c r="B11467" s="62" t="s">
        <v>6756</v>
      </c>
      <c r="C11467" s="62" t="s">
        <v>2502</v>
      </c>
      <c r="D11467" s="790" t="s">
        <v>7350</v>
      </c>
      <c r="E11467" s="125">
        <v>13500</v>
      </c>
      <c r="F11467" s="125"/>
      <c r="G11467" s="125">
        <f t="shared" si="185"/>
        <v>-13500</v>
      </c>
      <c r="H11467" s="120" t="s">
        <v>7345</v>
      </c>
    </row>
    <row r="11468" spans="1:8" ht="15" x14ac:dyDescent="0.2">
      <c r="A11468" s="618">
        <v>44473</v>
      </c>
      <c r="B11468" s="62" t="s">
        <v>7110</v>
      </c>
      <c r="C11468" s="62" t="s">
        <v>2554</v>
      </c>
      <c r="D11468" s="790" t="s">
        <v>7351</v>
      </c>
      <c r="E11468" s="125">
        <v>13500</v>
      </c>
      <c r="F11468" s="125"/>
      <c r="G11468" s="125">
        <f t="shared" si="185"/>
        <v>-13500</v>
      </c>
      <c r="H11468" s="120" t="s">
        <v>7345</v>
      </c>
    </row>
    <row r="11469" spans="1:8" ht="15" x14ac:dyDescent="0.2">
      <c r="A11469" s="618">
        <v>44473</v>
      </c>
      <c r="B11469" s="62" t="s">
        <v>7110</v>
      </c>
      <c r="C11469" s="62" t="s">
        <v>1508</v>
      </c>
      <c r="D11469" s="790"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90"/>
      <c r="E11471" s="125">
        <v>900</v>
      </c>
      <c r="F11471" s="125"/>
      <c r="G11471" s="125">
        <f t="shared" si="185"/>
        <v>-900</v>
      </c>
      <c r="H11471" s="120" t="s">
        <v>7345</v>
      </c>
    </row>
    <row r="11472" spans="1:8" ht="15" x14ac:dyDescent="0.2">
      <c r="A11472" s="618">
        <v>44473</v>
      </c>
      <c r="B11472" s="62" t="s">
        <v>16</v>
      </c>
      <c r="C11472" s="62" t="s">
        <v>3363</v>
      </c>
      <c r="D11472" s="790"/>
      <c r="E11472" s="125">
        <v>4089</v>
      </c>
      <c r="F11472" s="125"/>
      <c r="G11472" s="125">
        <f t="shared" si="185"/>
        <v>-4089</v>
      </c>
      <c r="H11472" s="120" t="s">
        <v>7345</v>
      </c>
    </row>
    <row r="11473" spans="1:8" ht="15" x14ac:dyDescent="0.2">
      <c r="A11473" s="618">
        <v>44473</v>
      </c>
      <c r="B11473" s="62" t="s">
        <v>6506</v>
      </c>
      <c r="C11473" s="62" t="s">
        <v>5740</v>
      </c>
      <c r="D11473" s="790"/>
      <c r="E11473" s="125">
        <v>1000</v>
      </c>
      <c r="F11473" s="125"/>
      <c r="G11473" s="125">
        <f t="shared" si="185"/>
        <v>-1000</v>
      </c>
      <c r="H11473" s="120" t="s">
        <v>7345</v>
      </c>
    </row>
    <row r="11474" spans="1:8" ht="15" x14ac:dyDescent="0.2">
      <c r="A11474" s="618">
        <v>44473</v>
      </c>
      <c r="B11474" s="62" t="s">
        <v>1399</v>
      </c>
      <c r="C11474" s="62" t="s">
        <v>6622</v>
      </c>
      <c r="D11474" s="790" t="s">
        <v>4435</v>
      </c>
      <c r="E11474" s="125">
        <v>39000</v>
      </c>
      <c r="F11474" s="125"/>
      <c r="G11474" s="125">
        <f t="shared" si="185"/>
        <v>-39000</v>
      </c>
      <c r="H11474" s="120" t="s">
        <v>7345</v>
      </c>
    </row>
    <row r="11475" spans="1:8" ht="15" x14ac:dyDescent="0.2">
      <c r="A11475" s="618">
        <v>44474</v>
      </c>
      <c r="B11475" s="62" t="s">
        <v>37</v>
      </c>
      <c r="C11475" s="62" t="s">
        <v>391</v>
      </c>
      <c r="D11475" s="790" t="s">
        <v>7105</v>
      </c>
      <c r="E11475" s="125">
        <v>2000</v>
      </c>
      <c r="F11475" s="125"/>
      <c r="G11475" s="125">
        <f t="shared" si="185"/>
        <v>-2000</v>
      </c>
      <c r="H11475" s="120" t="s">
        <v>7345</v>
      </c>
    </row>
    <row r="11476" spans="1:8" ht="15" x14ac:dyDescent="0.2">
      <c r="A11476" s="618">
        <v>44474</v>
      </c>
      <c r="B11476" s="62" t="s">
        <v>7065</v>
      </c>
      <c r="C11476" s="62" t="s">
        <v>3144</v>
      </c>
      <c r="D11476" s="790" t="s">
        <v>7354</v>
      </c>
      <c r="E11476" s="125">
        <v>51450</v>
      </c>
      <c r="F11476" s="125"/>
      <c r="G11476" s="125">
        <f t="shared" si="185"/>
        <v>-51450</v>
      </c>
      <c r="H11476" s="120" t="s">
        <v>7345</v>
      </c>
    </row>
    <row r="11477" spans="1:8" ht="15" x14ac:dyDescent="0.2">
      <c r="A11477" s="618">
        <v>44476</v>
      </c>
      <c r="B11477" s="62" t="s">
        <v>7065</v>
      </c>
      <c r="C11477" s="62" t="s">
        <v>5651</v>
      </c>
      <c r="D11477" s="790" t="s">
        <v>7366</v>
      </c>
      <c r="E11477" s="125">
        <v>16160</v>
      </c>
      <c r="F11477" s="125"/>
      <c r="G11477" s="125">
        <f t="shared" si="185"/>
        <v>-16160</v>
      </c>
      <c r="H11477" s="120" t="s">
        <v>7345</v>
      </c>
    </row>
    <row r="11478" spans="1:8" ht="15" x14ac:dyDescent="0.2">
      <c r="A11478" s="618">
        <v>44476</v>
      </c>
      <c r="B11478" s="62" t="s">
        <v>16</v>
      </c>
      <c r="C11478" s="62" t="s">
        <v>5340</v>
      </c>
      <c r="D11478" s="790" t="s">
        <v>6943</v>
      </c>
      <c r="E11478" s="125">
        <v>5000</v>
      </c>
      <c r="F11478" s="125"/>
      <c r="G11478" s="125">
        <f t="shared" si="185"/>
        <v>-5000</v>
      </c>
      <c r="H11478" s="120" t="s">
        <v>7345</v>
      </c>
    </row>
    <row r="11479" spans="1:8" ht="15" x14ac:dyDescent="0.2">
      <c r="A11479" s="618">
        <v>44478</v>
      </c>
      <c r="B11479" s="62" t="s">
        <v>7065</v>
      </c>
      <c r="C11479" s="62" t="s">
        <v>5740</v>
      </c>
      <c r="D11479" s="790" t="s">
        <v>369</v>
      </c>
      <c r="E11479" s="125">
        <v>1000</v>
      </c>
      <c r="F11479" s="125"/>
      <c r="G11479" s="125">
        <f t="shared" si="185"/>
        <v>-1000</v>
      </c>
      <c r="H11479" s="120" t="s">
        <v>7345</v>
      </c>
    </row>
    <row r="11480" spans="1:8" ht="15" x14ac:dyDescent="0.2">
      <c r="A11480" s="618">
        <v>44478</v>
      </c>
      <c r="B11480" s="62" t="s">
        <v>7065</v>
      </c>
      <c r="C11480" s="62" t="s">
        <v>3144</v>
      </c>
      <c r="D11480" s="790" t="s">
        <v>7367</v>
      </c>
      <c r="E11480" s="125">
        <v>51000</v>
      </c>
      <c r="F11480" s="125"/>
      <c r="G11480" s="125">
        <f t="shared" si="185"/>
        <v>-51000</v>
      </c>
      <c r="H11480" s="120" t="s">
        <v>7345</v>
      </c>
    </row>
    <row r="11481" spans="1:8" ht="15" x14ac:dyDescent="0.2">
      <c r="A11481" s="618">
        <v>44478</v>
      </c>
      <c r="B11481" s="62" t="s">
        <v>7065</v>
      </c>
      <c r="C11481" s="62" t="s">
        <v>3144</v>
      </c>
      <c r="D11481" s="790" t="s">
        <v>7368</v>
      </c>
      <c r="E11481" s="125">
        <v>3160</v>
      </c>
      <c r="F11481" s="125"/>
      <c r="G11481" s="125">
        <f t="shared" si="185"/>
        <v>-3160</v>
      </c>
      <c r="H11481" s="120" t="s">
        <v>7345</v>
      </c>
    </row>
    <row r="11482" spans="1:8" ht="15" x14ac:dyDescent="0.2">
      <c r="A11482" s="618">
        <v>44478</v>
      </c>
      <c r="B11482" s="62" t="s">
        <v>7065</v>
      </c>
      <c r="C11482" s="62" t="s">
        <v>3144</v>
      </c>
      <c r="D11482" s="790" t="s">
        <v>7369</v>
      </c>
      <c r="E11482" s="125">
        <v>200</v>
      </c>
      <c r="F11482" s="125"/>
      <c r="G11482" s="125">
        <f t="shared" si="185"/>
        <v>-200</v>
      </c>
      <c r="H11482" s="120" t="s">
        <v>7345</v>
      </c>
    </row>
    <row r="11483" spans="1:8" ht="15" x14ac:dyDescent="0.2">
      <c r="A11483" s="618">
        <v>44478</v>
      </c>
      <c r="B11483" s="62" t="s">
        <v>16</v>
      </c>
      <c r="C11483" s="62" t="s">
        <v>2995</v>
      </c>
      <c r="D11483" s="790"/>
      <c r="E11483" s="125">
        <v>3000</v>
      </c>
      <c r="F11483" s="125"/>
      <c r="G11483" s="125">
        <f t="shared" si="185"/>
        <v>-3000</v>
      </c>
      <c r="H11483" s="120" t="s">
        <v>7345</v>
      </c>
    </row>
    <row r="11484" spans="1:8" ht="15" x14ac:dyDescent="0.2">
      <c r="A11484" s="618">
        <v>44478</v>
      </c>
      <c r="B11484" s="62" t="s">
        <v>3945</v>
      </c>
      <c r="C11484" s="550" t="s">
        <v>3002</v>
      </c>
      <c r="D11484" s="903" t="s">
        <v>369</v>
      </c>
      <c r="E11484" s="551">
        <v>13520</v>
      </c>
      <c r="F11484" s="125"/>
      <c r="G11484" s="125">
        <f t="shared" si="185"/>
        <v>-13520</v>
      </c>
      <c r="H11484" s="120" t="s">
        <v>7345</v>
      </c>
    </row>
    <row r="11485" spans="1:8" ht="15" x14ac:dyDescent="0.2">
      <c r="A11485" s="618">
        <v>44478</v>
      </c>
      <c r="B11485" s="62" t="s">
        <v>3944</v>
      </c>
      <c r="C11485" s="550" t="s">
        <v>3002</v>
      </c>
      <c r="D11485" s="903" t="s">
        <v>369</v>
      </c>
      <c r="E11485" s="551">
        <v>8840</v>
      </c>
      <c r="F11485" s="125"/>
      <c r="G11485" s="125">
        <f t="shared" si="185"/>
        <v>-8840</v>
      </c>
      <c r="H11485" s="120" t="s">
        <v>7345</v>
      </c>
    </row>
    <row r="11486" spans="1:8" ht="15" x14ac:dyDescent="0.2">
      <c r="A11486" s="618">
        <v>44478</v>
      </c>
      <c r="B11486" s="62" t="s">
        <v>37</v>
      </c>
      <c r="C11486" s="550" t="s">
        <v>3002</v>
      </c>
      <c r="D11486" s="903" t="s">
        <v>369</v>
      </c>
      <c r="E11486" s="551">
        <v>15520</v>
      </c>
      <c r="F11486" s="125"/>
      <c r="G11486" s="125">
        <f t="shared" si="185"/>
        <v>-15520</v>
      </c>
      <c r="H11486" s="120" t="s">
        <v>7345</v>
      </c>
    </row>
    <row r="11487" spans="1:8" ht="15" customHeight="1" x14ac:dyDescent="0.2">
      <c r="A11487" s="618">
        <v>44478</v>
      </c>
      <c r="B11487" s="62" t="s">
        <v>7065</v>
      </c>
      <c r="C11487" s="62" t="s">
        <v>5740</v>
      </c>
      <c r="D11487" s="790" t="s">
        <v>7370</v>
      </c>
      <c r="E11487" s="125">
        <v>2000</v>
      </c>
      <c r="F11487" s="125"/>
      <c r="G11487" s="125">
        <f t="shared" si="185"/>
        <v>-2000</v>
      </c>
      <c r="H11487" s="120" t="s">
        <v>7345</v>
      </c>
    </row>
    <row r="11488" spans="1:8" ht="15" customHeight="1" x14ac:dyDescent="0.2">
      <c r="A11488" s="618">
        <v>44478</v>
      </c>
      <c r="B11488" s="62" t="s">
        <v>25</v>
      </c>
      <c r="C11488" s="62" t="s">
        <v>2427</v>
      </c>
      <c r="D11488" s="790" t="s">
        <v>3055</v>
      </c>
      <c r="E11488" s="125">
        <v>22212</v>
      </c>
      <c r="F11488" s="125"/>
      <c r="G11488" s="125">
        <f t="shared" si="185"/>
        <v>-22212</v>
      </c>
      <c r="H11488" s="120" t="s">
        <v>7345</v>
      </c>
    </row>
    <row r="11489" spans="1:8" ht="15" customHeight="1" x14ac:dyDescent="0.2">
      <c r="A11489" s="618">
        <v>44480</v>
      </c>
      <c r="B11489" s="62" t="s">
        <v>1690</v>
      </c>
      <c r="C11489" s="62" t="s">
        <v>7321</v>
      </c>
      <c r="D11489" s="790" t="s">
        <v>7371</v>
      </c>
      <c r="E11489" s="125">
        <v>25000</v>
      </c>
      <c r="F11489" s="125"/>
      <c r="G11489" s="125">
        <f t="shared" si="185"/>
        <v>-25000</v>
      </c>
      <c r="H11489" s="120" t="s">
        <v>7345</v>
      </c>
    </row>
    <row r="11490" spans="1:8" ht="15" customHeight="1" x14ac:dyDescent="0.2">
      <c r="A11490" s="618">
        <v>44480</v>
      </c>
      <c r="B11490" s="62" t="s">
        <v>3945</v>
      </c>
      <c r="C11490" s="62" t="s">
        <v>3144</v>
      </c>
      <c r="D11490" s="790" t="s">
        <v>7372</v>
      </c>
      <c r="E11490" s="125">
        <v>18000</v>
      </c>
      <c r="F11490" s="125"/>
      <c r="G11490" s="125">
        <f t="shared" si="185"/>
        <v>-18000</v>
      </c>
      <c r="H11490" s="120" t="s">
        <v>7345</v>
      </c>
    </row>
    <row r="11491" spans="1:8" ht="15" customHeight="1" x14ac:dyDescent="0.2">
      <c r="A11491" s="618">
        <v>44480</v>
      </c>
      <c r="B11491" s="62" t="s">
        <v>7065</v>
      </c>
      <c r="C11491" s="62" t="s">
        <v>6759</v>
      </c>
      <c r="D11491" s="790" t="s">
        <v>7373</v>
      </c>
      <c r="E11491" s="125">
        <v>120000</v>
      </c>
      <c r="F11491" s="125"/>
      <c r="G11491" s="125">
        <f t="shared" si="185"/>
        <v>-120000</v>
      </c>
      <c r="H11491" s="120" t="s">
        <v>7345</v>
      </c>
    </row>
    <row r="11492" spans="1:8" ht="15" customHeight="1" x14ac:dyDescent="0.2">
      <c r="A11492" s="618">
        <v>44481</v>
      </c>
      <c r="B11492" s="62" t="s">
        <v>7553</v>
      </c>
      <c r="C11492" s="62" t="s">
        <v>3144</v>
      </c>
      <c r="D11492" s="790" t="s">
        <v>7374</v>
      </c>
      <c r="E11492" s="125">
        <v>14410</v>
      </c>
      <c r="F11492" s="125"/>
      <c r="G11492" s="125">
        <f t="shared" si="185"/>
        <v>-14410</v>
      </c>
      <c r="H11492" s="120" t="s">
        <v>7345</v>
      </c>
    </row>
    <row r="11493" spans="1:8" ht="15" customHeight="1" x14ac:dyDescent="0.2">
      <c r="A11493" s="618">
        <v>44481</v>
      </c>
      <c r="B11493" s="62" t="s">
        <v>7065</v>
      </c>
      <c r="C11493" s="62" t="s">
        <v>3144</v>
      </c>
      <c r="D11493" s="790" t="s">
        <v>7374</v>
      </c>
      <c r="E11493" s="125">
        <v>14280</v>
      </c>
      <c r="F11493" s="125"/>
      <c r="G11493" s="125">
        <f t="shared" si="185"/>
        <v>-14280</v>
      </c>
      <c r="H11493" s="120" t="s">
        <v>7345</v>
      </c>
    </row>
    <row r="11494" spans="1:8" ht="15" customHeight="1" x14ac:dyDescent="0.2">
      <c r="A11494" s="618">
        <v>44481</v>
      </c>
      <c r="B11494" s="62" t="s">
        <v>6407</v>
      </c>
      <c r="C11494" s="62" t="s">
        <v>2189</v>
      </c>
      <c r="D11494" s="790"/>
      <c r="E11494" s="125">
        <v>470</v>
      </c>
      <c r="F11494" s="125"/>
      <c r="G11494" s="125">
        <f t="shared" si="185"/>
        <v>-470</v>
      </c>
      <c r="H11494" s="120" t="s">
        <v>7345</v>
      </c>
    </row>
    <row r="11495" spans="1:8" ht="15" customHeight="1" x14ac:dyDescent="0.2">
      <c r="A11495" s="618">
        <v>44481</v>
      </c>
      <c r="B11495" s="62" t="s">
        <v>2932</v>
      </c>
      <c r="C11495" s="62" t="s">
        <v>391</v>
      </c>
      <c r="D11495" s="790" t="s">
        <v>7375</v>
      </c>
      <c r="E11495" s="125">
        <v>1300</v>
      </c>
      <c r="F11495" s="125"/>
      <c r="G11495" s="125">
        <f t="shared" si="185"/>
        <v>-1300</v>
      </c>
      <c r="H11495" s="120" t="s">
        <v>7345</v>
      </c>
    </row>
    <row r="11496" spans="1:8" ht="15" customHeight="1" x14ac:dyDescent="0.2">
      <c r="A11496" s="618">
        <v>44481</v>
      </c>
      <c r="B11496" s="62" t="s">
        <v>7065</v>
      </c>
      <c r="C11496" s="62" t="s">
        <v>7376</v>
      </c>
      <c r="D11496" s="790" t="s">
        <v>7377</v>
      </c>
      <c r="E11496" s="125">
        <v>440000</v>
      </c>
      <c r="F11496" s="125"/>
      <c r="G11496" s="125">
        <f t="shared" si="185"/>
        <v>-440000</v>
      </c>
      <c r="H11496" s="120" t="s">
        <v>7345</v>
      </c>
    </row>
    <row r="11497" spans="1:8" ht="15" customHeight="1" x14ac:dyDescent="0.2">
      <c r="A11497" s="618">
        <v>44482</v>
      </c>
      <c r="B11497" s="62" t="s">
        <v>6509</v>
      </c>
      <c r="C11497" s="62" t="s">
        <v>7378</v>
      </c>
      <c r="D11497" s="790" t="s">
        <v>7379</v>
      </c>
      <c r="E11497" s="125">
        <v>50000</v>
      </c>
      <c r="F11497" s="125"/>
      <c r="G11497" s="125">
        <f t="shared" si="185"/>
        <v>-50000</v>
      </c>
      <c r="H11497" s="120" t="s">
        <v>7345</v>
      </c>
    </row>
    <row r="11498" spans="1:8" ht="15" customHeight="1" x14ac:dyDescent="0.2">
      <c r="A11498" s="618">
        <v>44482</v>
      </c>
      <c r="B11498" s="62" t="s">
        <v>6509</v>
      </c>
      <c r="C11498" s="62" t="s">
        <v>391</v>
      </c>
      <c r="D11498" s="790" t="s">
        <v>7382</v>
      </c>
      <c r="E11498" s="125">
        <v>430</v>
      </c>
      <c r="F11498" s="125"/>
      <c r="G11498" s="125">
        <f t="shared" si="185"/>
        <v>-430</v>
      </c>
      <c r="H11498" s="120" t="s">
        <v>7345</v>
      </c>
    </row>
    <row r="11499" spans="1:8" ht="15" customHeight="1" x14ac:dyDescent="0.2">
      <c r="A11499" s="618">
        <v>44482</v>
      </c>
      <c r="B11499" s="62" t="s">
        <v>6951</v>
      </c>
      <c r="C11499" s="62" t="s">
        <v>7062</v>
      </c>
      <c r="D11499" s="790"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90" t="s">
        <v>5256</v>
      </c>
      <c r="E11503" s="125">
        <v>3350</v>
      </c>
      <c r="F11503" s="125"/>
      <c r="G11503" s="125">
        <f t="shared" si="185"/>
        <v>-3350</v>
      </c>
      <c r="H11503" s="120" t="s">
        <v>7345</v>
      </c>
    </row>
    <row r="11504" spans="1:8" ht="15" customHeight="1" x14ac:dyDescent="0.2">
      <c r="A11504" s="618">
        <v>44482</v>
      </c>
      <c r="B11504" s="62" t="s">
        <v>7553</v>
      </c>
      <c r="C11504" s="62" t="s">
        <v>3144</v>
      </c>
      <c r="D11504" s="790" t="s">
        <v>5256</v>
      </c>
      <c r="E11504" s="125">
        <v>34900</v>
      </c>
      <c r="F11504" s="125"/>
      <c r="G11504" s="125">
        <f t="shared" si="185"/>
        <v>-34900</v>
      </c>
      <c r="H11504" s="120" t="s">
        <v>7345</v>
      </c>
    </row>
    <row r="11505" spans="1:8" ht="15" customHeight="1" x14ac:dyDescent="0.2">
      <c r="A11505" s="618">
        <v>44482</v>
      </c>
      <c r="B11505" s="62" t="s">
        <v>7110</v>
      </c>
      <c r="C11505" s="62" t="s">
        <v>3144</v>
      </c>
      <c r="D11505" s="790" t="s">
        <v>5256</v>
      </c>
      <c r="E11505" s="125">
        <v>4350</v>
      </c>
      <c r="F11505" s="125"/>
      <c r="G11505" s="125">
        <f t="shared" si="185"/>
        <v>-4350</v>
      </c>
      <c r="H11505" s="120" t="s">
        <v>7345</v>
      </c>
    </row>
    <row r="11506" spans="1:8" ht="15" customHeight="1" x14ac:dyDescent="0.2">
      <c r="A11506" s="618">
        <v>44482</v>
      </c>
      <c r="B11506" s="62" t="s">
        <v>7065</v>
      </c>
      <c r="C11506" s="62" t="s">
        <v>2189</v>
      </c>
      <c r="D11506" s="790"/>
      <c r="E11506" s="125">
        <v>750</v>
      </c>
      <c r="F11506" s="125"/>
      <c r="G11506" s="125">
        <f t="shared" si="185"/>
        <v>-750</v>
      </c>
      <c r="H11506" s="120" t="s">
        <v>7345</v>
      </c>
    </row>
    <row r="11507" spans="1:8" ht="15" customHeight="1" x14ac:dyDescent="0.2">
      <c r="A11507" s="618">
        <v>44483</v>
      </c>
      <c r="B11507" s="62" t="s">
        <v>7065</v>
      </c>
      <c r="C11507" s="62" t="s">
        <v>3144</v>
      </c>
      <c r="D11507" s="790" t="s">
        <v>7391</v>
      </c>
      <c r="E11507" s="125">
        <v>85615</v>
      </c>
      <c r="F11507" s="125"/>
      <c r="G11507" s="125">
        <f t="shared" si="185"/>
        <v>-85615</v>
      </c>
      <c r="H11507" s="120" t="s">
        <v>7345</v>
      </c>
    </row>
    <row r="11508" spans="1:8" ht="15" customHeight="1" x14ac:dyDescent="0.2">
      <c r="A11508" s="618">
        <v>44483</v>
      </c>
      <c r="B11508" s="62" t="s">
        <v>16</v>
      </c>
      <c r="C11508" s="62" t="s">
        <v>3144</v>
      </c>
      <c r="D11508" s="790" t="s">
        <v>7392</v>
      </c>
      <c r="E11508" s="125">
        <v>900</v>
      </c>
      <c r="F11508" s="125"/>
      <c r="G11508" s="125">
        <f t="shared" si="185"/>
        <v>-900</v>
      </c>
      <c r="H11508" s="120" t="s">
        <v>7345</v>
      </c>
    </row>
    <row r="11509" spans="1:8" ht="15" customHeight="1" x14ac:dyDescent="0.2">
      <c r="A11509" s="618">
        <v>44483</v>
      </c>
      <c r="B11509" s="62" t="s">
        <v>7065</v>
      </c>
      <c r="C11509" s="62" t="s">
        <v>3144</v>
      </c>
      <c r="D11509" s="790" t="s">
        <v>7393</v>
      </c>
      <c r="E11509" s="125">
        <v>5400</v>
      </c>
      <c r="F11509" s="125"/>
      <c r="G11509" s="125">
        <f t="shared" si="185"/>
        <v>-5400</v>
      </c>
      <c r="H11509" s="120" t="s">
        <v>7345</v>
      </c>
    </row>
    <row r="11510" spans="1:8" ht="15" customHeight="1" x14ac:dyDescent="0.2">
      <c r="A11510" s="618">
        <v>44483</v>
      </c>
      <c r="B11510" s="62" t="s">
        <v>1399</v>
      </c>
      <c r="C11510" s="62" t="s">
        <v>391</v>
      </c>
      <c r="D11510" s="790" t="s">
        <v>7394</v>
      </c>
      <c r="E11510" s="125">
        <v>500</v>
      </c>
      <c r="F11510" s="125"/>
      <c r="G11510" s="125">
        <f t="shared" si="185"/>
        <v>-500</v>
      </c>
      <c r="H11510" s="120" t="s">
        <v>7345</v>
      </c>
    </row>
    <row r="11511" spans="1:8" ht="15" customHeight="1" x14ac:dyDescent="0.2">
      <c r="A11511" s="618">
        <v>44483</v>
      </c>
      <c r="B11511" s="62" t="s">
        <v>1399</v>
      </c>
      <c r="C11511" s="62" t="s">
        <v>391</v>
      </c>
      <c r="D11511" s="790" t="s">
        <v>7395</v>
      </c>
      <c r="E11511" s="125">
        <v>600</v>
      </c>
      <c r="F11511" s="125"/>
      <c r="G11511" s="125">
        <f t="shared" si="185"/>
        <v>-600</v>
      </c>
      <c r="H11511" s="120" t="s">
        <v>7345</v>
      </c>
    </row>
    <row r="11512" spans="1:8" ht="15" customHeight="1" x14ac:dyDescent="0.2">
      <c r="A11512" s="618">
        <v>44483</v>
      </c>
      <c r="B11512" s="62" t="s">
        <v>7065</v>
      </c>
      <c r="C11512" s="62" t="s">
        <v>3144</v>
      </c>
      <c r="D11512" s="790" t="s">
        <v>7396</v>
      </c>
      <c r="E11512" s="125">
        <v>55660</v>
      </c>
      <c r="F11512" s="125"/>
      <c r="G11512" s="125">
        <f t="shared" si="185"/>
        <v>-55660</v>
      </c>
      <c r="H11512" s="120" t="s">
        <v>7345</v>
      </c>
    </row>
    <row r="11513" spans="1:8" ht="15" customHeight="1" x14ac:dyDescent="0.2">
      <c r="A11513" s="618">
        <v>44483</v>
      </c>
      <c r="B11513" s="62" t="s">
        <v>7065</v>
      </c>
      <c r="C11513" s="62" t="s">
        <v>317</v>
      </c>
      <c r="D11513" s="790" t="s">
        <v>7397</v>
      </c>
      <c r="E11513" s="125">
        <v>100000</v>
      </c>
      <c r="F11513" s="125"/>
      <c r="G11513" s="125">
        <f t="shared" si="185"/>
        <v>-100000</v>
      </c>
      <c r="H11513" s="120" t="s">
        <v>7345</v>
      </c>
    </row>
    <row r="11514" spans="1:8" ht="15" customHeight="1" x14ac:dyDescent="0.2">
      <c r="A11514" s="618">
        <v>44485</v>
      </c>
      <c r="B11514" s="62" t="s">
        <v>7065</v>
      </c>
      <c r="C11514" s="62" t="s">
        <v>3144</v>
      </c>
      <c r="D11514" s="790" t="s">
        <v>7398</v>
      </c>
      <c r="E11514" s="125">
        <v>17960</v>
      </c>
      <c r="F11514" s="125"/>
      <c r="G11514" s="125">
        <f t="shared" si="185"/>
        <v>-17960</v>
      </c>
      <c r="H11514" s="120" t="s">
        <v>7345</v>
      </c>
    </row>
    <row r="11515" spans="1:8" ht="15" customHeight="1" x14ac:dyDescent="0.2">
      <c r="A11515" s="618">
        <v>44485</v>
      </c>
      <c r="B11515" s="62" t="s">
        <v>7065</v>
      </c>
      <c r="C11515" s="62" t="s">
        <v>3144</v>
      </c>
      <c r="D11515" s="790" t="s">
        <v>4965</v>
      </c>
      <c r="E11515" s="125">
        <v>1000</v>
      </c>
      <c r="F11515" s="125"/>
      <c r="G11515" s="125">
        <f t="shared" si="185"/>
        <v>-1000</v>
      </c>
      <c r="H11515" s="120" t="s">
        <v>7345</v>
      </c>
    </row>
    <row r="11516" spans="1:8" ht="15" customHeight="1" x14ac:dyDescent="0.2">
      <c r="A11516" s="618">
        <v>44487</v>
      </c>
      <c r="B11516" s="62" t="s">
        <v>1399</v>
      </c>
      <c r="C11516" s="62" t="s">
        <v>3144</v>
      </c>
      <c r="D11516" s="790" t="s">
        <v>6843</v>
      </c>
      <c r="E11516" s="125">
        <v>890</v>
      </c>
      <c r="F11516" s="125"/>
      <c r="G11516" s="125">
        <f t="shared" si="185"/>
        <v>-890</v>
      </c>
      <c r="H11516" s="120" t="s">
        <v>7345</v>
      </c>
    </row>
    <row r="11517" spans="1:8" ht="15" customHeight="1" x14ac:dyDescent="0.2">
      <c r="A11517" s="618">
        <v>44489</v>
      </c>
      <c r="B11517" s="62" t="s">
        <v>7065</v>
      </c>
      <c r="C11517" s="62" t="s">
        <v>2189</v>
      </c>
      <c r="D11517" s="790"/>
      <c r="E11517" s="125">
        <v>900</v>
      </c>
      <c r="F11517" s="125"/>
      <c r="G11517" s="125">
        <f t="shared" si="185"/>
        <v>-900</v>
      </c>
      <c r="H11517" s="120" t="s">
        <v>7345</v>
      </c>
    </row>
    <row r="11518" spans="1:8" ht="15" customHeight="1" x14ac:dyDescent="0.2">
      <c r="A11518" s="618">
        <v>44489</v>
      </c>
      <c r="B11518" s="62" t="s">
        <v>6407</v>
      </c>
      <c r="C11518" s="62" t="s">
        <v>391</v>
      </c>
      <c r="D11518" s="790" t="s">
        <v>7399</v>
      </c>
      <c r="E11518" s="125">
        <v>1500</v>
      </c>
      <c r="F11518" s="125"/>
      <c r="G11518" s="125">
        <f t="shared" si="185"/>
        <v>-1500</v>
      </c>
      <c r="H11518" s="120" t="s">
        <v>7345</v>
      </c>
    </row>
    <row r="11519" spans="1:8" ht="15" customHeight="1" x14ac:dyDescent="0.2">
      <c r="A11519" s="618">
        <v>44490</v>
      </c>
      <c r="B11519" s="62" t="s">
        <v>1399</v>
      </c>
      <c r="C11519" s="62" t="s">
        <v>3144</v>
      </c>
      <c r="D11519" s="790" t="s">
        <v>7400</v>
      </c>
      <c r="E11519" s="125">
        <v>29015</v>
      </c>
      <c r="F11519" s="125"/>
      <c r="G11519" s="125">
        <f t="shared" si="185"/>
        <v>-29015</v>
      </c>
      <c r="H11519" s="120" t="s">
        <v>7345</v>
      </c>
    </row>
    <row r="11520" spans="1:8" ht="15" customHeight="1" x14ac:dyDescent="0.2">
      <c r="A11520" s="618">
        <v>44490</v>
      </c>
      <c r="B11520" s="62" t="s">
        <v>7065</v>
      </c>
      <c r="C11520" s="62" t="s">
        <v>3144</v>
      </c>
      <c r="D11520" s="790" t="s">
        <v>7412</v>
      </c>
      <c r="E11520" s="125">
        <v>9657</v>
      </c>
      <c r="F11520" s="125"/>
      <c r="G11520" s="125">
        <f t="shared" si="185"/>
        <v>-9657</v>
      </c>
      <c r="H11520" s="120" t="s">
        <v>7345</v>
      </c>
    </row>
    <row r="11521" spans="1:8" ht="15" customHeight="1" x14ac:dyDescent="0.2">
      <c r="A11521" s="618">
        <v>44490</v>
      </c>
      <c r="B11521" s="62" t="s">
        <v>7065</v>
      </c>
      <c r="C11521" s="62" t="s">
        <v>3144</v>
      </c>
      <c r="D11521" s="790" t="s">
        <v>7413</v>
      </c>
      <c r="E11521" s="125">
        <v>145600</v>
      </c>
      <c r="F11521" s="125"/>
      <c r="G11521" s="125">
        <f t="shared" si="185"/>
        <v>-145600</v>
      </c>
      <c r="H11521" s="120" t="s">
        <v>7345</v>
      </c>
    </row>
    <row r="11522" spans="1:8" ht="15" x14ac:dyDescent="0.2">
      <c r="A11522" s="618">
        <v>44490</v>
      </c>
      <c r="B11522" s="62" t="s">
        <v>4552</v>
      </c>
      <c r="C11522" s="62" t="s">
        <v>3144</v>
      </c>
      <c r="D11522" s="790" t="s">
        <v>391</v>
      </c>
      <c r="E11522" s="125">
        <v>1000</v>
      </c>
      <c r="F11522" s="125"/>
      <c r="G11522" s="125">
        <f t="shared" si="185"/>
        <v>-1000</v>
      </c>
      <c r="H11522" s="120" t="s">
        <v>7345</v>
      </c>
    </row>
    <row r="11523" spans="1:8" ht="15" x14ac:dyDescent="0.2">
      <c r="A11523" s="618">
        <v>44490</v>
      </c>
      <c r="B11523" s="62" t="s">
        <v>16</v>
      </c>
      <c r="C11523" s="62" t="s">
        <v>391</v>
      </c>
      <c r="D11523" s="790" t="s">
        <v>7414</v>
      </c>
      <c r="E11523" s="125">
        <v>3500</v>
      </c>
      <c r="F11523" s="125"/>
      <c r="G11523" s="125">
        <f t="shared" si="185"/>
        <v>-3500</v>
      </c>
      <c r="H11523" s="120" t="s">
        <v>7345</v>
      </c>
    </row>
    <row r="11524" spans="1:8" ht="15" x14ac:dyDescent="0.2">
      <c r="A11524" s="618">
        <v>44490</v>
      </c>
      <c r="B11524" s="62" t="s">
        <v>6948</v>
      </c>
      <c r="C11524" s="62" t="s">
        <v>3144</v>
      </c>
      <c r="D11524" s="790" t="s">
        <v>7462</v>
      </c>
      <c r="E11524" s="125">
        <v>40000</v>
      </c>
      <c r="F11524" s="125"/>
      <c r="G11524" s="125">
        <f t="shared" si="185"/>
        <v>-40000</v>
      </c>
      <c r="H11524" s="120" t="s">
        <v>7345</v>
      </c>
    </row>
    <row r="11525" spans="1:8" ht="15" x14ac:dyDescent="0.2">
      <c r="A11525" s="618">
        <v>44491</v>
      </c>
      <c r="B11525" s="62" t="s">
        <v>7553</v>
      </c>
      <c r="C11525" s="62" t="s">
        <v>1895</v>
      </c>
      <c r="D11525" s="790"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90" t="s">
        <v>6312</v>
      </c>
      <c r="E11526" s="125">
        <v>15000</v>
      </c>
      <c r="F11526" s="125"/>
      <c r="G11526" s="125">
        <f t="shared" si="186"/>
        <v>-15000</v>
      </c>
      <c r="H11526" s="120" t="s">
        <v>7345</v>
      </c>
    </row>
    <row r="11527" spans="1:8" ht="15" x14ac:dyDescent="0.2">
      <c r="A11527" s="618">
        <v>44491</v>
      </c>
      <c r="B11527" s="62" t="s">
        <v>2932</v>
      </c>
      <c r="C11527" s="62" t="s">
        <v>391</v>
      </c>
      <c r="D11527" s="790" t="s">
        <v>7415</v>
      </c>
      <c r="E11527" s="125">
        <v>1830</v>
      </c>
      <c r="F11527" s="125"/>
      <c r="G11527" s="125">
        <f t="shared" si="186"/>
        <v>-1830</v>
      </c>
      <c r="H11527" s="120" t="s">
        <v>7345</v>
      </c>
    </row>
    <row r="11528" spans="1:8" ht="15" x14ac:dyDescent="0.2">
      <c r="A11528" s="618">
        <v>44491</v>
      </c>
      <c r="B11528" s="62" t="s">
        <v>16</v>
      </c>
      <c r="C11528" s="62" t="s">
        <v>5340</v>
      </c>
      <c r="D11528" s="790" t="s">
        <v>7416</v>
      </c>
      <c r="E11528" s="125">
        <v>5000</v>
      </c>
      <c r="F11528" s="125"/>
      <c r="G11528" s="125">
        <f t="shared" si="186"/>
        <v>-5000</v>
      </c>
      <c r="H11528" s="120" t="s">
        <v>7345</v>
      </c>
    </row>
    <row r="11529" spans="1:8" ht="15" x14ac:dyDescent="0.2">
      <c r="A11529" s="618">
        <v>44491</v>
      </c>
      <c r="B11529" s="62" t="s">
        <v>16</v>
      </c>
      <c r="C11529" s="62" t="s">
        <v>391</v>
      </c>
      <c r="D11529" s="790"/>
      <c r="E11529" s="125">
        <v>66</v>
      </c>
      <c r="F11529" s="125"/>
      <c r="G11529" s="125">
        <f t="shared" si="186"/>
        <v>-66</v>
      </c>
      <c r="H11529" s="120" t="s">
        <v>7345</v>
      </c>
    </row>
    <row r="11530" spans="1:8" ht="15" x14ac:dyDescent="0.2">
      <c r="A11530" s="618">
        <v>44491</v>
      </c>
      <c r="B11530" s="62" t="s">
        <v>7065</v>
      </c>
      <c r="C11530" s="62" t="s">
        <v>391</v>
      </c>
      <c r="D11530" s="790" t="s">
        <v>7417</v>
      </c>
      <c r="E11530" s="125">
        <v>23000</v>
      </c>
      <c r="F11530" s="125"/>
      <c r="G11530" s="125">
        <f t="shared" si="186"/>
        <v>-23000</v>
      </c>
      <c r="H11530" s="120" t="s">
        <v>7345</v>
      </c>
    </row>
    <row r="11531" spans="1:8" ht="15" x14ac:dyDescent="0.2">
      <c r="A11531" s="618">
        <v>44492</v>
      </c>
      <c r="B11531" s="62" t="s">
        <v>7065</v>
      </c>
      <c r="C11531" s="62" t="s">
        <v>3144</v>
      </c>
      <c r="D11531" s="790" t="s">
        <v>6977</v>
      </c>
      <c r="E11531" s="125">
        <v>6080</v>
      </c>
      <c r="F11531" s="125"/>
      <c r="G11531" s="125">
        <f t="shared" si="186"/>
        <v>-6080</v>
      </c>
      <c r="H11531" s="120" t="s">
        <v>7345</v>
      </c>
    </row>
    <row r="11532" spans="1:8" ht="15" x14ac:dyDescent="0.2">
      <c r="A11532" s="618">
        <v>44492</v>
      </c>
      <c r="B11532" s="62" t="s">
        <v>6407</v>
      </c>
      <c r="C11532" s="62" t="s">
        <v>6830</v>
      </c>
      <c r="D11532" s="790" t="s">
        <v>7418</v>
      </c>
      <c r="E11532" s="125">
        <v>24200</v>
      </c>
      <c r="F11532" s="125"/>
      <c r="G11532" s="125">
        <f t="shared" si="186"/>
        <v>-24200</v>
      </c>
      <c r="H11532" s="120" t="s">
        <v>7345</v>
      </c>
    </row>
    <row r="11533" spans="1:8" ht="15" x14ac:dyDescent="0.2">
      <c r="A11533" s="618">
        <v>44492</v>
      </c>
      <c r="B11533" s="62" t="s">
        <v>7065</v>
      </c>
      <c r="C11533" s="62" t="s">
        <v>6475</v>
      </c>
      <c r="D11533" s="790" t="s">
        <v>7419</v>
      </c>
      <c r="E11533" s="125">
        <v>8000</v>
      </c>
      <c r="F11533" s="125"/>
      <c r="G11533" s="125">
        <f t="shared" si="186"/>
        <v>-8000</v>
      </c>
      <c r="H11533" s="120" t="s">
        <v>7345</v>
      </c>
    </row>
    <row r="11534" spans="1:8" ht="15" x14ac:dyDescent="0.2">
      <c r="A11534" s="618">
        <v>44492</v>
      </c>
      <c r="B11534" s="62" t="s">
        <v>7124</v>
      </c>
      <c r="C11534" s="62" t="s">
        <v>6475</v>
      </c>
      <c r="D11534" s="790" t="s">
        <v>7420</v>
      </c>
      <c r="E11534" s="125">
        <v>12000</v>
      </c>
      <c r="F11534" s="125"/>
      <c r="G11534" s="125">
        <f t="shared" si="186"/>
        <v>-12000</v>
      </c>
      <c r="H11534" s="120" t="s">
        <v>7345</v>
      </c>
    </row>
    <row r="11535" spans="1:8" ht="15" x14ac:dyDescent="0.2">
      <c r="A11535" s="618">
        <v>44495</v>
      </c>
      <c r="B11535" s="62" t="s">
        <v>7065</v>
      </c>
      <c r="C11535" s="62" t="s">
        <v>6248</v>
      </c>
      <c r="D11535" s="790" t="s">
        <v>7421</v>
      </c>
      <c r="E11535" s="125">
        <v>27200</v>
      </c>
      <c r="F11535" s="125"/>
      <c r="G11535" s="125">
        <f t="shared" si="186"/>
        <v>-27200</v>
      </c>
      <c r="H11535" s="120" t="s">
        <v>7345</v>
      </c>
    </row>
    <row r="11536" spans="1:8" ht="15" x14ac:dyDescent="0.2">
      <c r="A11536" s="618">
        <v>44495</v>
      </c>
      <c r="B11536" s="62" t="s">
        <v>7065</v>
      </c>
      <c r="C11536" s="62" t="s">
        <v>3144</v>
      </c>
      <c r="D11536" s="790" t="s">
        <v>6056</v>
      </c>
      <c r="E11536" s="125">
        <v>5600</v>
      </c>
      <c r="F11536" s="125"/>
      <c r="G11536" s="125">
        <f t="shared" si="186"/>
        <v>-5600</v>
      </c>
      <c r="H11536" s="120" t="s">
        <v>7345</v>
      </c>
    </row>
    <row r="11537" spans="1:8" ht="15" x14ac:dyDescent="0.2">
      <c r="A11537" s="618">
        <v>44495</v>
      </c>
      <c r="B11537" s="62" t="s">
        <v>7065</v>
      </c>
      <c r="C11537" s="62" t="s">
        <v>1523</v>
      </c>
      <c r="D11537" s="790" t="s">
        <v>7431</v>
      </c>
      <c r="E11537" s="125">
        <v>34100</v>
      </c>
      <c r="F11537" s="125"/>
      <c r="G11537" s="125">
        <f t="shared" si="186"/>
        <v>-34100</v>
      </c>
      <c r="H11537" s="120" t="s">
        <v>7345</v>
      </c>
    </row>
    <row r="11538" spans="1:8" ht="15" x14ac:dyDescent="0.2">
      <c r="A11538" s="618">
        <v>44495</v>
      </c>
      <c r="B11538" s="62" t="s">
        <v>7065</v>
      </c>
      <c r="C11538" s="62" t="s">
        <v>3144</v>
      </c>
      <c r="D11538" s="790" t="s">
        <v>7432</v>
      </c>
      <c r="E11538" s="125">
        <v>13400</v>
      </c>
      <c r="F11538" s="125"/>
      <c r="G11538" s="125">
        <f t="shared" si="186"/>
        <v>-13400</v>
      </c>
      <c r="H11538" s="120" t="s">
        <v>7345</v>
      </c>
    </row>
    <row r="11539" spans="1:8" ht="15" x14ac:dyDescent="0.2">
      <c r="A11539" s="618">
        <v>44495</v>
      </c>
      <c r="B11539" s="62" t="s">
        <v>7065</v>
      </c>
      <c r="C11539" s="62" t="s">
        <v>3144</v>
      </c>
      <c r="D11539" s="790" t="s">
        <v>6056</v>
      </c>
      <c r="E11539" s="125">
        <v>3000</v>
      </c>
      <c r="F11539" s="125"/>
      <c r="G11539" s="125">
        <f t="shared" si="186"/>
        <v>-3000</v>
      </c>
      <c r="H11539" s="120" t="s">
        <v>7345</v>
      </c>
    </row>
    <row r="11540" spans="1:8" ht="15" x14ac:dyDescent="0.2">
      <c r="A11540" s="618">
        <v>44496</v>
      </c>
      <c r="B11540" s="62" t="s">
        <v>7553</v>
      </c>
      <c r="C11540" s="62" t="s">
        <v>1895</v>
      </c>
      <c r="D11540" s="790" t="s">
        <v>7433</v>
      </c>
      <c r="E11540" s="125">
        <v>30000</v>
      </c>
      <c r="F11540" s="125"/>
      <c r="G11540" s="125">
        <f t="shared" si="186"/>
        <v>-30000</v>
      </c>
      <c r="H11540" s="120" t="s">
        <v>7345</v>
      </c>
    </row>
    <row r="11541" spans="1:8" ht="15" x14ac:dyDescent="0.2">
      <c r="A11541" s="618">
        <v>44496</v>
      </c>
      <c r="B11541" s="62" t="s">
        <v>4552</v>
      </c>
      <c r="C11541" s="62" t="s">
        <v>2472</v>
      </c>
      <c r="D11541" s="790" t="s">
        <v>369</v>
      </c>
      <c r="E11541" s="125">
        <v>1000</v>
      </c>
      <c r="F11541" s="125"/>
      <c r="G11541" s="125">
        <f t="shared" si="186"/>
        <v>-1000</v>
      </c>
      <c r="H11541" s="120" t="s">
        <v>7345</v>
      </c>
    </row>
    <row r="11542" spans="1:8" ht="15" x14ac:dyDescent="0.2">
      <c r="A11542" s="618">
        <v>44496</v>
      </c>
      <c r="B11542" s="62" t="s">
        <v>25</v>
      </c>
      <c r="C11542" s="550" t="s">
        <v>1688</v>
      </c>
      <c r="D11542" s="903" t="s">
        <v>369</v>
      </c>
      <c r="E11542" s="551">
        <v>40432</v>
      </c>
      <c r="F11542" s="125"/>
      <c r="G11542" s="125">
        <f t="shared" si="186"/>
        <v>-40432</v>
      </c>
      <c r="H11542" s="120" t="s">
        <v>7345</v>
      </c>
    </row>
    <row r="11543" spans="1:8" ht="15" x14ac:dyDescent="0.2">
      <c r="A11543" s="618">
        <v>44496</v>
      </c>
      <c r="B11543" s="62" t="s">
        <v>16</v>
      </c>
      <c r="C11543" s="550" t="s">
        <v>1688</v>
      </c>
      <c r="D11543" s="903" t="s">
        <v>369</v>
      </c>
      <c r="E11543" s="551">
        <v>11768</v>
      </c>
      <c r="F11543" s="125"/>
      <c r="G11543" s="125">
        <f t="shared" si="186"/>
        <v>-11768</v>
      </c>
      <c r="H11543" s="120" t="s">
        <v>7345</v>
      </c>
    </row>
    <row r="11544" spans="1:8" ht="15" x14ac:dyDescent="0.2">
      <c r="A11544" s="618">
        <v>44496</v>
      </c>
      <c r="B11544" s="62" t="s">
        <v>1399</v>
      </c>
      <c r="C11544" s="62" t="s">
        <v>3144</v>
      </c>
      <c r="D11544" s="790" t="s">
        <v>4873</v>
      </c>
      <c r="E11544" s="125">
        <v>1000</v>
      </c>
      <c r="F11544" s="125"/>
      <c r="G11544" s="125">
        <f t="shared" si="186"/>
        <v>-1000</v>
      </c>
      <c r="H11544" s="120" t="s">
        <v>7345</v>
      </c>
    </row>
    <row r="11545" spans="1:8" ht="15" x14ac:dyDescent="0.2">
      <c r="A11545" s="618">
        <v>44497</v>
      </c>
      <c r="B11545" s="62" t="s">
        <v>16</v>
      </c>
      <c r="C11545" s="62" t="s">
        <v>7434</v>
      </c>
      <c r="D11545" s="790" t="s">
        <v>7435</v>
      </c>
      <c r="E11545" s="125">
        <v>80000</v>
      </c>
      <c r="F11545" s="125"/>
      <c r="G11545" s="125">
        <f t="shared" si="186"/>
        <v>-80000</v>
      </c>
      <c r="H11545" s="120" t="s">
        <v>7345</v>
      </c>
    </row>
    <row r="11546" spans="1:8" ht="15" x14ac:dyDescent="0.2">
      <c r="A11546" s="618">
        <v>44497</v>
      </c>
      <c r="B11546" s="62" t="s">
        <v>7065</v>
      </c>
      <c r="C11546" s="62" t="s">
        <v>3144</v>
      </c>
      <c r="D11546" s="790" t="s">
        <v>7436</v>
      </c>
      <c r="E11546" s="125">
        <v>70000</v>
      </c>
      <c r="F11546" s="125"/>
      <c r="G11546" s="125">
        <f t="shared" si="186"/>
        <v>-70000</v>
      </c>
      <c r="H11546" s="120" t="s">
        <v>7345</v>
      </c>
    </row>
    <row r="11547" spans="1:8" ht="15" x14ac:dyDescent="0.2">
      <c r="A11547" s="618">
        <v>44497</v>
      </c>
      <c r="B11547" s="62" t="s">
        <v>7065</v>
      </c>
      <c r="C11547" s="62" t="s">
        <v>3144</v>
      </c>
      <c r="D11547" s="790" t="s">
        <v>7437</v>
      </c>
      <c r="E11547" s="125">
        <v>17500</v>
      </c>
      <c r="F11547" s="125"/>
      <c r="G11547" s="125">
        <f t="shared" si="186"/>
        <v>-17500</v>
      </c>
      <c r="H11547" s="120" t="s">
        <v>7345</v>
      </c>
    </row>
    <row r="11548" spans="1:8" ht="15" x14ac:dyDescent="0.2">
      <c r="A11548" s="618">
        <v>44498</v>
      </c>
      <c r="B11548" s="62" t="s">
        <v>25</v>
      </c>
      <c r="C11548" s="62" t="s">
        <v>3144</v>
      </c>
      <c r="D11548" s="790" t="s">
        <v>7438</v>
      </c>
      <c r="E11548" s="125">
        <v>10000</v>
      </c>
      <c r="F11548" s="125"/>
      <c r="G11548" s="125">
        <f t="shared" si="186"/>
        <v>-10000</v>
      </c>
      <c r="H11548" s="120" t="s">
        <v>7345</v>
      </c>
    </row>
    <row r="11549" spans="1:8" ht="15" x14ac:dyDescent="0.2">
      <c r="A11549" s="618">
        <v>44499</v>
      </c>
      <c r="B11549" s="62" t="s">
        <v>1399</v>
      </c>
      <c r="C11549" s="62" t="s">
        <v>7448</v>
      </c>
      <c r="D11549" s="790" t="s">
        <v>7449</v>
      </c>
      <c r="E11549" s="125">
        <v>14000</v>
      </c>
      <c r="F11549" s="125"/>
      <c r="G11549" s="125">
        <f t="shared" si="186"/>
        <v>-14000</v>
      </c>
      <c r="H11549" s="120" t="s">
        <v>7345</v>
      </c>
    </row>
    <row r="11550" spans="1:8" ht="15" x14ac:dyDescent="0.2">
      <c r="A11550" s="618">
        <v>44499</v>
      </c>
      <c r="B11550" s="62" t="s">
        <v>7065</v>
      </c>
      <c r="C11550" s="62" t="s">
        <v>6759</v>
      </c>
      <c r="D11550" s="790" t="s">
        <v>7450</v>
      </c>
      <c r="E11550" s="125">
        <v>30000</v>
      </c>
      <c r="F11550" s="125"/>
      <c r="G11550" s="125">
        <f t="shared" si="186"/>
        <v>-30000</v>
      </c>
      <c r="H11550" s="120" t="s">
        <v>7345</v>
      </c>
    </row>
    <row r="11551" spans="1:8" ht="15" x14ac:dyDescent="0.2">
      <c r="A11551" s="618">
        <v>44499</v>
      </c>
      <c r="B11551" s="62" t="s">
        <v>7065</v>
      </c>
      <c r="C11551" s="62" t="s">
        <v>391</v>
      </c>
      <c r="D11551" s="790" t="s">
        <v>599</v>
      </c>
      <c r="E11551" s="125">
        <v>700</v>
      </c>
      <c r="F11551" s="125"/>
      <c r="G11551" s="125">
        <f t="shared" si="186"/>
        <v>-700</v>
      </c>
      <c r="H11551" s="120" t="s">
        <v>7345</v>
      </c>
    </row>
    <row r="11552" spans="1:8" ht="15" x14ac:dyDescent="0.2">
      <c r="A11552" s="618">
        <v>44499</v>
      </c>
      <c r="B11552" s="62" t="s">
        <v>25</v>
      </c>
      <c r="C11552" s="62" t="s">
        <v>3144</v>
      </c>
      <c r="D11552" s="790" t="s">
        <v>6697</v>
      </c>
      <c r="E11552" s="125">
        <v>2600</v>
      </c>
      <c r="F11552" s="125"/>
      <c r="G11552" s="125">
        <f t="shared" si="186"/>
        <v>-2600</v>
      </c>
      <c r="H11552" s="120" t="s">
        <v>7345</v>
      </c>
    </row>
    <row r="11553" spans="1:8" ht="15" x14ac:dyDescent="0.2">
      <c r="A11553" s="618">
        <v>44499</v>
      </c>
      <c r="B11553" s="62" t="s">
        <v>3945</v>
      </c>
      <c r="C11553" s="62" t="s">
        <v>3144</v>
      </c>
      <c r="D11553" s="790" t="s">
        <v>6697</v>
      </c>
      <c r="E11553" s="125">
        <v>475</v>
      </c>
      <c r="F11553" s="125"/>
      <c r="G11553" s="125">
        <f t="shared" si="186"/>
        <v>-475</v>
      </c>
      <c r="H11553" s="120" t="s">
        <v>7345</v>
      </c>
    </row>
    <row r="11554" spans="1:8" ht="15" x14ac:dyDescent="0.2">
      <c r="A11554" s="618">
        <v>44499</v>
      </c>
      <c r="B11554" s="62" t="s">
        <v>5810</v>
      </c>
      <c r="C11554" s="62" t="s">
        <v>3144</v>
      </c>
      <c r="D11554" s="790" t="s">
        <v>6697</v>
      </c>
      <c r="E11554" s="125">
        <v>26200</v>
      </c>
      <c r="F11554" s="125"/>
      <c r="G11554" s="125">
        <f t="shared" si="186"/>
        <v>-26200</v>
      </c>
      <c r="H11554" s="120" t="s">
        <v>7345</v>
      </c>
    </row>
    <row r="11555" spans="1:8" ht="15" customHeight="1" x14ac:dyDescent="0.2">
      <c r="A11555" s="618">
        <v>44499</v>
      </c>
      <c r="B11555" s="62" t="s">
        <v>5810</v>
      </c>
      <c r="C11555" s="62" t="s">
        <v>3144</v>
      </c>
      <c r="D11555" s="790" t="s">
        <v>6697</v>
      </c>
      <c r="E11555" s="125">
        <v>3000</v>
      </c>
      <c r="F11555" s="125"/>
      <c r="G11555" s="125">
        <f t="shared" si="186"/>
        <v>-3000</v>
      </c>
      <c r="H11555" s="120" t="s">
        <v>7345</v>
      </c>
    </row>
    <row r="11556" spans="1:8" ht="15" x14ac:dyDescent="0.2">
      <c r="A11556" s="619">
        <v>44473</v>
      </c>
      <c r="B11556" s="173" t="s">
        <v>7065</v>
      </c>
      <c r="C11556" s="173" t="s">
        <v>6651</v>
      </c>
      <c r="D11556" s="902" t="s">
        <v>7355</v>
      </c>
      <c r="E11556" s="235">
        <v>87000</v>
      </c>
      <c r="F11556" s="235"/>
      <c r="G11556" s="235">
        <f t="shared" si="186"/>
        <v>-87000</v>
      </c>
      <c r="H11556" s="243" t="s">
        <v>7345</v>
      </c>
    </row>
    <row r="11557" spans="1:8" ht="15" x14ac:dyDescent="0.2">
      <c r="A11557" s="619">
        <v>44474</v>
      </c>
      <c r="B11557" s="173" t="s">
        <v>7065</v>
      </c>
      <c r="C11557" s="173" t="s">
        <v>6820</v>
      </c>
      <c r="D11557" s="902" t="s">
        <v>7356</v>
      </c>
      <c r="E11557" s="235">
        <v>150000</v>
      </c>
      <c r="F11557" s="235"/>
      <c r="G11557" s="235">
        <f t="shared" si="186"/>
        <v>-150000</v>
      </c>
      <c r="H11557" s="243" t="s">
        <v>7345</v>
      </c>
    </row>
    <row r="11558" spans="1:8" ht="15" x14ac:dyDescent="0.2">
      <c r="A11558" s="619">
        <v>44476</v>
      </c>
      <c r="B11558" s="173" t="s">
        <v>6509</v>
      </c>
      <c r="C11558" s="173" t="s">
        <v>2585</v>
      </c>
      <c r="D11558" s="908" t="s">
        <v>7380</v>
      </c>
      <c r="E11558" s="673"/>
      <c r="F11558" s="235"/>
      <c r="G11558" s="235">
        <f t="shared" si="186"/>
        <v>0</v>
      </c>
      <c r="H11558" s="243" t="s">
        <v>7345</v>
      </c>
    </row>
    <row r="11559" spans="1:8" ht="15" x14ac:dyDescent="0.2">
      <c r="A11559" s="619">
        <v>44476</v>
      </c>
      <c r="B11559" s="173" t="s">
        <v>1399</v>
      </c>
      <c r="C11559" s="550" t="s">
        <v>6704</v>
      </c>
      <c r="D11559" s="903" t="s">
        <v>7361</v>
      </c>
      <c r="E11559" s="551">
        <v>17273</v>
      </c>
      <c r="F11559" s="235"/>
      <c r="G11559" s="235">
        <f t="shared" si="186"/>
        <v>-17273</v>
      </c>
      <c r="H11559" s="243" t="s">
        <v>7345</v>
      </c>
    </row>
    <row r="11560" spans="1:8" ht="15" x14ac:dyDescent="0.2">
      <c r="A11560" s="619">
        <v>44476</v>
      </c>
      <c r="B11560" s="173" t="s">
        <v>6407</v>
      </c>
      <c r="C11560" s="550" t="s">
        <v>6704</v>
      </c>
      <c r="D11560" s="903" t="s">
        <v>6787</v>
      </c>
      <c r="E11560" s="551">
        <v>2404</v>
      </c>
      <c r="F11560" s="235"/>
      <c r="G11560" s="235">
        <f t="shared" si="186"/>
        <v>-2404</v>
      </c>
      <c r="H11560" s="243" t="s">
        <v>7345</v>
      </c>
    </row>
    <row r="11561" spans="1:8" ht="15" x14ac:dyDescent="0.2">
      <c r="A11561" s="619">
        <v>44476</v>
      </c>
      <c r="B11561" s="173" t="s">
        <v>6951</v>
      </c>
      <c r="C11561" s="550" t="s">
        <v>6704</v>
      </c>
      <c r="D11561" s="903" t="s">
        <v>6787</v>
      </c>
      <c r="E11561" s="551">
        <v>14457</v>
      </c>
      <c r="F11561" s="235"/>
      <c r="G11561" s="235">
        <f t="shared" si="186"/>
        <v>-14457</v>
      </c>
      <c r="H11561" s="243" t="s">
        <v>7345</v>
      </c>
    </row>
    <row r="11562" spans="1:8" ht="15" x14ac:dyDescent="0.2">
      <c r="A11562" s="619">
        <v>44476</v>
      </c>
      <c r="B11562" s="173" t="s">
        <v>7110</v>
      </c>
      <c r="C11562" s="550" t="s">
        <v>6704</v>
      </c>
      <c r="D11562" s="903"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1" t="s">
        <v>7357</v>
      </c>
      <c r="E11588" s="175"/>
      <c r="F11588" s="175">
        <v>377136</v>
      </c>
      <c r="G11588" s="175">
        <f t="shared" si="186"/>
        <v>377136</v>
      </c>
      <c r="H11588" s="260" t="s">
        <v>7345</v>
      </c>
    </row>
    <row r="11589" spans="1:8" ht="24" x14ac:dyDescent="0.2">
      <c r="A11589" s="617">
        <v>44478</v>
      </c>
      <c r="B11589" s="93" t="s">
        <v>5051</v>
      </c>
      <c r="C11589" s="93" t="s">
        <v>558</v>
      </c>
      <c r="D11589" s="801"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1" t="s">
        <v>7363</v>
      </c>
      <c r="E11590" s="175"/>
      <c r="F11590" s="175">
        <v>444000</v>
      </c>
      <c r="G11590" s="175">
        <f t="shared" si="187"/>
        <v>444000</v>
      </c>
      <c r="H11590" s="260" t="s">
        <v>7345</v>
      </c>
    </row>
    <row r="11591" spans="1:8" ht="15" x14ac:dyDescent="0.2">
      <c r="A11591" s="617">
        <v>44489</v>
      </c>
      <c r="B11591" s="90" t="s">
        <v>3945</v>
      </c>
      <c r="C11591" s="93" t="s">
        <v>558</v>
      </c>
      <c r="D11591" s="800" t="s">
        <v>7387</v>
      </c>
      <c r="E11591" s="91"/>
      <c r="F11591" s="91">
        <v>139113</v>
      </c>
      <c r="G11591" s="91">
        <f t="shared" si="187"/>
        <v>139113</v>
      </c>
      <c r="H11591" s="260" t="s">
        <v>7345</v>
      </c>
    </row>
    <row r="11592" spans="1:8" ht="15" x14ac:dyDescent="0.2">
      <c r="A11592" s="617">
        <v>44489</v>
      </c>
      <c r="B11592" s="90" t="s">
        <v>3944</v>
      </c>
      <c r="C11592" s="93" t="s">
        <v>558</v>
      </c>
      <c r="D11592" s="800" t="s">
        <v>7388</v>
      </c>
      <c r="E11592" s="91"/>
      <c r="F11592" s="91">
        <v>90958</v>
      </c>
      <c r="G11592" s="91">
        <f t="shared" si="187"/>
        <v>90958</v>
      </c>
      <c r="H11592" s="260" t="s">
        <v>7345</v>
      </c>
    </row>
    <row r="11593" spans="1:8" ht="24" customHeight="1" x14ac:dyDescent="0.2">
      <c r="A11593" s="617">
        <v>44490</v>
      </c>
      <c r="B11593" s="93" t="s">
        <v>6506</v>
      </c>
      <c r="C11593" s="93" t="s">
        <v>558</v>
      </c>
      <c r="D11593" s="801" t="s">
        <v>7424</v>
      </c>
      <c r="E11593" s="175"/>
      <c r="F11593" s="175">
        <v>230307</v>
      </c>
      <c r="G11593" s="175">
        <f t="shared" si="187"/>
        <v>230307</v>
      </c>
      <c r="H11593" s="260" t="s">
        <v>7345</v>
      </c>
    </row>
    <row r="11594" spans="1:8" ht="24" customHeight="1" x14ac:dyDescent="0.2">
      <c r="A11594" s="617">
        <v>44490</v>
      </c>
      <c r="B11594" s="93" t="s">
        <v>6506</v>
      </c>
      <c r="C11594" s="93" t="s">
        <v>558</v>
      </c>
      <c r="D11594" s="801" t="s">
        <v>7424</v>
      </c>
      <c r="E11594" s="175"/>
      <c r="F11594" s="175">
        <v>301000</v>
      </c>
      <c r="G11594" s="175">
        <f t="shared" si="187"/>
        <v>301000</v>
      </c>
      <c r="H11594" s="260" t="s">
        <v>7345</v>
      </c>
    </row>
    <row r="11595" spans="1:8" ht="15" customHeight="1" x14ac:dyDescent="0.2">
      <c r="A11595" s="674">
        <v>44491</v>
      </c>
      <c r="B11595" s="675" t="s">
        <v>2932</v>
      </c>
      <c r="C11595" s="676" t="s">
        <v>558</v>
      </c>
      <c r="D11595" s="909" t="s">
        <v>7404</v>
      </c>
      <c r="E11595" s="677"/>
      <c r="F11595" s="678">
        <v>4560733</v>
      </c>
      <c r="G11595" s="677">
        <f t="shared" si="187"/>
        <v>4560733</v>
      </c>
      <c r="H11595" s="260" t="s">
        <v>7345</v>
      </c>
    </row>
    <row r="11596" spans="1:8" ht="15" customHeight="1" x14ac:dyDescent="0.2">
      <c r="A11596" s="617">
        <v>44492</v>
      </c>
      <c r="B11596" s="93" t="s">
        <v>7065</v>
      </c>
      <c r="C11596" s="93" t="s">
        <v>558</v>
      </c>
      <c r="D11596" s="801" t="s">
        <v>7403</v>
      </c>
      <c r="E11596" s="175"/>
      <c r="F11596" s="175">
        <v>1000000</v>
      </c>
      <c r="G11596" s="175">
        <f t="shared" si="187"/>
        <v>1000000</v>
      </c>
      <c r="H11596" s="260" t="s">
        <v>7345</v>
      </c>
    </row>
    <row r="11597" spans="1:8" ht="15" customHeight="1" x14ac:dyDescent="0.2">
      <c r="A11597" s="617">
        <v>44492</v>
      </c>
      <c r="B11597" s="93" t="s">
        <v>7065</v>
      </c>
      <c r="C11597" s="93" t="s">
        <v>558</v>
      </c>
      <c r="D11597" s="801" t="s">
        <v>7403</v>
      </c>
      <c r="E11597" s="175"/>
      <c r="F11597" s="175">
        <v>1000000</v>
      </c>
      <c r="G11597" s="175">
        <f t="shared" si="187"/>
        <v>1000000</v>
      </c>
      <c r="H11597" s="260" t="s">
        <v>7345</v>
      </c>
    </row>
    <row r="11598" spans="1:8" ht="15" customHeight="1" x14ac:dyDescent="0.2">
      <c r="A11598" s="617">
        <v>44492</v>
      </c>
      <c r="B11598" s="93" t="s">
        <v>7065</v>
      </c>
      <c r="C11598" s="93" t="s">
        <v>558</v>
      </c>
      <c r="D11598" s="801" t="s">
        <v>7403</v>
      </c>
      <c r="E11598" s="175"/>
      <c r="F11598" s="175">
        <v>805000</v>
      </c>
      <c r="G11598" s="175">
        <f t="shared" si="187"/>
        <v>805000</v>
      </c>
      <c r="H11598" s="260" t="s">
        <v>7345</v>
      </c>
    </row>
    <row r="11599" spans="1:8" ht="15" customHeight="1" x14ac:dyDescent="0.2">
      <c r="A11599" s="617">
        <v>44495</v>
      </c>
      <c r="B11599" s="93" t="s">
        <v>6506</v>
      </c>
      <c r="C11599" s="93" t="s">
        <v>558</v>
      </c>
      <c r="D11599" s="801" t="s">
        <v>7425</v>
      </c>
      <c r="E11599" s="175"/>
      <c r="F11599" s="175">
        <v>300000</v>
      </c>
      <c r="G11599" s="175">
        <f t="shared" si="187"/>
        <v>300000</v>
      </c>
      <c r="H11599" s="260" t="s">
        <v>7345</v>
      </c>
    </row>
    <row r="11600" spans="1:8" ht="24" customHeight="1" x14ac:dyDescent="0.2">
      <c r="A11600" s="617">
        <v>44495</v>
      </c>
      <c r="B11600" s="93" t="s">
        <v>6506</v>
      </c>
      <c r="C11600" s="93" t="s">
        <v>558</v>
      </c>
      <c r="D11600" s="801" t="s">
        <v>7426</v>
      </c>
      <c r="E11600" s="175"/>
      <c r="F11600" s="175">
        <v>300000</v>
      </c>
      <c r="G11600" s="175">
        <f t="shared" si="187"/>
        <v>300000</v>
      </c>
      <c r="H11600" s="260" t="s">
        <v>7345</v>
      </c>
    </row>
    <row r="11601" spans="1:8" ht="24" customHeight="1" x14ac:dyDescent="0.2">
      <c r="A11601" s="617">
        <v>44495</v>
      </c>
      <c r="B11601" s="93" t="s">
        <v>6506</v>
      </c>
      <c r="C11601" s="93" t="s">
        <v>558</v>
      </c>
      <c r="D11601" s="801"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6" t="s">
        <v>7469</v>
      </c>
      <c r="E11621" s="671">
        <v>36400</v>
      </c>
      <c r="F11621" s="125"/>
      <c r="G11621" s="125">
        <f t="shared" si="187"/>
        <v>-36400</v>
      </c>
      <c r="H11621" s="120" t="s">
        <v>7451</v>
      </c>
    </row>
    <row r="11622" spans="1:8" ht="15" customHeight="1" x14ac:dyDescent="0.2">
      <c r="A11622" s="618">
        <v>44508</v>
      </c>
      <c r="B11622" s="62" t="s">
        <v>3944</v>
      </c>
      <c r="C11622" s="669" t="s">
        <v>3002</v>
      </c>
      <c r="D11622" s="906" t="s">
        <v>7469</v>
      </c>
      <c r="E11622" s="671">
        <v>8840</v>
      </c>
      <c r="F11622" s="125"/>
      <c r="G11622" s="125">
        <f t="shared" si="187"/>
        <v>-8840</v>
      </c>
      <c r="H11622" s="120" t="s">
        <v>7451</v>
      </c>
    </row>
    <row r="11623" spans="1:8" ht="15" customHeight="1" x14ac:dyDescent="0.2">
      <c r="A11623" s="618">
        <v>44508</v>
      </c>
      <c r="B11623" s="62" t="s">
        <v>3945</v>
      </c>
      <c r="C11623" s="669" t="s">
        <v>3002</v>
      </c>
      <c r="D11623" s="906"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1"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1" t="s">
        <v>7388</v>
      </c>
      <c r="E11721" s="175"/>
      <c r="F11721" s="175">
        <v>139113</v>
      </c>
      <c r="G11721" s="175">
        <f t="shared" si="189"/>
        <v>139113</v>
      </c>
      <c r="H11721" s="260" t="s">
        <v>7451</v>
      </c>
    </row>
    <row r="11722" spans="1:8" ht="15" x14ac:dyDescent="0.2">
      <c r="A11722" s="617">
        <v>44509</v>
      </c>
      <c r="B11722" s="93" t="s">
        <v>7553</v>
      </c>
      <c r="C11722" s="93" t="s">
        <v>558</v>
      </c>
      <c r="D11722" s="1093" t="s">
        <v>7531</v>
      </c>
      <c r="E11722" s="175"/>
      <c r="F11722" s="175">
        <v>358715</v>
      </c>
      <c r="G11722" s="175">
        <f t="shared" si="189"/>
        <v>358715</v>
      </c>
      <c r="H11722" s="260" t="s">
        <v>7451</v>
      </c>
    </row>
    <row r="11723" spans="1:8" ht="24" x14ac:dyDescent="0.2">
      <c r="A11723" s="617">
        <v>44510</v>
      </c>
      <c r="B11723" s="93" t="s">
        <v>6506</v>
      </c>
      <c r="C11723" s="93" t="s">
        <v>558</v>
      </c>
      <c r="D11723" s="801" t="s">
        <v>7464</v>
      </c>
      <c r="E11723" s="175"/>
      <c r="F11723" s="175">
        <v>220000</v>
      </c>
      <c r="G11723" s="175">
        <f t="shared" si="189"/>
        <v>220000</v>
      </c>
      <c r="H11723" s="260" t="s">
        <v>7451</v>
      </c>
    </row>
    <row r="11724" spans="1:8" ht="15" x14ac:dyDescent="0.2">
      <c r="A11724" s="617">
        <v>44517</v>
      </c>
      <c r="B11724" s="93" t="s">
        <v>3945</v>
      </c>
      <c r="C11724" s="93" t="s">
        <v>558</v>
      </c>
      <c r="D11724" s="891" t="s">
        <v>7518</v>
      </c>
      <c r="E11724" s="175"/>
      <c r="F11724" s="175">
        <v>1000000</v>
      </c>
      <c r="G11724" s="175">
        <f t="shared" si="189"/>
        <v>1000000</v>
      </c>
      <c r="H11724" s="260" t="s">
        <v>7451</v>
      </c>
    </row>
    <row r="11725" spans="1:8" ht="15" x14ac:dyDescent="0.2">
      <c r="A11725" s="617">
        <v>44517</v>
      </c>
      <c r="B11725" s="90" t="s">
        <v>7065</v>
      </c>
      <c r="C11725" s="93" t="s">
        <v>558</v>
      </c>
      <c r="D11725" s="891" t="s">
        <v>7488</v>
      </c>
      <c r="E11725" s="175"/>
      <c r="F11725" s="91">
        <v>500000</v>
      </c>
      <c r="G11725" s="91">
        <f t="shared" si="189"/>
        <v>500000</v>
      </c>
      <c r="H11725" s="260" t="s">
        <v>7451</v>
      </c>
    </row>
    <row r="11726" spans="1:8" ht="15" x14ac:dyDescent="0.2">
      <c r="A11726" s="617">
        <v>44517</v>
      </c>
      <c r="B11726" s="90" t="s">
        <v>7065</v>
      </c>
      <c r="C11726" s="93" t="s">
        <v>558</v>
      </c>
      <c r="D11726" s="891" t="s">
        <v>7488</v>
      </c>
      <c r="E11726" s="175"/>
      <c r="F11726" s="91">
        <v>476108</v>
      </c>
      <c r="G11726" s="91">
        <f t="shared" si="189"/>
        <v>476108</v>
      </c>
      <c r="H11726" s="260" t="s">
        <v>7451</v>
      </c>
    </row>
    <row r="11727" spans="1:8" ht="15" x14ac:dyDescent="0.2">
      <c r="A11727" s="617">
        <v>44527</v>
      </c>
      <c r="B11727" s="90" t="s">
        <v>6516</v>
      </c>
      <c r="C11727" s="93" t="s">
        <v>558</v>
      </c>
      <c r="D11727" s="800" t="s">
        <v>7097</v>
      </c>
      <c r="E11727" s="175"/>
      <c r="F11727" s="91">
        <v>925000</v>
      </c>
      <c r="G11727" s="91">
        <f t="shared" si="189"/>
        <v>925000</v>
      </c>
      <c r="H11727" s="260" t="s">
        <v>7451</v>
      </c>
    </row>
    <row r="11728" spans="1:8" ht="15" x14ac:dyDescent="0.2">
      <c r="A11728" s="617">
        <v>44529</v>
      </c>
      <c r="B11728" s="90" t="s">
        <v>7124</v>
      </c>
      <c r="C11728" s="93" t="s">
        <v>558</v>
      </c>
      <c r="D11728" s="800" t="s">
        <v>7519</v>
      </c>
      <c r="E11728" s="175"/>
      <c r="F11728" s="91">
        <v>150000</v>
      </c>
      <c r="G11728" s="91">
        <f t="shared" si="189"/>
        <v>150000</v>
      </c>
      <c r="H11728" s="260" t="s">
        <v>7451</v>
      </c>
    </row>
    <row r="11729" spans="1:8" ht="15" x14ac:dyDescent="0.2">
      <c r="A11729" s="617">
        <v>44529</v>
      </c>
      <c r="B11729" s="90" t="s">
        <v>7124</v>
      </c>
      <c r="C11729" s="93" t="s">
        <v>558</v>
      </c>
      <c r="D11729" s="800" t="s">
        <v>7520</v>
      </c>
      <c r="E11729" s="175"/>
      <c r="F11729" s="91">
        <v>337231</v>
      </c>
      <c r="G11729" s="91">
        <f t="shared" si="189"/>
        <v>337231</v>
      </c>
      <c r="H11729" s="260" t="s">
        <v>7451</v>
      </c>
    </row>
    <row r="11730" spans="1:8" ht="15" x14ac:dyDescent="0.2">
      <c r="A11730" s="617">
        <v>44530</v>
      </c>
      <c r="B11730" s="90" t="s">
        <v>3944</v>
      </c>
      <c r="C11730" s="93" t="s">
        <v>558</v>
      </c>
      <c r="D11730" s="800"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2" t="s">
        <v>1156</v>
      </c>
      <c r="E11765" s="582">
        <v>12500</v>
      </c>
      <c r="F11765" s="57"/>
      <c r="G11765" s="57">
        <f t="shared" si="189"/>
        <v>-12500</v>
      </c>
      <c r="H11765" s="120" t="s">
        <v>7527</v>
      </c>
    </row>
    <row r="11766" spans="1:8" ht="15" x14ac:dyDescent="0.2">
      <c r="A11766" s="618">
        <v>44538</v>
      </c>
      <c r="B11766" s="40" t="s">
        <v>6407</v>
      </c>
      <c r="C11766" s="550" t="s">
        <v>6761</v>
      </c>
      <c r="D11766" s="892"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2" t="s">
        <v>7565</v>
      </c>
      <c r="E11770" s="582">
        <v>136814</v>
      </c>
      <c r="F11770" s="57"/>
      <c r="G11770" s="57">
        <f t="shared" si="189"/>
        <v>-136814</v>
      </c>
      <c r="H11770" s="120" t="s">
        <v>7527</v>
      </c>
    </row>
    <row r="11771" spans="1:8" ht="15" x14ac:dyDescent="0.2">
      <c r="A11771" s="618">
        <v>44544</v>
      </c>
      <c r="B11771" s="40" t="s">
        <v>3944</v>
      </c>
      <c r="C11771" s="550" t="s">
        <v>3002</v>
      </c>
      <c r="D11771" s="892" t="s">
        <v>6787</v>
      </c>
      <c r="E11771" s="582">
        <v>8840</v>
      </c>
      <c r="F11771" s="57"/>
      <c r="G11771" s="57">
        <f t="shared" si="189"/>
        <v>-8840</v>
      </c>
      <c r="H11771" s="120" t="s">
        <v>7527</v>
      </c>
    </row>
    <row r="11772" spans="1:8" ht="15" x14ac:dyDescent="0.2">
      <c r="A11772" s="618">
        <v>44544</v>
      </c>
      <c r="B11772" s="40" t="s">
        <v>3945</v>
      </c>
      <c r="C11772" s="550" t="s">
        <v>3002</v>
      </c>
      <c r="D11772" s="892"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1" t="s">
        <v>7605</v>
      </c>
      <c r="E11864" s="646">
        <v>20186</v>
      </c>
      <c r="F11864" s="235"/>
      <c r="G11864" s="235">
        <f t="shared" si="191"/>
        <v>-20186</v>
      </c>
      <c r="H11864" s="243" t="s">
        <v>7527</v>
      </c>
    </row>
    <row r="11865" spans="1:8" ht="15" x14ac:dyDescent="0.2">
      <c r="A11865" s="619">
        <v>44561</v>
      </c>
      <c r="B11865" s="173" t="s">
        <v>6506</v>
      </c>
      <c r="C11865" s="645" t="s">
        <v>2385</v>
      </c>
      <c r="D11865" s="901" t="s">
        <v>6787</v>
      </c>
      <c r="E11865" s="646">
        <v>29814</v>
      </c>
      <c r="F11865" s="235"/>
      <c r="G11865" s="235">
        <f t="shared" si="191"/>
        <v>-29814</v>
      </c>
      <c r="H11865" s="243" t="s">
        <v>7527</v>
      </c>
    </row>
    <row r="11866" spans="1:8" ht="15" x14ac:dyDescent="0.2">
      <c r="A11866" s="617">
        <v>44531</v>
      </c>
      <c r="B11866" s="93" t="s">
        <v>7065</v>
      </c>
      <c r="C11866" s="93" t="s">
        <v>558</v>
      </c>
      <c r="D11866" s="891" t="s">
        <v>7526</v>
      </c>
      <c r="E11866" s="175"/>
      <c r="F11866" s="175">
        <v>1500000</v>
      </c>
      <c r="G11866" s="175">
        <f t="shared" si="191"/>
        <v>1500000</v>
      </c>
      <c r="H11866" s="260" t="s">
        <v>7527</v>
      </c>
    </row>
    <row r="11867" spans="1:8" ht="15" x14ac:dyDescent="0.2">
      <c r="A11867" s="617">
        <v>44531</v>
      </c>
      <c r="B11867" s="93" t="s">
        <v>7065</v>
      </c>
      <c r="C11867" s="93" t="s">
        <v>558</v>
      </c>
      <c r="D11867" s="891" t="s">
        <v>7526</v>
      </c>
      <c r="E11867" s="175"/>
      <c r="F11867" s="175">
        <v>1500000</v>
      </c>
      <c r="G11867" s="175">
        <f t="shared" si="191"/>
        <v>1500000</v>
      </c>
      <c r="H11867" s="260" t="s">
        <v>7527</v>
      </c>
    </row>
    <row r="11868" spans="1:8" ht="15" x14ac:dyDescent="0.2">
      <c r="A11868" s="617">
        <v>44531</v>
      </c>
      <c r="B11868" s="93" t="s">
        <v>7065</v>
      </c>
      <c r="C11868" s="93" t="s">
        <v>558</v>
      </c>
      <c r="D11868" s="891" t="s">
        <v>7526</v>
      </c>
      <c r="E11868" s="175"/>
      <c r="F11868" s="175">
        <v>1500000</v>
      </c>
      <c r="G11868" s="175">
        <f t="shared" si="191"/>
        <v>1500000</v>
      </c>
      <c r="H11868" s="260" t="s">
        <v>7527</v>
      </c>
    </row>
    <row r="11869" spans="1:8" ht="15" x14ac:dyDescent="0.2">
      <c r="A11869" s="617">
        <v>44531</v>
      </c>
      <c r="B11869" s="93" t="s">
        <v>7065</v>
      </c>
      <c r="C11869" s="93" t="s">
        <v>558</v>
      </c>
      <c r="D11869" s="891" t="s">
        <v>7526</v>
      </c>
      <c r="E11869" s="175"/>
      <c r="F11869" s="175">
        <v>1080000</v>
      </c>
      <c r="G11869" s="175">
        <f t="shared" si="191"/>
        <v>1080000</v>
      </c>
      <c r="H11869" s="260" t="s">
        <v>7527</v>
      </c>
    </row>
    <row r="11870" spans="1:8" ht="24.75" customHeight="1" x14ac:dyDescent="0.2">
      <c r="A11870" s="617">
        <v>44532</v>
      </c>
      <c r="B11870" s="93" t="s">
        <v>7124</v>
      </c>
      <c r="C11870" s="93" t="s">
        <v>558</v>
      </c>
      <c r="D11870" s="801" t="s">
        <v>7530</v>
      </c>
      <c r="E11870" s="175"/>
      <c r="F11870" s="175">
        <v>500000</v>
      </c>
      <c r="G11870" s="175">
        <f t="shared" si="191"/>
        <v>500000</v>
      </c>
      <c r="H11870" s="260" t="s">
        <v>7527</v>
      </c>
    </row>
    <row r="11871" spans="1:8" ht="27.75" customHeight="1" x14ac:dyDescent="0.2">
      <c r="A11871" s="617">
        <v>44534</v>
      </c>
      <c r="B11871" s="93" t="s">
        <v>6506</v>
      </c>
      <c r="C11871" s="93" t="s">
        <v>558</v>
      </c>
      <c r="D11871" s="801" t="s">
        <v>7532</v>
      </c>
      <c r="E11871" s="175"/>
      <c r="F11871" s="175">
        <v>331670</v>
      </c>
      <c r="G11871" s="175">
        <f t="shared" si="191"/>
        <v>331670</v>
      </c>
      <c r="H11871" s="260" t="s">
        <v>7527</v>
      </c>
    </row>
    <row r="11872" spans="1:8" ht="24" x14ac:dyDescent="0.2">
      <c r="A11872" s="617">
        <v>44534</v>
      </c>
      <c r="B11872" s="93" t="s">
        <v>6506</v>
      </c>
      <c r="C11872" s="93" t="s">
        <v>558</v>
      </c>
      <c r="D11872" s="801" t="s">
        <v>7533</v>
      </c>
      <c r="E11872" s="175"/>
      <c r="F11872" s="175">
        <v>250000</v>
      </c>
      <c r="G11872" s="175">
        <f t="shared" si="191"/>
        <v>250000</v>
      </c>
      <c r="H11872" s="260" t="s">
        <v>7527</v>
      </c>
    </row>
    <row r="11873" spans="1:8" ht="24" x14ac:dyDescent="0.2">
      <c r="A11873" s="617">
        <v>44535</v>
      </c>
      <c r="B11873" s="93" t="s">
        <v>6506</v>
      </c>
      <c r="C11873" s="93" t="s">
        <v>558</v>
      </c>
      <c r="D11873" s="801" t="s">
        <v>7537</v>
      </c>
      <c r="E11873" s="175"/>
      <c r="F11873" s="175">
        <v>50000</v>
      </c>
      <c r="G11873" s="175">
        <f t="shared" si="191"/>
        <v>50000</v>
      </c>
      <c r="H11873" s="260" t="s">
        <v>7527</v>
      </c>
    </row>
    <row r="11874" spans="1:8" ht="24" x14ac:dyDescent="0.2">
      <c r="A11874" s="617">
        <v>44546</v>
      </c>
      <c r="B11874" s="93" t="s">
        <v>1399</v>
      </c>
      <c r="C11874" s="93" t="s">
        <v>558</v>
      </c>
      <c r="D11874" s="924" t="s">
        <v>7568</v>
      </c>
      <c r="E11874" s="175"/>
      <c r="F11874" s="175">
        <v>1000000</v>
      </c>
      <c r="G11874" s="175">
        <f t="shared" si="191"/>
        <v>1000000</v>
      </c>
      <c r="H11874" s="260" t="s">
        <v>7527</v>
      </c>
    </row>
    <row r="11875" spans="1:8" ht="24" x14ac:dyDescent="0.2">
      <c r="A11875" s="617">
        <v>44546</v>
      </c>
      <c r="B11875" s="93" t="s">
        <v>1399</v>
      </c>
      <c r="C11875" s="93" t="s">
        <v>558</v>
      </c>
      <c r="D11875" s="924"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1"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1" t="s">
        <v>7525</v>
      </c>
      <c r="E11877" s="175"/>
      <c r="F11877" s="175">
        <v>139113</v>
      </c>
      <c r="G11877" s="175">
        <f t="shared" si="191"/>
        <v>139113</v>
      </c>
      <c r="H11877" s="260" t="s">
        <v>7527</v>
      </c>
    </row>
    <row r="11878" spans="1:8" ht="15" x14ac:dyDescent="0.2">
      <c r="A11878" s="617">
        <v>44551</v>
      </c>
      <c r="B11878" s="90" t="s">
        <v>37</v>
      </c>
      <c r="C11878" s="93" t="s">
        <v>558</v>
      </c>
      <c r="D11878" s="800" t="s">
        <v>7570</v>
      </c>
      <c r="E11878" s="175"/>
      <c r="F11878" s="91">
        <v>188568</v>
      </c>
      <c r="G11878" s="91">
        <f t="shared" si="191"/>
        <v>188568</v>
      </c>
      <c r="H11878" s="260" t="s">
        <v>7527</v>
      </c>
    </row>
    <row r="11879" spans="1:8" ht="15" x14ac:dyDescent="0.2">
      <c r="A11879" s="617">
        <v>44551</v>
      </c>
      <c r="B11879" s="90" t="s">
        <v>37</v>
      </c>
      <c r="C11879" s="93" t="s">
        <v>558</v>
      </c>
      <c r="D11879" s="800" t="s">
        <v>7571</v>
      </c>
      <c r="E11879" s="175"/>
      <c r="F11879" s="91">
        <v>188568</v>
      </c>
      <c r="G11879" s="91">
        <f t="shared" si="191"/>
        <v>188568</v>
      </c>
      <c r="H11879" s="260" t="s">
        <v>7527</v>
      </c>
    </row>
    <row r="11880" spans="1:8" ht="15" x14ac:dyDescent="0.2">
      <c r="A11880" s="617">
        <v>44551</v>
      </c>
      <c r="B11880" s="90" t="s">
        <v>37</v>
      </c>
      <c r="C11880" s="93" t="s">
        <v>558</v>
      </c>
      <c r="D11880" s="800" t="s">
        <v>7572</v>
      </c>
      <c r="E11880" s="175"/>
      <c r="F11880" s="91">
        <v>188568</v>
      </c>
      <c r="G11880" s="91">
        <f t="shared" si="191"/>
        <v>188568</v>
      </c>
      <c r="H11880" s="260" t="s">
        <v>7527</v>
      </c>
    </row>
    <row r="11881" spans="1:8" ht="15" x14ac:dyDescent="0.2">
      <c r="A11881" s="617">
        <v>44552</v>
      </c>
      <c r="B11881" s="90" t="s">
        <v>6948</v>
      </c>
      <c r="C11881" s="93" t="s">
        <v>558</v>
      </c>
      <c r="D11881" s="910" t="s">
        <v>7576</v>
      </c>
      <c r="E11881" s="175"/>
      <c r="F11881" s="91">
        <v>371770</v>
      </c>
      <c r="G11881" s="91">
        <f t="shared" si="191"/>
        <v>371770</v>
      </c>
      <c r="H11881" s="260" t="s">
        <v>7527</v>
      </c>
    </row>
    <row r="11882" spans="1:8" ht="15" x14ac:dyDescent="0.2">
      <c r="A11882" s="617">
        <v>44557</v>
      </c>
      <c r="B11882" s="90" t="s">
        <v>3944</v>
      </c>
      <c r="C11882" s="93" t="s">
        <v>558</v>
      </c>
      <c r="D11882" s="800" t="s">
        <v>7582</v>
      </c>
      <c r="E11882" s="91"/>
      <c r="F11882" s="91">
        <v>90958</v>
      </c>
      <c r="G11882" s="91">
        <f t="shared" si="191"/>
        <v>90958</v>
      </c>
      <c r="H11882" s="260" t="s">
        <v>7527</v>
      </c>
    </row>
    <row r="11883" spans="1:8" ht="15" x14ac:dyDescent="0.2">
      <c r="A11883" s="617">
        <v>44558</v>
      </c>
      <c r="B11883" s="90" t="s">
        <v>5745</v>
      </c>
      <c r="C11883" s="93" t="s">
        <v>558</v>
      </c>
      <c r="D11883" s="800" t="s">
        <v>7654</v>
      </c>
      <c r="E11883" s="91"/>
      <c r="F11883" s="91">
        <v>57356</v>
      </c>
      <c r="G11883" s="91">
        <f t="shared" si="191"/>
        <v>57356</v>
      </c>
      <c r="H11883" s="260" t="s">
        <v>7527</v>
      </c>
    </row>
    <row r="11884" spans="1:8" ht="24.75" customHeight="1" x14ac:dyDescent="0.2">
      <c r="A11884" s="617">
        <v>44558</v>
      </c>
      <c r="B11884" s="93" t="s">
        <v>7124</v>
      </c>
      <c r="C11884" s="93" t="s">
        <v>558</v>
      </c>
      <c r="D11884" s="801"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11535</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2" t="s">
        <v>7624</v>
      </c>
      <c r="E11944" s="582">
        <v>21320</v>
      </c>
      <c r="F11944" s="122"/>
      <c r="G11944" s="122">
        <f t="shared" si="192"/>
        <v>-21320</v>
      </c>
      <c r="H11944" s="689" t="s">
        <v>7612</v>
      </c>
    </row>
    <row r="11945" spans="1:8" ht="15" x14ac:dyDescent="0.2">
      <c r="A11945" s="619">
        <v>44572</v>
      </c>
      <c r="B11945" s="121" t="s">
        <v>3944</v>
      </c>
      <c r="C11945" s="550" t="s">
        <v>3002</v>
      </c>
      <c r="D11945" s="892" t="s">
        <v>6787</v>
      </c>
      <c r="E11945" s="582">
        <v>16640</v>
      </c>
      <c r="F11945" s="122"/>
      <c r="G11945" s="122">
        <f t="shared" si="192"/>
        <v>-16640</v>
      </c>
      <c r="H11945" s="689" t="s">
        <v>7612</v>
      </c>
    </row>
    <row r="11946" spans="1:8" ht="15" customHeight="1" x14ac:dyDescent="0.2">
      <c r="A11946" s="619">
        <v>44572</v>
      </c>
      <c r="B11946" s="121" t="s">
        <v>37</v>
      </c>
      <c r="C11946" s="550" t="s">
        <v>3002</v>
      </c>
      <c r="D11946" s="892" t="s">
        <v>6787</v>
      </c>
      <c r="E11946" s="582">
        <v>46656</v>
      </c>
      <c r="F11946" s="122"/>
      <c r="G11946" s="122">
        <f t="shared" si="192"/>
        <v>-46656</v>
      </c>
      <c r="H11946" s="689" t="s">
        <v>7612</v>
      </c>
    </row>
    <row r="11947" spans="1:8" ht="15" customHeight="1" x14ac:dyDescent="0.2">
      <c r="A11947" s="619">
        <v>44572</v>
      </c>
      <c r="B11947" s="121" t="s">
        <v>6948</v>
      </c>
      <c r="C11947" s="550" t="s">
        <v>3002</v>
      </c>
      <c r="D11947" s="892" t="s">
        <v>6787</v>
      </c>
      <c r="E11947" s="582">
        <v>42770</v>
      </c>
      <c r="F11947" s="122"/>
      <c r="G11947" s="122">
        <f t="shared" si="192"/>
        <v>-42770</v>
      </c>
      <c r="H11947" s="689" t="s">
        <v>7612</v>
      </c>
    </row>
    <row r="11948" spans="1:8" ht="15" customHeight="1" x14ac:dyDescent="0.2">
      <c r="A11948" s="619">
        <v>44574</v>
      </c>
      <c r="B11948" s="121" t="s">
        <v>7065</v>
      </c>
      <c r="C11948" s="121" t="s">
        <v>7179</v>
      </c>
      <c r="D11948" s="811" t="s">
        <v>7625</v>
      </c>
      <c r="E11948" s="122">
        <v>150000</v>
      </c>
      <c r="F11948" s="122"/>
      <c r="G11948" s="122">
        <f t="shared" si="192"/>
        <v>-150000</v>
      </c>
      <c r="H11948" s="689" t="s">
        <v>7612</v>
      </c>
    </row>
    <row r="11949" spans="1:8" ht="15" x14ac:dyDescent="0.2">
      <c r="A11949" s="619">
        <v>44581</v>
      </c>
      <c r="B11949" s="121" t="s">
        <v>2932</v>
      </c>
      <c r="C11949" s="581" t="s">
        <v>6525</v>
      </c>
      <c r="D11949" s="892" t="s">
        <v>7626</v>
      </c>
      <c r="E11949" s="582">
        <v>108570</v>
      </c>
      <c r="F11949" s="122"/>
      <c r="G11949" s="122">
        <f t="shared" si="192"/>
        <v>-108570</v>
      </c>
      <c r="H11949" s="689" t="s">
        <v>7612</v>
      </c>
    </row>
    <row r="11950" spans="1:8" ht="15" x14ac:dyDescent="0.2">
      <c r="A11950" s="619">
        <v>44581</v>
      </c>
      <c r="B11950" s="121" t="s">
        <v>6407</v>
      </c>
      <c r="C11950" s="581" t="s">
        <v>6525</v>
      </c>
      <c r="D11950" s="892" t="s">
        <v>6787</v>
      </c>
      <c r="E11950" s="582">
        <v>11430</v>
      </c>
      <c r="F11950" s="122"/>
      <c r="G11950" s="122">
        <f t="shared" si="192"/>
        <v>-11430</v>
      </c>
      <c r="H11950" s="689" t="s">
        <v>7612</v>
      </c>
    </row>
    <row r="11951" spans="1:8" ht="15" x14ac:dyDescent="0.2">
      <c r="A11951" s="619">
        <v>44581</v>
      </c>
      <c r="B11951" s="121" t="s">
        <v>6516</v>
      </c>
      <c r="C11951" s="581" t="s">
        <v>6525</v>
      </c>
      <c r="D11951" s="892" t="s">
        <v>6787</v>
      </c>
      <c r="E11951" s="582">
        <v>50000</v>
      </c>
      <c r="F11951" s="122"/>
      <c r="G11951" s="122">
        <f t="shared" si="192"/>
        <v>-50000</v>
      </c>
      <c r="H11951" s="689" t="s">
        <v>7612</v>
      </c>
    </row>
    <row r="11952" spans="1:8" ht="15" x14ac:dyDescent="0.2">
      <c r="A11952" s="619">
        <v>44586</v>
      </c>
      <c r="B11952" s="121" t="s">
        <v>7553</v>
      </c>
      <c r="C11952" s="121" t="s">
        <v>1390</v>
      </c>
      <c r="D11952" s="811" t="s">
        <v>7627</v>
      </c>
      <c r="E11952" s="122">
        <v>220000</v>
      </c>
      <c r="F11952" s="122"/>
      <c r="G11952" s="122">
        <f t="shared" si="192"/>
        <v>-220000</v>
      </c>
      <c r="H11952" s="689" t="s">
        <v>7612</v>
      </c>
    </row>
    <row r="11953" spans="1:8" ht="15" x14ac:dyDescent="0.2">
      <c r="A11953" s="619">
        <v>44586</v>
      </c>
      <c r="B11953" s="121" t="s">
        <v>7065</v>
      </c>
      <c r="C11953" s="121" t="s">
        <v>3445</v>
      </c>
      <c r="D11953" s="811"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1" t="s">
        <v>7618</v>
      </c>
      <c r="E11954" s="175"/>
      <c r="F11954" s="175">
        <v>278226</v>
      </c>
      <c r="G11954" s="175">
        <f t="shared" si="192"/>
        <v>278226</v>
      </c>
      <c r="H11954" s="685" t="s">
        <v>7612</v>
      </c>
    </row>
    <row r="11955" spans="1:8" ht="15" x14ac:dyDescent="0.2">
      <c r="A11955" s="617">
        <v>44569</v>
      </c>
      <c r="B11955" s="90" t="s">
        <v>40</v>
      </c>
      <c r="C11955" s="93" t="s">
        <v>558</v>
      </c>
      <c r="D11955" s="800" t="s">
        <v>7620</v>
      </c>
      <c r="E11955" s="91"/>
      <c r="F11955" s="91">
        <v>423463</v>
      </c>
      <c r="G11955" s="175">
        <f t="shared" si="192"/>
        <v>423463</v>
      </c>
      <c r="H11955" s="685" t="s">
        <v>7612</v>
      </c>
    </row>
    <row r="11956" spans="1:8" ht="15" x14ac:dyDescent="0.2">
      <c r="A11956" s="617">
        <v>44581</v>
      </c>
      <c r="B11956" s="90" t="s">
        <v>3944</v>
      </c>
      <c r="C11956" s="93" t="s">
        <v>558</v>
      </c>
      <c r="D11956" s="800" t="s">
        <v>7621</v>
      </c>
      <c r="E11956" s="91"/>
      <c r="F11956" s="91">
        <v>171216</v>
      </c>
      <c r="G11956" s="91">
        <f t="shared" si="192"/>
        <v>171216</v>
      </c>
      <c r="H11956" s="685" t="s">
        <v>7612</v>
      </c>
    </row>
    <row r="11957" spans="1:8" ht="15" x14ac:dyDescent="0.2">
      <c r="A11957" s="617">
        <v>44581</v>
      </c>
      <c r="B11957" s="90" t="s">
        <v>3944</v>
      </c>
      <c r="C11957" s="93" t="s">
        <v>558</v>
      </c>
      <c r="D11957" s="800" t="s">
        <v>7622</v>
      </c>
      <c r="E11957" s="91"/>
      <c r="F11957" s="91">
        <v>171216</v>
      </c>
      <c r="G11957" s="91">
        <f t="shared" si="192"/>
        <v>171216</v>
      </c>
      <c r="H11957" s="685" t="s">
        <v>7612</v>
      </c>
    </row>
    <row r="11958" spans="1:8" ht="15" x14ac:dyDescent="0.2">
      <c r="A11958" s="617">
        <v>44581</v>
      </c>
      <c r="B11958" s="93" t="s">
        <v>7065</v>
      </c>
      <c r="C11958" s="93" t="s">
        <v>558</v>
      </c>
      <c r="D11958" s="891" t="s">
        <v>7623</v>
      </c>
      <c r="E11958" s="175"/>
      <c r="F11958" s="175">
        <v>1500000</v>
      </c>
      <c r="G11958" s="175">
        <f t="shared" si="192"/>
        <v>1500000</v>
      </c>
      <c r="H11958" s="685" t="s">
        <v>7612</v>
      </c>
    </row>
    <row r="11959" spans="1:8" ht="15" x14ac:dyDescent="0.2">
      <c r="A11959" s="617">
        <v>44581</v>
      </c>
      <c r="B11959" s="93" t="s">
        <v>7065</v>
      </c>
      <c r="C11959" s="93" t="s">
        <v>558</v>
      </c>
      <c r="D11959" s="891" t="s">
        <v>7623</v>
      </c>
      <c r="E11959" s="175"/>
      <c r="F11959" s="175">
        <v>1500000</v>
      </c>
      <c r="G11959" s="175">
        <f t="shared" si="192"/>
        <v>1500000</v>
      </c>
      <c r="H11959" s="685" t="s">
        <v>7612</v>
      </c>
    </row>
    <row r="11960" spans="1:8" ht="15" x14ac:dyDescent="0.2">
      <c r="A11960" s="617">
        <v>44581</v>
      </c>
      <c r="B11960" s="93" t="s">
        <v>7065</v>
      </c>
      <c r="C11960" s="93" t="s">
        <v>558</v>
      </c>
      <c r="D11960" s="891" t="s">
        <v>7623</v>
      </c>
      <c r="E11960" s="175"/>
      <c r="F11960" s="175">
        <v>1000000</v>
      </c>
      <c r="G11960" s="175">
        <f t="shared" si="192"/>
        <v>1000000</v>
      </c>
      <c r="H11960" s="685" t="s">
        <v>7612</v>
      </c>
    </row>
    <row r="11961" spans="1:8" ht="15" x14ac:dyDescent="0.2">
      <c r="A11961" s="617">
        <v>44581</v>
      </c>
      <c r="B11961" s="93" t="s">
        <v>7065</v>
      </c>
      <c r="C11961" s="93" t="s">
        <v>558</v>
      </c>
      <c r="D11961" s="891" t="s">
        <v>7623</v>
      </c>
      <c r="E11961" s="175"/>
      <c r="F11961" s="175">
        <v>1158905</v>
      </c>
      <c r="G11961" s="175">
        <f t="shared" si="192"/>
        <v>1158905</v>
      </c>
      <c r="H11961" s="685" t="s">
        <v>7612</v>
      </c>
    </row>
    <row r="11962" spans="1:8" ht="15" x14ac:dyDescent="0.2">
      <c r="A11962" s="617">
        <v>44588</v>
      </c>
      <c r="B11962" s="93" t="s">
        <v>37</v>
      </c>
      <c r="C11962" s="93" t="s">
        <v>558</v>
      </c>
      <c r="D11962" s="891" t="s">
        <v>7629</v>
      </c>
      <c r="E11962" s="175"/>
      <c r="F11962" s="175">
        <v>188568</v>
      </c>
      <c r="G11962" s="175">
        <f t="shared" si="192"/>
        <v>188568</v>
      </c>
      <c r="H11962" s="685" t="s">
        <v>7612</v>
      </c>
    </row>
    <row r="11963" spans="1:8" ht="15" x14ac:dyDescent="0.2">
      <c r="A11963" s="618">
        <v>44593</v>
      </c>
      <c r="B11963" s="62" t="s">
        <v>25</v>
      </c>
      <c r="C11963" s="62" t="s">
        <v>2427</v>
      </c>
      <c r="D11963" s="790" t="s">
        <v>7644</v>
      </c>
      <c r="E11963" s="125">
        <v>43420</v>
      </c>
      <c r="F11963" s="125"/>
      <c r="G11963" s="125">
        <f t="shared" si="192"/>
        <v>-43420</v>
      </c>
      <c r="H11963" s="684" t="s">
        <v>7643</v>
      </c>
    </row>
    <row r="11964" spans="1:8" ht="15" x14ac:dyDescent="0.2">
      <c r="A11964" s="618">
        <v>44593</v>
      </c>
      <c r="B11964" s="62" t="s">
        <v>7065</v>
      </c>
      <c r="C11964" s="62" t="s">
        <v>285</v>
      </c>
      <c r="D11964" s="790" t="s">
        <v>2430</v>
      </c>
      <c r="E11964" s="125">
        <v>1000</v>
      </c>
      <c r="F11964" s="125"/>
      <c r="G11964" s="125">
        <f t="shared" si="192"/>
        <v>-1000</v>
      </c>
      <c r="H11964" s="684" t="s">
        <v>7643</v>
      </c>
    </row>
    <row r="11965" spans="1:8" ht="15" x14ac:dyDescent="0.2">
      <c r="A11965" s="618">
        <v>44593</v>
      </c>
      <c r="B11965" s="62" t="s">
        <v>7655</v>
      </c>
      <c r="C11965" s="62" t="s">
        <v>391</v>
      </c>
      <c r="D11965" s="790" t="s">
        <v>6639</v>
      </c>
      <c r="E11965" s="125">
        <v>5050</v>
      </c>
      <c r="F11965" s="125"/>
      <c r="G11965" s="125">
        <f t="shared" si="192"/>
        <v>-5050</v>
      </c>
      <c r="H11965" s="684" t="s">
        <v>7643</v>
      </c>
    </row>
    <row r="11966" spans="1:8" ht="15" x14ac:dyDescent="0.2">
      <c r="A11966" s="618">
        <v>44596</v>
      </c>
      <c r="B11966" s="62" t="s">
        <v>7065</v>
      </c>
      <c r="C11966" s="62" t="s">
        <v>285</v>
      </c>
      <c r="D11966" s="790" t="s">
        <v>2430</v>
      </c>
      <c r="E11966" s="125">
        <v>500</v>
      </c>
      <c r="F11966" s="125"/>
      <c r="G11966" s="125">
        <f t="shared" si="192"/>
        <v>-500</v>
      </c>
      <c r="H11966" s="684" t="s">
        <v>7643</v>
      </c>
    </row>
    <row r="11967" spans="1:8" ht="15" x14ac:dyDescent="0.2">
      <c r="A11967" s="618">
        <v>44596</v>
      </c>
      <c r="B11967" s="62" t="s">
        <v>2932</v>
      </c>
      <c r="C11967" s="62" t="s">
        <v>391</v>
      </c>
      <c r="D11967" s="790" t="s">
        <v>6385</v>
      </c>
      <c r="E11967" s="125">
        <v>1470</v>
      </c>
      <c r="F11967" s="125"/>
      <c r="G11967" s="125">
        <f t="shared" si="192"/>
        <v>-1470</v>
      </c>
      <c r="H11967" s="684" t="s">
        <v>7643</v>
      </c>
    </row>
    <row r="11968" spans="1:8" ht="15" x14ac:dyDescent="0.2">
      <c r="A11968" s="618">
        <v>44599</v>
      </c>
      <c r="B11968" s="62" t="s">
        <v>7065</v>
      </c>
      <c r="C11968" s="62" t="s">
        <v>3144</v>
      </c>
      <c r="D11968" s="790" t="s">
        <v>7645</v>
      </c>
      <c r="E11968" s="125">
        <v>34000</v>
      </c>
      <c r="F11968" s="125"/>
      <c r="G11968" s="125">
        <f t="shared" si="192"/>
        <v>-34000</v>
      </c>
      <c r="H11968" s="684" t="s">
        <v>7643</v>
      </c>
    </row>
    <row r="11969" spans="1:8" ht="15" x14ac:dyDescent="0.2">
      <c r="A11969" s="618">
        <v>44599</v>
      </c>
      <c r="B11969" s="62" t="s">
        <v>7065</v>
      </c>
      <c r="C11969" s="62" t="s">
        <v>391</v>
      </c>
      <c r="D11969" s="790" t="s">
        <v>7646</v>
      </c>
      <c r="E11969" s="125">
        <v>710</v>
      </c>
      <c r="F11969" s="125"/>
      <c r="G11969" s="125">
        <f t="shared" si="192"/>
        <v>-710</v>
      </c>
      <c r="H11969" s="684" t="s">
        <v>7643</v>
      </c>
    </row>
    <row r="11970" spans="1:8" ht="15" x14ac:dyDescent="0.2">
      <c r="A11970" s="618">
        <v>44599</v>
      </c>
      <c r="B11970" s="62" t="s">
        <v>7553</v>
      </c>
      <c r="C11970" s="550" t="s">
        <v>3144</v>
      </c>
      <c r="D11970" s="903" t="s">
        <v>4965</v>
      </c>
      <c r="E11970" s="551">
        <v>1740</v>
      </c>
      <c r="F11970" s="125"/>
      <c r="G11970" s="125">
        <f t="shared" si="192"/>
        <v>-1740</v>
      </c>
      <c r="H11970" s="684" t="s">
        <v>7643</v>
      </c>
    </row>
    <row r="11971" spans="1:8" ht="15" x14ac:dyDescent="0.2">
      <c r="A11971" s="618">
        <v>44599</v>
      </c>
      <c r="B11971" s="62" t="s">
        <v>7655</v>
      </c>
      <c r="C11971" s="550" t="s">
        <v>3144</v>
      </c>
      <c r="D11971" s="903" t="s">
        <v>4965</v>
      </c>
      <c r="E11971" s="551">
        <v>1740</v>
      </c>
      <c r="F11971" s="125"/>
      <c r="G11971" s="125">
        <f t="shared" si="192"/>
        <v>-1740</v>
      </c>
      <c r="H11971" s="684" t="s">
        <v>7643</v>
      </c>
    </row>
    <row r="11972" spans="1:8" ht="15" x14ac:dyDescent="0.2">
      <c r="A11972" s="618">
        <v>44599</v>
      </c>
      <c r="B11972" s="62" t="s">
        <v>1690</v>
      </c>
      <c r="C11972" s="62" t="s">
        <v>391</v>
      </c>
      <c r="D11972" s="790" t="s">
        <v>7393</v>
      </c>
      <c r="E11972" s="125">
        <v>18760</v>
      </c>
      <c r="F11972" s="125"/>
      <c r="G11972" s="125">
        <f t="shared" si="192"/>
        <v>-18760</v>
      </c>
      <c r="H11972" s="684" t="s">
        <v>7643</v>
      </c>
    </row>
    <row r="11973" spans="1:8" ht="15" x14ac:dyDescent="0.2">
      <c r="A11973" s="618">
        <v>44599</v>
      </c>
      <c r="B11973" s="62" t="s">
        <v>6503</v>
      </c>
      <c r="C11973" s="62" t="s">
        <v>2189</v>
      </c>
      <c r="D11973" s="790" t="s">
        <v>7647</v>
      </c>
      <c r="E11973" s="125">
        <v>3680</v>
      </c>
      <c r="F11973" s="125"/>
      <c r="G11973" s="125">
        <f t="shared" ref="G11973:G12036" si="193">F11973-E11973</f>
        <v>-3680</v>
      </c>
      <c r="H11973" s="684" t="s">
        <v>7643</v>
      </c>
    </row>
    <row r="11974" spans="1:8" ht="24" x14ac:dyDescent="0.2">
      <c r="A11974" s="618">
        <v>44599</v>
      </c>
      <c r="B11974" s="62" t="s">
        <v>7065</v>
      </c>
      <c r="C11974" s="62" t="s">
        <v>3144</v>
      </c>
      <c r="D11974" s="182" t="s">
        <v>7648</v>
      </c>
      <c r="E11974" s="125">
        <v>56500</v>
      </c>
      <c r="F11974" s="125"/>
      <c r="G11974" s="125">
        <f t="shared" si="193"/>
        <v>-56500</v>
      </c>
      <c r="H11974" s="684" t="s">
        <v>7643</v>
      </c>
    </row>
    <row r="11975" spans="1:8" ht="15" x14ac:dyDescent="0.2">
      <c r="A11975" s="618">
        <v>44599</v>
      </c>
      <c r="B11975" s="62" t="s">
        <v>7065</v>
      </c>
      <c r="C11975" s="62" t="s">
        <v>3144</v>
      </c>
      <c r="D11975" s="790" t="s">
        <v>7649</v>
      </c>
      <c r="E11975" s="125">
        <v>13150</v>
      </c>
      <c r="F11975" s="125"/>
      <c r="G11975" s="125">
        <f t="shared" si="193"/>
        <v>-13150</v>
      </c>
      <c r="H11975" s="684" t="s">
        <v>7643</v>
      </c>
    </row>
    <row r="11976" spans="1:8" ht="15" x14ac:dyDescent="0.2">
      <c r="A11976" s="618">
        <v>44599</v>
      </c>
      <c r="B11976" s="62" t="s">
        <v>7655</v>
      </c>
      <c r="C11976" s="62" t="s">
        <v>5740</v>
      </c>
      <c r="D11976" s="790" t="s">
        <v>7650</v>
      </c>
      <c r="E11976" s="125">
        <v>500</v>
      </c>
      <c r="F11976" s="125"/>
      <c r="G11976" s="125">
        <f t="shared" si="193"/>
        <v>-500</v>
      </c>
      <c r="H11976" s="684" t="s">
        <v>7643</v>
      </c>
    </row>
    <row r="11977" spans="1:8" ht="15" x14ac:dyDescent="0.2">
      <c r="A11977" s="618">
        <v>44599</v>
      </c>
      <c r="B11977" s="62" t="s">
        <v>16</v>
      </c>
      <c r="C11977" s="62" t="s">
        <v>2995</v>
      </c>
      <c r="D11977" s="790"/>
      <c r="E11977" s="125">
        <v>25000</v>
      </c>
      <c r="F11977" s="125"/>
      <c r="G11977" s="125">
        <f t="shared" si="193"/>
        <v>-25000</v>
      </c>
      <c r="H11977" s="684" t="s">
        <v>7643</v>
      </c>
    </row>
    <row r="11978" spans="1:8" ht="15" customHeight="1" x14ac:dyDescent="0.2">
      <c r="A11978" s="618">
        <v>44599</v>
      </c>
      <c r="B11978" s="62" t="s">
        <v>6503</v>
      </c>
      <c r="C11978" s="62" t="s">
        <v>1062</v>
      </c>
      <c r="D11978" s="790" t="s">
        <v>7659</v>
      </c>
      <c r="E11978" s="125">
        <v>18500</v>
      </c>
      <c r="F11978" s="125"/>
      <c r="G11978" s="125">
        <f t="shared" si="193"/>
        <v>-18500</v>
      </c>
      <c r="H11978" s="684" t="s">
        <v>7643</v>
      </c>
    </row>
    <row r="11979" spans="1:8" ht="15" x14ac:dyDescent="0.2">
      <c r="A11979" s="618">
        <v>44600</v>
      </c>
      <c r="B11979" s="62" t="s">
        <v>7065</v>
      </c>
      <c r="C11979" s="550" t="s">
        <v>3144</v>
      </c>
      <c r="D11979" s="903" t="s">
        <v>7660</v>
      </c>
      <c r="E11979" s="551">
        <v>2700</v>
      </c>
      <c r="F11979" s="125"/>
      <c r="G11979" s="125">
        <f t="shared" si="193"/>
        <v>-2700</v>
      </c>
      <c r="H11979" s="684" t="s">
        <v>7643</v>
      </c>
    </row>
    <row r="11980" spans="1:8" ht="15" x14ac:dyDescent="0.2">
      <c r="A11980" s="618">
        <v>44600</v>
      </c>
      <c r="B11980" s="62" t="s">
        <v>6407</v>
      </c>
      <c r="C11980" s="550" t="s">
        <v>3144</v>
      </c>
      <c r="D11980" s="903" t="s">
        <v>7660</v>
      </c>
      <c r="E11980" s="551">
        <v>17534</v>
      </c>
      <c r="F11980" s="125"/>
      <c r="G11980" s="125">
        <f t="shared" si="193"/>
        <v>-17534</v>
      </c>
      <c r="H11980" s="684" t="s">
        <v>7643</v>
      </c>
    </row>
    <row r="11981" spans="1:8" ht="15" x14ac:dyDescent="0.2">
      <c r="A11981" s="618">
        <v>44600</v>
      </c>
      <c r="B11981" s="62" t="s">
        <v>7655</v>
      </c>
      <c r="C11981" s="62" t="s">
        <v>391</v>
      </c>
      <c r="D11981" s="790" t="s">
        <v>599</v>
      </c>
      <c r="E11981" s="125">
        <v>150</v>
      </c>
      <c r="F11981" s="125"/>
      <c r="G11981" s="125">
        <f t="shared" si="193"/>
        <v>-150</v>
      </c>
      <c r="H11981" s="684" t="s">
        <v>7643</v>
      </c>
    </row>
    <row r="11982" spans="1:8" ht="15" x14ac:dyDescent="0.2">
      <c r="A11982" s="618">
        <v>44600</v>
      </c>
      <c r="B11982" s="62" t="s">
        <v>6407</v>
      </c>
      <c r="C11982" s="62" t="s">
        <v>6830</v>
      </c>
      <c r="D11982" s="790" t="s">
        <v>7661</v>
      </c>
      <c r="E11982" s="125">
        <v>40000</v>
      </c>
      <c r="F11982" s="125"/>
      <c r="G11982" s="125">
        <f t="shared" si="193"/>
        <v>-40000</v>
      </c>
      <c r="H11982" s="684" t="s">
        <v>7643</v>
      </c>
    </row>
    <row r="11983" spans="1:8" ht="15" x14ac:dyDescent="0.2">
      <c r="A11983" s="618">
        <v>44602</v>
      </c>
      <c r="B11983" s="62" t="s">
        <v>7110</v>
      </c>
      <c r="C11983" s="62" t="s">
        <v>6475</v>
      </c>
      <c r="D11983" s="790" t="s">
        <v>7662</v>
      </c>
      <c r="E11983" s="125">
        <v>5000</v>
      </c>
      <c r="F11983" s="125"/>
      <c r="G11983" s="125">
        <f t="shared" si="193"/>
        <v>-5000</v>
      </c>
      <c r="H11983" s="684" t="s">
        <v>7643</v>
      </c>
    </row>
    <row r="11984" spans="1:8" ht="15" x14ac:dyDescent="0.2">
      <c r="A11984" s="618">
        <v>44602</v>
      </c>
      <c r="B11984" s="62" t="s">
        <v>6407</v>
      </c>
      <c r="C11984" s="62" t="s">
        <v>6761</v>
      </c>
      <c r="D11984" s="790" t="s">
        <v>7663</v>
      </c>
      <c r="E11984" s="125">
        <v>36000</v>
      </c>
      <c r="F11984" s="125"/>
      <c r="G11984" s="125">
        <f t="shared" si="193"/>
        <v>-36000</v>
      </c>
      <c r="H11984" s="684" t="s">
        <v>7643</v>
      </c>
    </row>
    <row r="11985" spans="1:8" ht="15" customHeight="1" x14ac:dyDescent="0.2">
      <c r="A11985" s="618">
        <v>44602</v>
      </c>
      <c r="B11985" s="62" t="s">
        <v>1690</v>
      </c>
      <c r="C11985" s="62" t="s">
        <v>7664</v>
      </c>
      <c r="D11985" s="790" t="s">
        <v>7665</v>
      </c>
      <c r="E11985" s="125">
        <v>4500</v>
      </c>
      <c r="F11985" s="125"/>
      <c r="G11985" s="125">
        <f t="shared" si="193"/>
        <v>-4500</v>
      </c>
      <c r="H11985" s="684" t="s">
        <v>7643</v>
      </c>
    </row>
    <row r="11986" spans="1:8" ht="15" customHeight="1" x14ac:dyDescent="0.2">
      <c r="A11986" s="618">
        <v>44602</v>
      </c>
      <c r="B11986" s="62" t="s">
        <v>1399</v>
      </c>
      <c r="C11986" s="62" t="s">
        <v>3144</v>
      </c>
      <c r="D11986" s="790" t="s">
        <v>5256</v>
      </c>
      <c r="E11986" s="125">
        <v>4000</v>
      </c>
      <c r="F11986" s="125"/>
      <c r="G11986" s="125">
        <f t="shared" si="193"/>
        <v>-4000</v>
      </c>
      <c r="H11986" s="684" t="s">
        <v>7643</v>
      </c>
    </row>
    <row r="11987" spans="1:8" ht="15" customHeight="1" x14ac:dyDescent="0.2">
      <c r="A11987" s="618">
        <v>44602</v>
      </c>
      <c r="B11987" s="62" t="s">
        <v>37</v>
      </c>
      <c r="C11987" s="62" t="s">
        <v>3144</v>
      </c>
      <c r="D11987" s="790" t="s">
        <v>5256</v>
      </c>
      <c r="E11987" s="125">
        <v>3000</v>
      </c>
      <c r="F11987" s="125"/>
      <c r="G11987" s="125">
        <f t="shared" si="193"/>
        <v>-3000</v>
      </c>
      <c r="H11987" s="684" t="s">
        <v>7643</v>
      </c>
    </row>
    <row r="11988" spans="1:8" ht="15" customHeight="1" x14ac:dyDescent="0.2">
      <c r="A11988" s="618">
        <v>44602</v>
      </c>
      <c r="B11988" s="62" t="s">
        <v>7655</v>
      </c>
      <c r="C11988" s="62" t="s">
        <v>3144</v>
      </c>
      <c r="D11988" s="790" t="s">
        <v>5256</v>
      </c>
      <c r="E11988" s="125">
        <v>3000</v>
      </c>
      <c r="F11988" s="125"/>
      <c r="G11988" s="125">
        <f t="shared" si="193"/>
        <v>-3000</v>
      </c>
      <c r="H11988" s="684" t="s">
        <v>7643</v>
      </c>
    </row>
    <row r="11989" spans="1:8" ht="15" x14ac:dyDescent="0.2">
      <c r="A11989" s="618">
        <v>44604</v>
      </c>
      <c r="B11989" s="62" t="s">
        <v>7065</v>
      </c>
      <c r="C11989" s="62" t="s">
        <v>2189</v>
      </c>
      <c r="D11989" s="790"/>
      <c r="E11989" s="125">
        <v>4080</v>
      </c>
      <c r="F11989" s="125"/>
      <c r="G11989" s="125">
        <f t="shared" si="193"/>
        <v>-4080</v>
      </c>
      <c r="H11989" s="684" t="s">
        <v>7643</v>
      </c>
    </row>
    <row r="11990" spans="1:8" ht="15" x14ac:dyDescent="0.2">
      <c r="A11990" s="618">
        <v>44604</v>
      </c>
      <c r="B11990" s="62" t="s">
        <v>6503</v>
      </c>
      <c r="C11990" s="62" t="s">
        <v>6444</v>
      </c>
      <c r="D11990" s="790" t="s">
        <v>7395</v>
      </c>
      <c r="E11990" s="125">
        <v>1000</v>
      </c>
      <c r="F11990" s="125"/>
      <c r="G11990" s="125">
        <f t="shared" si="193"/>
        <v>-1000</v>
      </c>
      <c r="H11990" s="684" t="s">
        <v>7643</v>
      </c>
    </row>
    <row r="11991" spans="1:8" ht="15" x14ac:dyDescent="0.2">
      <c r="A11991" s="618">
        <v>44604</v>
      </c>
      <c r="B11991" s="62" t="s">
        <v>6407</v>
      </c>
      <c r="C11991" s="62" t="s">
        <v>6830</v>
      </c>
      <c r="D11991" s="790" t="s">
        <v>7666</v>
      </c>
      <c r="E11991" s="125">
        <v>9800</v>
      </c>
      <c r="F11991" s="125"/>
      <c r="G11991" s="125">
        <f t="shared" si="193"/>
        <v>-9800</v>
      </c>
      <c r="H11991" s="684" t="s">
        <v>7643</v>
      </c>
    </row>
    <row r="11992" spans="1:8" ht="15" customHeight="1" x14ac:dyDescent="0.2">
      <c r="A11992" s="618">
        <v>44606</v>
      </c>
      <c r="B11992" s="62" t="s">
        <v>3945</v>
      </c>
      <c r="C11992" s="62" t="s">
        <v>6475</v>
      </c>
      <c r="D11992" s="790" t="s">
        <v>7667</v>
      </c>
      <c r="E11992" s="125">
        <v>10000</v>
      </c>
      <c r="F11992" s="125"/>
      <c r="G11992" s="125">
        <f t="shared" si="193"/>
        <v>-10000</v>
      </c>
      <c r="H11992" s="684" t="s">
        <v>7643</v>
      </c>
    </row>
    <row r="11993" spans="1:8" ht="15" customHeight="1" x14ac:dyDescent="0.2">
      <c r="A11993" s="618">
        <v>44608</v>
      </c>
      <c r="B11993" s="62" t="s">
        <v>25</v>
      </c>
      <c r="C11993" s="550" t="s">
        <v>1688</v>
      </c>
      <c r="D11993" s="903" t="s">
        <v>7588</v>
      </c>
      <c r="E11993" s="551">
        <v>5900</v>
      </c>
      <c r="F11993" s="125"/>
      <c r="G11993" s="125">
        <f t="shared" si="193"/>
        <v>-5900</v>
      </c>
      <c r="H11993" s="684" t="s">
        <v>7643</v>
      </c>
    </row>
    <row r="11994" spans="1:8" ht="15" x14ac:dyDescent="0.2">
      <c r="A11994" s="618">
        <v>44608</v>
      </c>
      <c r="B11994" s="62" t="s">
        <v>16</v>
      </c>
      <c r="C11994" s="550" t="s">
        <v>1688</v>
      </c>
      <c r="D11994" s="903" t="s">
        <v>7588</v>
      </c>
      <c r="E11994" s="551">
        <v>2260</v>
      </c>
      <c r="F11994" s="125"/>
      <c r="G11994" s="125">
        <f t="shared" si="193"/>
        <v>-2260</v>
      </c>
      <c r="H11994" s="684" t="s">
        <v>7643</v>
      </c>
    </row>
    <row r="11995" spans="1:8" ht="15" x14ac:dyDescent="0.2">
      <c r="A11995" s="618">
        <v>44608</v>
      </c>
      <c r="B11995" s="62" t="s">
        <v>37</v>
      </c>
      <c r="C11995" s="62" t="s">
        <v>391</v>
      </c>
      <c r="D11995" s="790" t="s">
        <v>7668</v>
      </c>
      <c r="E11995" s="125">
        <v>150</v>
      </c>
      <c r="F11995" s="125"/>
      <c r="G11995" s="125">
        <f t="shared" si="193"/>
        <v>-150</v>
      </c>
      <c r="H11995" s="684" t="s">
        <v>7643</v>
      </c>
    </row>
    <row r="11996" spans="1:8" ht="15" x14ac:dyDescent="0.2">
      <c r="A11996" s="618">
        <v>44610</v>
      </c>
      <c r="B11996" s="62" t="s">
        <v>6407</v>
      </c>
      <c r="C11996" s="62" t="s">
        <v>6830</v>
      </c>
      <c r="D11996" s="790" t="s">
        <v>7683</v>
      </c>
      <c r="E11996" s="125">
        <v>43900</v>
      </c>
      <c r="F11996" s="125"/>
      <c r="G11996" s="125">
        <f t="shared" si="193"/>
        <v>-43900</v>
      </c>
      <c r="H11996" s="684" t="s">
        <v>7643</v>
      </c>
    </row>
    <row r="11997" spans="1:8" ht="15" x14ac:dyDescent="0.2">
      <c r="A11997" s="618">
        <v>44610</v>
      </c>
      <c r="B11997" s="62" t="s">
        <v>2932</v>
      </c>
      <c r="C11997" s="62" t="s">
        <v>391</v>
      </c>
      <c r="D11997" s="790" t="s">
        <v>5754</v>
      </c>
      <c r="E11997" s="125">
        <v>2080</v>
      </c>
      <c r="F11997" s="125"/>
      <c r="G11997" s="125">
        <f t="shared" si="193"/>
        <v>-2080</v>
      </c>
      <c r="H11997" s="684" t="s">
        <v>7643</v>
      </c>
    </row>
    <row r="11998" spans="1:8" ht="15" x14ac:dyDescent="0.2">
      <c r="A11998" s="618">
        <v>44613</v>
      </c>
      <c r="B11998" s="62" t="s">
        <v>7110</v>
      </c>
      <c r="C11998" s="62" t="s">
        <v>1895</v>
      </c>
      <c r="D11998" s="790" t="s">
        <v>7684</v>
      </c>
      <c r="E11998" s="125">
        <v>3000</v>
      </c>
      <c r="F11998" s="125"/>
      <c r="G11998" s="125">
        <f t="shared" si="193"/>
        <v>-3000</v>
      </c>
      <c r="H11998" s="684" t="s">
        <v>7643</v>
      </c>
    </row>
    <row r="11999" spans="1:8" ht="15" x14ac:dyDescent="0.2">
      <c r="A11999" s="618">
        <v>44614</v>
      </c>
      <c r="B11999" s="62" t="s">
        <v>7110</v>
      </c>
      <c r="C11999" s="62" t="s">
        <v>6475</v>
      </c>
      <c r="D11999" s="790" t="s">
        <v>7685</v>
      </c>
      <c r="E11999" s="125">
        <v>5000</v>
      </c>
      <c r="F11999" s="125"/>
      <c r="G11999" s="125">
        <f t="shared" si="193"/>
        <v>-5000</v>
      </c>
      <c r="H11999" s="684" t="s">
        <v>7643</v>
      </c>
    </row>
    <row r="12000" spans="1:8" ht="15" x14ac:dyDescent="0.2">
      <c r="A12000" s="618">
        <v>44614</v>
      </c>
      <c r="B12000" s="62" t="s">
        <v>7655</v>
      </c>
      <c r="C12000" s="62" t="s">
        <v>3291</v>
      </c>
      <c r="D12000" s="790" t="s">
        <v>7684</v>
      </c>
      <c r="E12000" s="125">
        <v>5000</v>
      </c>
      <c r="F12000" s="125"/>
      <c r="G12000" s="125">
        <f t="shared" si="193"/>
        <v>-5000</v>
      </c>
      <c r="H12000" s="684" t="s">
        <v>7643</v>
      </c>
    </row>
    <row r="12001" spans="1:8" ht="15" x14ac:dyDescent="0.2">
      <c r="A12001" s="618">
        <v>44614</v>
      </c>
      <c r="B12001" s="62" t="s">
        <v>7065</v>
      </c>
      <c r="C12001" s="62" t="s">
        <v>3144</v>
      </c>
      <c r="D12001" s="790" t="s">
        <v>4290</v>
      </c>
      <c r="E12001" s="125">
        <v>2300</v>
      </c>
      <c r="F12001" s="125"/>
      <c r="G12001" s="125">
        <f t="shared" si="193"/>
        <v>-2300</v>
      </c>
      <c r="H12001" s="684" t="s">
        <v>7643</v>
      </c>
    </row>
    <row r="12002" spans="1:8" ht="15" x14ac:dyDescent="0.2">
      <c r="A12002" s="618">
        <v>44614</v>
      </c>
      <c r="B12002" s="62" t="s">
        <v>7655</v>
      </c>
      <c r="C12002" s="62" t="s">
        <v>3144</v>
      </c>
      <c r="D12002" s="790" t="s">
        <v>4290</v>
      </c>
      <c r="E12002" s="125">
        <v>17840</v>
      </c>
      <c r="F12002" s="125"/>
      <c r="G12002" s="125">
        <f t="shared" si="193"/>
        <v>-17840</v>
      </c>
      <c r="H12002" s="684" t="s">
        <v>7643</v>
      </c>
    </row>
    <row r="12003" spans="1:8" ht="15" x14ac:dyDescent="0.2">
      <c r="A12003" s="618">
        <v>44615</v>
      </c>
      <c r="B12003" s="62" t="s">
        <v>16</v>
      </c>
      <c r="C12003" s="62" t="s">
        <v>3363</v>
      </c>
      <c r="D12003" s="790"/>
      <c r="E12003" s="125">
        <v>4660</v>
      </c>
      <c r="F12003" s="125"/>
      <c r="G12003" s="125">
        <f t="shared" si="193"/>
        <v>-4660</v>
      </c>
      <c r="H12003" s="684" t="s">
        <v>7643</v>
      </c>
    </row>
    <row r="12004" spans="1:8" ht="15" x14ac:dyDescent="0.2">
      <c r="A12004" s="618">
        <v>44615</v>
      </c>
      <c r="B12004" s="62" t="s">
        <v>16</v>
      </c>
      <c r="C12004" s="62" t="s">
        <v>5409</v>
      </c>
      <c r="D12004" s="790" t="s">
        <v>7686</v>
      </c>
      <c r="E12004" s="125">
        <v>5000</v>
      </c>
      <c r="F12004" s="125"/>
      <c r="G12004" s="125">
        <f t="shared" si="193"/>
        <v>-5000</v>
      </c>
      <c r="H12004" s="684" t="s">
        <v>7643</v>
      </c>
    </row>
    <row r="12005" spans="1:8" ht="15" x14ac:dyDescent="0.2">
      <c r="A12005" s="618">
        <v>44615</v>
      </c>
      <c r="B12005" s="62" t="s">
        <v>16</v>
      </c>
      <c r="C12005" s="62" t="s">
        <v>5409</v>
      </c>
      <c r="D12005" s="790" t="s">
        <v>7686</v>
      </c>
      <c r="E12005" s="125">
        <v>5000</v>
      </c>
      <c r="F12005" s="125"/>
      <c r="G12005" s="125">
        <f t="shared" si="193"/>
        <v>-5000</v>
      </c>
      <c r="H12005" s="684" t="s">
        <v>7643</v>
      </c>
    </row>
    <row r="12006" spans="1:8" ht="15" x14ac:dyDescent="0.2">
      <c r="A12006" s="618">
        <v>44615</v>
      </c>
      <c r="B12006" s="62" t="s">
        <v>7110</v>
      </c>
      <c r="C12006" s="62" t="s">
        <v>1895</v>
      </c>
      <c r="D12006" s="790" t="s">
        <v>7687</v>
      </c>
      <c r="E12006" s="125">
        <v>20000</v>
      </c>
      <c r="F12006" s="125"/>
      <c r="G12006" s="125">
        <f t="shared" si="193"/>
        <v>-20000</v>
      </c>
      <c r="H12006" s="684" t="s">
        <v>7643</v>
      </c>
    </row>
    <row r="12007" spans="1:8" ht="15" x14ac:dyDescent="0.2">
      <c r="A12007" s="618">
        <v>44615</v>
      </c>
      <c r="B12007" s="62" t="s">
        <v>11</v>
      </c>
      <c r="C12007" s="62" t="s">
        <v>6349</v>
      </c>
      <c r="D12007" s="790" t="s">
        <v>7688</v>
      </c>
      <c r="E12007" s="125">
        <v>20000</v>
      </c>
      <c r="F12007" s="125"/>
      <c r="G12007" s="125">
        <f t="shared" si="193"/>
        <v>-20000</v>
      </c>
      <c r="H12007" s="684" t="s">
        <v>7643</v>
      </c>
    </row>
    <row r="12008" spans="1:8" ht="15" x14ac:dyDescent="0.2">
      <c r="A12008" s="618">
        <v>44615</v>
      </c>
      <c r="B12008" s="62" t="s">
        <v>6503</v>
      </c>
      <c r="C12008" s="62" t="s">
        <v>6850</v>
      </c>
      <c r="D12008" s="790" t="s">
        <v>3360</v>
      </c>
      <c r="E12008" s="125">
        <v>25000</v>
      </c>
      <c r="F12008" s="125"/>
      <c r="G12008" s="125">
        <f t="shared" si="193"/>
        <v>-25000</v>
      </c>
      <c r="H12008" s="684" t="s">
        <v>7643</v>
      </c>
    </row>
    <row r="12009" spans="1:8" ht="15" x14ac:dyDescent="0.2">
      <c r="A12009" s="618">
        <v>44616</v>
      </c>
      <c r="B12009" s="62" t="s">
        <v>7110</v>
      </c>
      <c r="C12009" s="62" t="s">
        <v>3144</v>
      </c>
      <c r="D12009" s="790" t="s">
        <v>7689</v>
      </c>
      <c r="E12009" s="125">
        <v>49780</v>
      </c>
      <c r="F12009" s="125"/>
      <c r="G12009" s="125">
        <f t="shared" si="193"/>
        <v>-49780</v>
      </c>
      <c r="H12009" s="684" t="s">
        <v>7643</v>
      </c>
    </row>
    <row r="12010" spans="1:8" ht="15" x14ac:dyDescent="0.2">
      <c r="A12010" s="618">
        <v>44616</v>
      </c>
      <c r="B12010" s="62" t="s">
        <v>37</v>
      </c>
      <c r="C12010" s="62" t="s">
        <v>3144</v>
      </c>
      <c r="D12010" s="790" t="s">
        <v>7236</v>
      </c>
      <c r="E12010" s="125">
        <v>46680</v>
      </c>
      <c r="F12010" s="125"/>
      <c r="G12010" s="125">
        <f t="shared" si="193"/>
        <v>-46680</v>
      </c>
      <c r="H12010" s="684" t="s">
        <v>7643</v>
      </c>
    </row>
    <row r="12011" spans="1:8" ht="15" x14ac:dyDescent="0.2">
      <c r="A12011" s="618">
        <v>44616</v>
      </c>
      <c r="B12011" s="62" t="s">
        <v>7655</v>
      </c>
      <c r="C12011" s="62" t="s">
        <v>391</v>
      </c>
      <c r="D12011" s="790" t="s">
        <v>6700</v>
      </c>
      <c r="E12011" s="125">
        <v>1405</v>
      </c>
      <c r="F12011" s="125"/>
      <c r="G12011" s="125">
        <f t="shared" si="193"/>
        <v>-1405</v>
      </c>
      <c r="H12011" s="684" t="s">
        <v>7643</v>
      </c>
    </row>
    <row r="12012" spans="1:8" ht="15" x14ac:dyDescent="0.2">
      <c r="A12012" s="618">
        <v>44620</v>
      </c>
      <c r="B12012" s="62" t="s">
        <v>6407</v>
      </c>
      <c r="C12012" s="62" t="s">
        <v>3144</v>
      </c>
      <c r="D12012" s="790" t="s">
        <v>7690</v>
      </c>
      <c r="E12012" s="125">
        <v>16440</v>
      </c>
      <c r="F12012" s="125"/>
      <c r="G12012" s="125">
        <f t="shared" si="193"/>
        <v>-16440</v>
      </c>
      <c r="H12012" s="684" t="s">
        <v>7643</v>
      </c>
    </row>
    <row r="12013" spans="1:8" ht="15" x14ac:dyDescent="0.2">
      <c r="A12013" s="618">
        <v>44620</v>
      </c>
      <c r="B12013" s="62" t="s">
        <v>7655</v>
      </c>
      <c r="C12013" s="62" t="s">
        <v>3144</v>
      </c>
      <c r="D12013" s="790" t="s">
        <v>7236</v>
      </c>
      <c r="E12013" s="125">
        <v>14720</v>
      </c>
      <c r="F12013" s="125"/>
      <c r="G12013" s="125">
        <f t="shared" si="193"/>
        <v>-14720</v>
      </c>
      <c r="H12013" s="684" t="s">
        <v>7643</v>
      </c>
    </row>
    <row r="12014" spans="1:8" ht="15" x14ac:dyDescent="0.2">
      <c r="A12014" s="618">
        <v>44620</v>
      </c>
      <c r="B12014" s="62" t="s">
        <v>2932</v>
      </c>
      <c r="C12014" s="62" t="s">
        <v>2502</v>
      </c>
      <c r="D12014" s="790" t="s">
        <v>7691</v>
      </c>
      <c r="E12014" s="125">
        <v>8400</v>
      </c>
      <c r="F12014" s="125"/>
      <c r="G12014" s="125">
        <f t="shared" si="193"/>
        <v>-8400</v>
      </c>
      <c r="H12014" s="684" t="s">
        <v>7643</v>
      </c>
    </row>
    <row r="12015" spans="1:8" ht="15" x14ac:dyDescent="0.2">
      <c r="A12015" s="618">
        <v>44620</v>
      </c>
      <c r="B12015" s="62" t="s">
        <v>7110</v>
      </c>
      <c r="C12015" s="62" t="s">
        <v>6475</v>
      </c>
      <c r="D12015" s="790" t="s">
        <v>7692</v>
      </c>
      <c r="E12015" s="125">
        <v>10000</v>
      </c>
      <c r="F12015" s="125"/>
      <c r="G12015" s="125">
        <f t="shared" si="193"/>
        <v>-10000</v>
      </c>
      <c r="H12015" s="684" t="s">
        <v>7643</v>
      </c>
    </row>
    <row r="12016" spans="1:8" ht="15" x14ac:dyDescent="0.2">
      <c r="A12016" s="618">
        <v>44620</v>
      </c>
      <c r="B12016" s="62" t="s">
        <v>16</v>
      </c>
      <c r="C12016" s="62" t="s">
        <v>462</v>
      </c>
      <c r="D12016" s="790"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1" t="s">
        <v>7630</v>
      </c>
      <c r="E12034" s="122">
        <v>150000</v>
      </c>
      <c r="F12034" s="122"/>
      <c r="G12034" s="122">
        <f t="shared" si="193"/>
        <v>-150000</v>
      </c>
      <c r="H12034" s="689" t="s">
        <v>7643</v>
      </c>
    </row>
    <row r="12035" spans="1:8" ht="15" x14ac:dyDescent="0.2">
      <c r="A12035" s="619">
        <v>44602</v>
      </c>
      <c r="B12035" s="121" t="s">
        <v>7065</v>
      </c>
      <c r="C12035" s="121" t="s">
        <v>6820</v>
      </c>
      <c r="D12035" s="811"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2"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2" t="s">
        <v>6787</v>
      </c>
      <c r="E12038" s="582">
        <v>16640</v>
      </c>
      <c r="F12038" s="235"/>
      <c r="G12038" s="235">
        <f t="shared" si="194"/>
        <v>-16640</v>
      </c>
      <c r="H12038" s="689" t="s">
        <v>7643</v>
      </c>
    </row>
    <row r="12039" spans="1:8" s="681" customFormat="1" ht="15" x14ac:dyDescent="0.2">
      <c r="A12039" s="619">
        <v>44607</v>
      </c>
      <c r="B12039" s="173" t="s">
        <v>37</v>
      </c>
      <c r="C12039" s="550" t="s">
        <v>3002</v>
      </c>
      <c r="D12039" s="892" t="s">
        <v>6787</v>
      </c>
      <c r="E12039" s="582">
        <v>15552</v>
      </c>
      <c r="F12039" s="235"/>
      <c r="G12039" s="235">
        <f t="shared" si="194"/>
        <v>-15552</v>
      </c>
      <c r="H12039" s="689" t="s">
        <v>7643</v>
      </c>
    </row>
    <row r="12040" spans="1:8" s="681" customFormat="1" ht="15" x14ac:dyDescent="0.2">
      <c r="A12040" s="619">
        <v>44607</v>
      </c>
      <c r="B12040" s="173" t="s">
        <v>3945</v>
      </c>
      <c r="C12040" s="550" t="s">
        <v>3002</v>
      </c>
      <c r="D12040" s="892"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1" t="s">
        <v>7672</v>
      </c>
      <c r="E12041" s="122">
        <v>15000</v>
      </c>
      <c r="F12041" s="235"/>
      <c r="G12041" s="235">
        <f t="shared" si="194"/>
        <v>-15000</v>
      </c>
      <c r="H12041" s="689" t="s">
        <v>7643</v>
      </c>
    </row>
    <row r="12042" spans="1:8" s="681" customFormat="1" ht="15" x14ac:dyDescent="0.2">
      <c r="A12042" s="619">
        <v>44610</v>
      </c>
      <c r="B12042" s="173" t="s">
        <v>7065</v>
      </c>
      <c r="C12042" s="173" t="s">
        <v>2309</v>
      </c>
      <c r="D12042" s="811" t="s">
        <v>7673</v>
      </c>
      <c r="E12042" s="122">
        <v>37000</v>
      </c>
      <c r="F12042" s="235"/>
      <c r="G12042" s="235">
        <f t="shared" si="194"/>
        <v>-37000</v>
      </c>
      <c r="H12042" s="689" t="s">
        <v>7643</v>
      </c>
    </row>
    <row r="12043" spans="1:8" s="681" customFormat="1" ht="15" x14ac:dyDescent="0.2">
      <c r="A12043" s="619">
        <v>44610</v>
      </c>
      <c r="B12043" s="173" t="s">
        <v>1399</v>
      </c>
      <c r="C12043" s="550" t="s">
        <v>7465</v>
      </c>
      <c r="D12043" s="892" t="s">
        <v>7674</v>
      </c>
      <c r="E12043" s="582">
        <v>79000</v>
      </c>
      <c r="F12043" s="235"/>
      <c r="G12043" s="235">
        <f t="shared" si="194"/>
        <v>-79000</v>
      </c>
      <c r="H12043" s="689" t="s">
        <v>7643</v>
      </c>
    </row>
    <row r="12044" spans="1:8" s="681" customFormat="1" ht="15" x14ac:dyDescent="0.2">
      <c r="A12044" s="619">
        <v>44610</v>
      </c>
      <c r="B12044" s="173" t="s">
        <v>6951</v>
      </c>
      <c r="C12044" s="550" t="s">
        <v>7465</v>
      </c>
      <c r="D12044" s="892"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2" t="s">
        <v>6787</v>
      </c>
      <c r="E12045" s="582">
        <v>30100</v>
      </c>
      <c r="F12045" s="235"/>
      <c r="G12045" s="235">
        <f t="shared" si="194"/>
        <v>-30100</v>
      </c>
      <c r="H12045" s="689" t="s">
        <v>7643</v>
      </c>
    </row>
    <row r="12046" spans="1:8" s="681" customFormat="1" ht="15" x14ac:dyDescent="0.2">
      <c r="A12046" s="619">
        <v>44610</v>
      </c>
      <c r="B12046" s="173" t="s">
        <v>7110</v>
      </c>
      <c r="C12046" s="173" t="s">
        <v>1508</v>
      </c>
      <c r="D12046" s="811" t="s">
        <v>7675</v>
      </c>
      <c r="E12046" s="122">
        <v>50000</v>
      </c>
      <c r="F12046" s="235"/>
      <c r="G12046" s="235">
        <f t="shared" si="194"/>
        <v>-50000</v>
      </c>
      <c r="H12046" s="689" t="s">
        <v>7643</v>
      </c>
    </row>
    <row r="12047" spans="1:8" s="681" customFormat="1" ht="15" x14ac:dyDescent="0.2">
      <c r="A12047" s="619">
        <v>44610</v>
      </c>
      <c r="B12047" s="173" t="s">
        <v>7655</v>
      </c>
      <c r="C12047" s="173" t="s">
        <v>6704</v>
      </c>
      <c r="D12047" s="811" t="s">
        <v>7676</v>
      </c>
      <c r="E12047" s="122">
        <v>400000</v>
      </c>
      <c r="F12047" s="235"/>
      <c r="G12047" s="235">
        <f t="shared" si="194"/>
        <v>-400000</v>
      </c>
      <c r="H12047" s="689" t="s">
        <v>7643</v>
      </c>
    </row>
    <row r="12048" spans="1:8" s="681" customFormat="1" ht="15" x14ac:dyDescent="0.2">
      <c r="A12048" s="619">
        <v>44610</v>
      </c>
      <c r="B12048" s="173" t="s">
        <v>6951</v>
      </c>
      <c r="C12048" s="173" t="s">
        <v>6377</v>
      </c>
      <c r="D12048" s="811" t="s">
        <v>7678</v>
      </c>
      <c r="E12048" s="122">
        <v>75000</v>
      </c>
      <c r="F12048" s="235"/>
      <c r="G12048" s="235">
        <f t="shared" si="194"/>
        <v>-75000</v>
      </c>
      <c r="H12048" s="689" t="s">
        <v>7643</v>
      </c>
    </row>
    <row r="12049" spans="1:8" s="681" customFormat="1" ht="15" x14ac:dyDescent="0.2">
      <c r="A12049" s="619">
        <v>44610</v>
      </c>
      <c r="B12049" s="173" t="s">
        <v>6503</v>
      </c>
      <c r="C12049" s="173" t="s">
        <v>1062</v>
      </c>
      <c r="D12049" s="811" t="s">
        <v>7679</v>
      </c>
      <c r="E12049" s="122">
        <v>166000</v>
      </c>
      <c r="F12049" s="235"/>
      <c r="G12049" s="235">
        <f t="shared" si="194"/>
        <v>-166000</v>
      </c>
      <c r="H12049" s="689" t="s">
        <v>7643</v>
      </c>
    </row>
    <row r="12050" spans="1:8" ht="15" x14ac:dyDescent="0.2">
      <c r="A12050" s="617">
        <v>44607</v>
      </c>
      <c r="B12050" s="93" t="s">
        <v>3945</v>
      </c>
      <c r="C12050" s="93" t="s">
        <v>558</v>
      </c>
      <c r="D12050" s="891" t="s">
        <v>7657</v>
      </c>
      <c r="E12050" s="175"/>
      <c r="F12050" s="175">
        <v>139113</v>
      </c>
      <c r="G12050" s="175">
        <f t="shared" si="194"/>
        <v>139113</v>
      </c>
      <c r="H12050" s="685" t="s">
        <v>7643</v>
      </c>
    </row>
    <row r="12051" spans="1:8" ht="15" x14ac:dyDescent="0.2">
      <c r="A12051" s="617">
        <v>44608</v>
      </c>
      <c r="B12051" s="90" t="s">
        <v>7553</v>
      </c>
      <c r="C12051" s="93" t="s">
        <v>558</v>
      </c>
      <c r="D12051" s="891" t="s">
        <v>7656</v>
      </c>
      <c r="E12051" s="175"/>
      <c r="F12051" s="91">
        <v>1268006</v>
      </c>
      <c r="G12051" s="175">
        <f t="shared" si="194"/>
        <v>1268006</v>
      </c>
      <c r="H12051" s="685" t="s">
        <v>7643</v>
      </c>
    </row>
    <row r="12052" spans="1:8" ht="29.25" customHeight="1" x14ac:dyDescent="0.2">
      <c r="A12052" s="617">
        <v>44610</v>
      </c>
      <c r="B12052" s="93" t="s">
        <v>6503</v>
      </c>
      <c r="C12052" s="93" t="s">
        <v>558</v>
      </c>
      <c r="D12052" s="801" t="s">
        <v>7781</v>
      </c>
      <c r="E12052" s="175"/>
      <c r="F12052" s="175">
        <v>750000</v>
      </c>
      <c r="G12052" s="175">
        <f t="shared" si="194"/>
        <v>750000</v>
      </c>
      <c r="H12052" s="685" t="s">
        <v>7643</v>
      </c>
    </row>
    <row r="12053" spans="1:8" ht="27.75" customHeight="1" x14ac:dyDescent="0.2">
      <c r="A12053" s="617">
        <v>44610</v>
      </c>
      <c r="B12053" s="93" t="s">
        <v>6503</v>
      </c>
      <c r="C12053" s="93" t="s">
        <v>558</v>
      </c>
      <c r="D12053" s="801" t="s">
        <v>7781</v>
      </c>
      <c r="E12053" s="175"/>
      <c r="F12053" s="175">
        <v>750000</v>
      </c>
      <c r="G12053" s="175">
        <f t="shared" si="194"/>
        <v>750000</v>
      </c>
      <c r="H12053" s="685" t="s">
        <v>7643</v>
      </c>
    </row>
    <row r="12054" spans="1:8" ht="27.75" customHeight="1" x14ac:dyDescent="0.2">
      <c r="A12054" s="617">
        <v>44610</v>
      </c>
      <c r="B12054" s="93" t="s">
        <v>37</v>
      </c>
      <c r="C12054" s="93" t="s">
        <v>558</v>
      </c>
      <c r="D12054" s="801" t="s">
        <v>8176</v>
      </c>
      <c r="E12054" s="175"/>
      <c r="F12054" s="175">
        <v>188568</v>
      </c>
      <c r="G12054" s="175">
        <f t="shared" si="194"/>
        <v>188568</v>
      </c>
      <c r="H12054" s="685" t="s">
        <v>7643</v>
      </c>
    </row>
    <row r="12055" spans="1:8" ht="15" x14ac:dyDescent="0.2">
      <c r="A12055" s="617">
        <v>44610</v>
      </c>
      <c r="B12055" s="93" t="s">
        <v>3944</v>
      </c>
      <c r="C12055" s="93" t="s">
        <v>558</v>
      </c>
      <c r="D12055" s="891" t="s">
        <v>7671</v>
      </c>
      <c r="E12055" s="175"/>
      <c r="F12055" s="175">
        <v>171216</v>
      </c>
      <c r="G12055" s="175">
        <f t="shared" si="194"/>
        <v>171216</v>
      </c>
      <c r="H12055" s="685" t="s">
        <v>7643</v>
      </c>
    </row>
    <row r="12056" spans="1:8" ht="15" x14ac:dyDescent="0.2">
      <c r="A12056" s="618">
        <v>44621</v>
      </c>
      <c r="B12056" s="62" t="s">
        <v>16</v>
      </c>
      <c r="C12056" s="62" t="s">
        <v>2995</v>
      </c>
      <c r="D12056" s="790" t="s">
        <v>369</v>
      </c>
      <c r="E12056" s="125">
        <v>2500</v>
      </c>
      <c r="F12056" s="125"/>
      <c r="G12056" s="125">
        <f t="shared" si="194"/>
        <v>-2500</v>
      </c>
      <c r="H12056" s="684" t="s">
        <v>7693</v>
      </c>
    </row>
    <row r="12057" spans="1:8" ht="15" x14ac:dyDescent="0.2">
      <c r="A12057" s="618">
        <v>44621</v>
      </c>
      <c r="B12057" s="62" t="s">
        <v>7655</v>
      </c>
      <c r="C12057" s="62" t="s">
        <v>5651</v>
      </c>
      <c r="D12057" s="790" t="s">
        <v>2710</v>
      </c>
      <c r="E12057" s="125">
        <v>25000</v>
      </c>
      <c r="F12057" s="125"/>
      <c r="G12057" s="125">
        <f t="shared" si="194"/>
        <v>-25000</v>
      </c>
      <c r="H12057" s="684" t="s">
        <v>7693</v>
      </c>
    </row>
    <row r="12058" spans="1:8" ht="15" x14ac:dyDescent="0.2">
      <c r="A12058" s="618">
        <v>44621</v>
      </c>
      <c r="B12058" s="62" t="s">
        <v>25</v>
      </c>
      <c r="C12058" s="62" t="s">
        <v>1004</v>
      </c>
      <c r="D12058" s="790"/>
      <c r="E12058" s="125">
        <v>670</v>
      </c>
      <c r="F12058" s="125"/>
      <c r="G12058" s="125">
        <f t="shared" si="194"/>
        <v>-670</v>
      </c>
      <c r="H12058" s="684" t="s">
        <v>7693</v>
      </c>
    </row>
    <row r="12059" spans="1:8" ht="15" x14ac:dyDescent="0.2">
      <c r="A12059" s="618">
        <v>44621</v>
      </c>
      <c r="B12059" s="62" t="s">
        <v>82</v>
      </c>
      <c r="C12059" s="62" t="s">
        <v>6475</v>
      </c>
      <c r="D12059" s="790" t="s">
        <v>7707</v>
      </c>
      <c r="E12059" s="125">
        <v>5000</v>
      </c>
      <c r="F12059" s="125"/>
      <c r="G12059" s="125">
        <f t="shared" si="194"/>
        <v>-5000</v>
      </c>
      <c r="H12059" s="684" t="s">
        <v>7693</v>
      </c>
    </row>
    <row r="12060" spans="1:8" ht="15" x14ac:dyDescent="0.2">
      <c r="A12060" s="618">
        <v>44622</v>
      </c>
      <c r="B12060" s="62" t="s">
        <v>82</v>
      </c>
      <c r="C12060" s="62" t="s">
        <v>3144</v>
      </c>
      <c r="D12060" s="790" t="s">
        <v>5383</v>
      </c>
      <c r="E12060" s="125">
        <v>7865</v>
      </c>
      <c r="F12060" s="125"/>
      <c r="G12060" s="125">
        <f t="shared" si="194"/>
        <v>-7865</v>
      </c>
      <c r="H12060" s="684" t="s">
        <v>7693</v>
      </c>
    </row>
    <row r="12061" spans="1:8" ht="15" x14ac:dyDescent="0.2">
      <c r="A12061" s="618">
        <v>44622</v>
      </c>
      <c r="B12061" s="62" t="s">
        <v>7110</v>
      </c>
      <c r="C12061" s="62" t="s">
        <v>1895</v>
      </c>
      <c r="D12061" s="790" t="s">
        <v>7708</v>
      </c>
      <c r="E12061" s="125">
        <v>10000</v>
      </c>
      <c r="F12061" s="125"/>
      <c r="G12061" s="125">
        <f t="shared" si="194"/>
        <v>-10000</v>
      </c>
      <c r="H12061" s="684" t="s">
        <v>7693</v>
      </c>
    </row>
    <row r="12062" spans="1:8" ht="15" x14ac:dyDescent="0.2">
      <c r="A12062" s="618">
        <v>44623</v>
      </c>
      <c r="B12062" s="62" t="s">
        <v>82</v>
      </c>
      <c r="C12062" s="62" t="s">
        <v>7709</v>
      </c>
      <c r="D12062" s="790" t="s">
        <v>1156</v>
      </c>
      <c r="E12062" s="125">
        <v>4000</v>
      </c>
      <c r="F12062" s="125"/>
      <c r="G12062" s="125">
        <f t="shared" si="194"/>
        <v>-4000</v>
      </c>
      <c r="H12062" s="684" t="s">
        <v>7693</v>
      </c>
    </row>
    <row r="12063" spans="1:8" ht="15" x14ac:dyDescent="0.2">
      <c r="A12063" s="618">
        <v>44623</v>
      </c>
      <c r="B12063" s="62" t="s">
        <v>6503</v>
      </c>
      <c r="C12063" s="550" t="s">
        <v>3144</v>
      </c>
      <c r="D12063" s="903" t="s">
        <v>3806</v>
      </c>
      <c r="E12063" s="551">
        <v>21500</v>
      </c>
      <c r="F12063" s="125"/>
      <c r="G12063" s="125">
        <f t="shared" si="194"/>
        <v>-21500</v>
      </c>
      <c r="H12063" s="684" t="s">
        <v>7693</v>
      </c>
    </row>
    <row r="12064" spans="1:8" ht="15" x14ac:dyDescent="0.2">
      <c r="A12064" s="618">
        <v>44623</v>
      </c>
      <c r="B12064" s="62" t="s">
        <v>1399</v>
      </c>
      <c r="C12064" s="550" t="s">
        <v>3144</v>
      </c>
      <c r="D12064" s="903" t="s">
        <v>3806</v>
      </c>
      <c r="E12064" s="551">
        <v>5000</v>
      </c>
      <c r="F12064" s="125"/>
      <c r="G12064" s="125">
        <f t="shared" si="194"/>
        <v>-5000</v>
      </c>
      <c r="H12064" s="684" t="s">
        <v>7693</v>
      </c>
    </row>
    <row r="12065" spans="1:8" ht="15" x14ac:dyDescent="0.2">
      <c r="A12065" s="618">
        <v>44623</v>
      </c>
      <c r="B12065" s="62" t="s">
        <v>7655</v>
      </c>
      <c r="C12065" s="62" t="s">
        <v>6248</v>
      </c>
      <c r="D12065" s="790" t="s">
        <v>7710</v>
      </c>
      <c r="E12065" s="125">
        <v>7000</v>
      </c>
      <c r="F12065" s="125"/>
      <c r="G12065" s="125">
        <f t="shared" si="194"/>
        <v>-7000</v>
      </c>
      <c r="H12065" s="684" t="s">
        <v>7693</v>
      </c>
    </row>
    <row r="12066" spans="1:8" ht="15" x14ac:dyDescent="0.2">
      <c r="A12066" s="618">
        <v>44623</v>
      </c>
      <c r="B12066" s="62" t="s">
        <v>7110</v>
      </c>
      <c r="C12066" s="62" t="s">
        <v>2554</v>
      </c>
      <c r="D12066" s="790" t="s">
        <v>1156</v>
      </c>
      <c r="E12066" s="125">
        <v>43200</v>
      </c>
      <c r="F12066" s="125"/>
      <c r="G12066" s="125">
        <f t="shared" si="194"/>
        <v>-43200</v>
      </c>
      <c r="H12066" s="684" t="s">
        <v>7693</v>
      </c>
    </row>
    <row r="12067" spans="1:8" ht="15" x14ac:dyDescent="0.2">
      <c r="A12067" s="618">
        <v>44624</v>
      </c>
      <c r="B12067" s="62" t="s">
        <v>82</v>
      </c>
      <c r="C12067" s="62" t="s">
        <v>7711</v>
      </c>
      <c r="D12067" s="790" t="s">
        <v>7712</v>
      </c>
      <c r="E12067" s="125">
        <v>25000</v>
      </c>
      <c r="F12067" s="125"/>
      <c r="G12067" s="125">
        <f t="shared" si="194"/>
        <v>-25000</v>
      </c>
      <c r="H12067" s="684" t="s">
        <v>7693</v>
      </c>
    </row>
    <row r="12068" spans="1:8" ht="15" x14ac:dyDescent="0.2">
      <c r="A12068" s="618">
        <v>44624</v>
      </c>
      <c r="B12068" s="62" t="s">
        <v>7655</v>
      </c>
      <c r="C12068" s="62" t="s">
        <v>3144</v>
      </c>
      <c r="D12068" s="790" t="s">
        <v>391</v>
      </c>
      <c r="E12068" s="125">
        <v>1830</v>
      </c>
      <c r="F12068" s="125"/>
      <c r="G12068" s="125">
        <f t="shared" si="194"/>
        <v>-1830</v>
      </c>
      <c r="H12068" s="684" t="s">
        <v>7693</v>
      </c>
    </row>
    <row r="12069" spans="1:8" ht="15" x14ac:dyDescent="0.2">
      <c r="A12069" s="618">
        <v>44625</v>
      </c>
      <c r="B12069" s="62" t="s">
        <v>7110</v>
      </c>
      <c r="C12069" s="62" t="s">
        <v>1895</v>
      </c>
      <c r="D12069" s="790" t="s">
        <v>7713</v>
      </c>
      <c r="E12069" s="125">
        <v>10000</v>
      </c>
      <c r="F12069" s="125"/>
      <c r="G12069" s="125">
        <f t="shared" si="194"/>
        <v>-10000</v>
      </c>
      <c r="H12069" s="684" t="s">
        <v>7693</v>
      </c>
    </row>
    <row r="12070" spans="1:8" ht="15" x14ac:dyDescent="0.2">
      <c r="A12070" s="618">
        <v>44625</v>
      </c>
      <c r="B12070" s="62" t="s">
        <v>16</v>
      </c>
      <c r="C12070" s="62" t="s">
        <v>1494</v>
      </c>
      <c r="D12070" s="790" t="s">
        <v>369</v>
      </c>
      <c r="E12070" s="125">
        <v>900</v>
      </c>
      <c r="F12070" s="125"/>
      <c r="G12070" s="125">
        <f t="shared" si="194"/>
        <v>-900</v>
      </c>
      <c r="H12070" s="684" t="s">
        <v>7693</v>
      </c>
    </row>
    <row r="12071" spans="1:8" ht="15" x14ac:dyDescent="0.2">
      <c r="A12071" s="618">
        <v>44625</v>
      </c>
      <c r="B12071" s="62" t="s">
        <v>37</v>
      </c>
      <c r="C12071" s="62" t="s">
        <v>3144</v>
      </c>
      <c r="D12071" s="790" t="s">
        <v>7714</v>
      </c>
      <c r="E12071" s="125">
        <v>13600</v>
      </c>
      <c r="F12071" s="125"/>
      <c r="G12071" s="125">
        <f t="shared" si="194"/>
        <v>-13600</v>
      </c>
      <c r="H12071" s="684" t="s">
        <v>7693</v>
      </c>
    </row>
    <row r="12072" spans="1:8" ht="15" x14ac:dyDescent="0.2">
      <c r="A12072" s="618">
        <v>44625</v>
      </c>
      <c r="B12072" s="62" t="s">
        <v>82</v>
      </c>
      <c r="C12072" s="62" t="s">
        <v>3144</v>
      </c>
      <c r="D12072" s="790" t="s">
        <v>6882</v>
      </c>
      <c r="E12072" s="125">
        <v>2680</v>
      </c>
      <c r="F12072" s="125"/>
      <c r="G12072" s="125">
        <f t="shared" si="194"/>
        <v>-2680</v>
      </c>
      <c r="H12072" s="684" t="s">
        <v>7693</v>
      </c>
    </row>
    <row r="12073" spans="1:8" ht="15" x14ac:dyDescent="0.2">
      <c r="A12073" s="618">
        <v>44625</v>
      </c>
      <c r="B12073" s="62" t="s">
        <v>7553</v>
      </c>
      <c r="C12073" s="62" t="s">
        <v>3144</v>
      </c>
      <c r="D12073" s="790" t="s">
        <v>7715</v>
      </c>
      <c r="E12073" s="125">
        <v>14500</v>
      </c>
      <c r="F12073" s="125"/>
      <c r="G12073" s="125">
        <f t="shared" si="194"/>
        <v>-14500</v>
      </c>
      <c r="H12073" s="684" t="s">
        <v>7693</v>
      </c>
    </row>
    <row r="12074" spans="1:8" ht="15" x14ac:dyDescent="0.2">
      <c r="A12074" s="618">
        <v>44629</v>
      </c>
      <c r="B12074" s="62" t="s">
        <v>25</v>
      </c>
      <c r="C12074" s="62" t="s">
        <v>4064</v>
      </c>
      <c r="D12074" s="790" t="s">
        <v>3055</v>
      </c>
      <c r="E12074" s="125">
        <v>12000</v>
      </c>
      <c r="F12074" s="125"/>
      <c r="G12074" s="125">
        <f t="shared" si="194"/>
        <v>-12000</v>
      </c>
      <c r="H12074" s="684" t="s">
        <v>7693</v>
      </c>
    </row>
    <row r="12075" spans="1:8" ht="15" customHeight="1" x14ac:dyDescent="0.2">
      <c r="A12075" s="618">
        <v>44629</v>
      </c>
      <c r="B12075" s="62" t="s">
        <v>7655</v>
      </c>
      <c r="C12075" s="62" t="s">
        <v>3291</v>
      </c>
      <c r="D12075" s="790" t="s">
        <v>2710</v>
      </c>
      <c r="E12075" s="125">
        <v>19000</v>
      </c>
      <c r="F12075" s="125"/>
      <c r="G12075" s="125">
        <f t="shared" si="194"/>
        <v>-19000</v>
      </c>
      <c r="H12075" s="684" t="s">
        <v>7693</v>
      </c>
    </row>
    <row r="12076" spans="1:8" ht="15" x14ac:dyDescent="0.2">
      <c r="A12076" s="618">
        <v>44630</v>
      </c>
      <c r="B12076" s="62" t="s">
        <v>7655</v>
      </c>
      <c r="C12076" s="62" t="s">
        <v>3144</v>
      </c>
      <c r="D12076" s="790" t="s">
        <v>7716</v>
      </c>
      <c r="E12076" s="125">
        <v>6800</v>
      </c>
      <c r="F12076" s="125"/>
      <c r="G12076" s="125">
        <f t="shared" si="194"/>
        <v>-6800</v>
      </c>
      <c r="H12076" s="684" t="s">
        <v>7693</v>
      </c>
    </row>
    <row r="12077" spans="1:8" ht="15" x14ac:dyDescent="0.2">
      <c r="A12077" s="618">
        <v>44630</v>
      </c>
      <c r="B12077" s="62" t="s">
        <v>7655</v>
      </c>
      <c r="C12077" s="62" t="s">
        <v>3144</v>
      </c>
      <c r="D12077" s="790" t="s">
        <v>7717</v>
      </c>
      <c r="E12077" s="125">
        <v>3200</v>
      </c>
      <c r="F12077" s="125"/>
      <c r="G12077" s="125">
        <f t="shared" si="194"/>
        <v>-3200</v>
      </c>
      <c r="H12077" s="684" t="s">
        <v>7693</v>
      </c>
    </row>
    <row r="12078" spans="1:8" ht="15" x14ac:dyDescent="0.2">
      <c r="A12078" s="618">
        <v>44630</v>
      </c>
      <c r="B12078" s="62" t="s">
        <v>7553</v>
      </c>
      <c r="C12078" s="62" t="s">
        <v>6349</v>
      </c>
      <c r="D12078" s="790" t="s">
        <v>7718</v>
      </c>
      <c r="E12078" s="125">
        <v>55000</v>
      </c>
      <c r="F12078" s="125"/>
      <c r="G12078" s="125">
        <f t="shared" si="194"/>
        <v>-55000</v>
      </c>
      <c r="H12078" s="684" t="s">
        <v>7693</v>
      </c>
    </row>
    <row r="12079" spans="1:8" ht="15" x14ac:dyDescent="0.2">
      <c r="A12079" s="618">
        <v>44630</v>
      </c>
      <c r="B12079" s="62" t="s">
        <v>16</v>
      </c>
      <c r="C12079" s="62" t="s">
        <v>3363</v>
      </c>
      <c r="D12079" s="790"/>
      <c r="E12079" s="125">
        <v>4235</v>
      </c>
      <c r="F12079" s="125"/>
      <c r="G12079" s="125">
        <f t="shared" si="194"/>
        <v>-4235</v>
      </c>
      <c r="H12079" s="684" t="s">
        <v>7693</v>
      </c>
    </row>
    <row r="12080" spans="1:8" ht="15" x14ac:dyDescent="0.2">
      <c r="A12080" s="618">
        <v>44630</v>
      </c>
      <c r="B12080" s="62" t="s">
        <v>82</v>
      </c>
      <c r="C12080" s="62" t="s">
        <v>6475</v>
      </c>
      <c r="D12080" s="790" t="s">
        <v>7719</v>
      </c>
      <c r="E12080" s="125">
        <v>30000</v>
      </c>
      <c r="F12080" s="125"/>
      <c r="G12080" s="125">
        <f t="shared" si="194"/>
        <v>-30000</v>
      </c>
      <c r="H12080" s="684" t="s">
        <v>7693</v>
      </c>
    </row>
    <row r="12081" spans="1:8" ht="15" x14ac:dyDescent="0.2">
      <c r="A12081" s="618">
        <v>44630</v>
      </c>
      <c r="B12081" s="62" t="s">
        <v>2932</v>
      </c>
      <c r="C12081" s="62" t="s">
        <v>391</v>
      </c>
      <c r="D12081" s="790" t="s">
        <v>7720</v>
      </c>
      <c r="E12081" s="125">
        <v>1600</v>
      </c>
      <c r="F12081" s="125"/>
      <c r="G12081" s="125">
        <f t="shared" si="194"/>
        <v>-1600</v>
      </c>
      <c r="H12081" s="684" t="s">
        <v>7693</v>
      </c>
    </row>
    <row r="12082" spans="1:8" ht="15" x14ac:dyDescent="0.2">
      <c r="A12082" s="618">
        <v>44631</v>
      </c>
      <c r="B12082" s="62" t="s">
        <v>7655</v>
      </c>
      <c r="C12082" s="62" t="s">
        <v>5651</v>
      </c>
      <c r="D12082" s="790" t="s">
        <v>7721</v>
      </c>
      <c r="E12082" s="125">
        <v>9450</v>
      </c>
      <c r="F12082" s="125"/>
      <c r="G12082" s="125">
        <f t="shared" si="194"/>
        <v>-9450</v>
      </c>
      <c r="H12082" s="684" t="s">
        <v>7693</v>
      </c>
    </row>
    <row r="12083" spans="1:8" ht="15" x14ac:dyDescent="0.2">
      <c r="A12083" s="618">
        <v>44631</v>
      </c>
      <c r="B12083" s="62" t="s">
        <v>16</v>
      </c>
      <c r="C12083" s="62" t="s">
        <v>5340</v>
      </c>
      <c r="D12083" s="790" t="s">
        <v>7722</v>
      </c>
      <c r="E12083" s="125">
        <v>50000</v>
      </c>
      <c r="F12083" s="125"/>
      <c r="G12083" s="125">
        <f t="shared" si="194"/>
        <v>-50000</v>
      </c>
      <c r="H12083" s="684" t="s">
        <v>7693</v>
      </c>
    </row>
    <row r="12084" spans="1:8" ht="15" x14ac:dyDescent="0.2">
      <c r="A12084" s="618">
        <v>44631</v>
      </c>
      <c r="B12084" s="62" t="s">
        <v>7655</v>
      </c>
      <c r="C12084" s="62" t="s">
        <v>3144</v>
      </c>
      <c r="D12084" s="790" t="s">
        <v>7732</v>
      </c>
      <c r="E12084" s="125">
        <v>5000</v>
      </c>
      <c r="F12084" s="125"/>
      <c r="G12084" s="125">
        <f t="shared" si="194"/>
        <v>-5000</v>
      </c>
      <c r="H12084" s="684" t="s">
        <v>7693</v>
      </c>
    </row>
    <row r="12085" spans="1:8" ht="15" x14ac:dyDescent="0.2">
      <c r="A12085" s="618">
        <v>44631</v>
      </c>
      <c r="B12085" s="62" t="s">
        <v>7110</v>
      </c>
      <c r="C12085" s="62" t="s">
        <v>1895</v>
      </c>
      <c r="D12085" s="790" t="s">
        <v>7733</v>
      </c>
      <c r="E12085" s="125">
        <v>1000</v>
      </c>
      <c r="F12085" s="125"/>
      <c r="G12085" s="125">
        <f t="shared" si="194"/>
        <v>-1000</v>
      </c>
      <c r="H12085" s="684" t="s">
        <v>7693</v>
      </c>
    </row>
    <row r="12086" spans="1:8" ht="15" x14ac:dyDescent="0.2">
      <c r="A12086" s="618">
        <v>44634</v>
      </c>
      <c r="B12086" s="62" t="s">
        <v>7110</v>
      </c>
      <c r="C12086" s="62" t="s">
        <v>3144</v>
      </c>
      <c r="D12086" s="790" t="s">
        <v>4451</v>
      </c>
      <c r="E12086" s="125">
        <v>11300</v>
      </c>
      <c r="F12086" s="125"/>
      <c r="G12086" s="125">
        <f t="shared" si="194"/>
        <v>-11300</v>
      </c>
      <c r="H12086" s="684" t="s">
        <v>7693</v>
      </c>
    </row>
    <row r="12087" spans="1:8" ht="15" x14ac:dyDescent="0.2">
      <c r="A12087" s="618">
        <v>44635</v>
      </c>
      <c r="B12087" s="62" t="s">
        <v>7110</v>
      </c>
      <c r="C12087" s="62" t="s">
        <v>2001</v>
      </c>
      <c r="D12087" s="790" t="s">
        <v>7734</v>
      </c>
      <c r="E12087" s="125">
        <v>1500</v>
      </c>
      <c r="F12087" s="125"/>
      <c r="G12087" s="125">
        <f t="shared" si="194"/>
        <v>-1500</v>
      </c>
      <c r="H12087" s="684" t="s">
        <v>7693</v>
      </c>
    </row>
    <row r="12088" spans="1:8" ht="15" x14ac:dyDescent="0.2">
      <c r="A12088" s="618">
        <v>44635</v>
      </c>
      <c r="B12088" s="62" t="s">
        <v>7655</v>
      </c>
      <c r="C12088" s="62" t="s">
        <v>3144</v>
      </c>
      <c r="D12088" s="790" t="s">
        <v>7459</v>
      </c>
      <c r="E12088" s="125">
        <v>5345</v>
      </c>
      <c r="F12088" s="125"/>
      <c r="G12088" s="125">
        <f t="shared" si="194"/>
        <v>-5345</v>
      </c>
      <c r="H12088" s="684" t="s">
        <v>7693</v>
      </c>
    </row>
    <row r="12089" spans="1:8" ht="15" x14ac:dyDescent="0.2">
      <c r="A12089" s="618">
        <v>44638</v>
      </c>
      <c r="B12089" s="62" t="s">
        <v>7655</v>
      </c>
      <c r="C12089" s="62" t="s">
        <v>6248</v>
      </c>
      <c r="D12089" s="790" t="s">
        <v>7735</v>
      </c>
      <c r="E12089" s="125">
        <v>7000</v>
      </c>
      <c r="F12089" s="125"/>
      <c r="G12089" s="125">
        <f t="shared" si="194"/>
        <v>-7000</v>
      </c>
      <c r="H12089" s="684" t="s">
        <v>7693</v>
      </c>
    </row>
    <row r="12090" spans="1:8" ht="15" x14ac:dyDescent="0.2">
      <c r="A12090" s="618">
        <v>44638</v>
      </c>
      <c r="B12090" s="62" t="s">
        <v>37</v>
      </c>
      <c r="C12090" s="62" t="s">
        <v>6248</v>
      </c>
      <c r="D12090" s="790" t="s">
        <v>7735</v>
      </c>
      <c r="E12090" s="125">
        <v>7000</v>
      </c>
      <c r="F12090" s="125"/>
      <c r="G12090" s="125">
        <f t="shared" si="194"/>
        <v>-7000</v>
      </c>
      <c r="H12090" s="684" t="s">
        <v>7693</v>
      </c>
    </row>
    <row r="12091" spans="1:8" ht="15" x14ac:dyDescent="0.2">
      <c r="A12091" s="618">
        <v>44638</v>
      </c>
      <c r="B12091" s="62" t="s">
        <v>7730</v>
      </c>
      <c r="C12091" s="62" t="s">
        <v>2001</v>
      </c>
      <c r="D12091" s="790"/>
      <c r="E12091" s="125">
        <v>1500</v>
      </c>
      <c r="F12091" s="125"/>
      <c r="G12091" s="125">
        <f t="shared" si="194"/>
        <v>-1500</v>
      </c>
      <c r="H12091" s="684" t="s">
        <v>7693</v>
      </c>
    </row>
    <row r="12092" spans="1:8" ht="15" x14ac:dyDescent="0.2">
      <c r="A12092" s="618">
        <v>44639</v>
      </c>
      <c r="B12092" s="62" t="s">
        <v>4552</v>
      </c>
      <c r="C12092" s="62" t="s">
        <v>6475</v>
      </c>
      <c r="D12092" s="790" t="s">
        <v>1156</v>
      </c>
      <c r="E12092" s="125">
        <v>10000</v>
      </c>
      <c r="F12092" s="125"/>
      <c r="G12092" s="125">
        <f t="shared" si="194"/>
        <v>-10000</v>
      </c>
      <c r="H12092" s="684" t="s">
        <v>7693</v>
      </c>
    </row>
    <row r="12093" spans="1:8" ht="15" x14ac:dyDescent="0.2">
      <c r="A12093" s="618">
        <v>44639</v>
      </c>
      <c r="B12093" s="62" t="s">
        <v>7730</v>
      </c>
      <c r="C12093" s="62" t="s">
        <v>2001</v>
      </c>
      <c r="D12093" s="790"/>
      <c r="E12093" s="125">
        <v>3500</v>
      </c>
      <c r="F12093" s="125"/>
      <c r="G12093" s="125">
        <f t="shared" si="194"/>
        <v>-3500</v>
      </c>
      <c r="H12093" s="684" t="s">
        <v>7693</v>
      </c>
    </row>
    <row r="12094" spans="1:8" ht="15" x14ac:dyDescent="0.2">
      <c r="A12094" s="618">
        <v>44639</v>
      </c>
      <c r="B12094" s="40" t="s">
        <v>3732</v>
      </c>
      <c r="C12094" s="62" t="s">
        <v>2001</v>
      </c>
      <c r="D12094" s="790"/>
      <c r="E12094" s="125">
        <v>3500</v>
      </c>
      <c r="F12094" s="125"/>
      <c r="G12094" s="125">
        <f t="shared" si="194"/>
        <v>-3500</v>
      </c>
      <c r="H12094" s="684" t="s">
        <v>7693</v>
      </c>
    </row>
    <row r="12095" spans="1:8" ht="15" x14ac:dyDescent="0.2">
      <c r="A12095" s="618">
        <v>44641</v>
      </c>
      <c r="B12095" s="62" t="s">
        <v>2932</v>
      </c>
      <c r="C12095" s="62" t="s">
        <v>391</v>
      </c>
      <c r="D12095" s="790" t="s">
        <v>6385</v>
      </c>
      <c r="E12095" s="125">
        <v>1650</v>
      </c>
      <c r="F12095" s="125"/>
      <c r="G12095" s="125">
        <f t="shared" si="194"/>
        <v>-1650</v>
      </c>
      <c r="H12095" s="684" t="s">
        <v>7693</v>
      </c>
    </row>
    <row r="12096" spans="1:8" ht="15" customHeight="1" x14ac:dyDescent="0.2">
      <c r="A12096" s="618">
        <v>44642</v>
      </c>
      <c r="B12096" s="40" t="s">
        <v>3732</v>
      </c>
      <c r="C12096" s="62" t="s">
        <v>7410</v>
      </c>
      <c r="D12096" s="790" t="s">
        <v>7753</v>
      </c>
      <c r="E12096" s="125">
        <v>69600</v>
      </c>
      <c r="F12096" s="125"/>
      <c r="G12096" s="125">
        <f t="shared" si="194"/>
        <v>-69600</v>
      </c>
      <c r="H12096" s="684" t="s">
        <v>7693</v>
      </c>
    </row>
    <row r="12097" spans="1:8" ht="15" x14ac:dyDescent="0.2">
      <c r="A12097" s="618">
        <v>44642</v>
      </c>
      <c r="B12097" s="62" t="s">
        <v>6503</v>
      </c>
      <c r="C12097" s="62" t="s">
        <v>391</v>
      </c>
      <c r="D12097" s="790" t="s">
        <v>7754</v>
      </c>
      <c r="E12097" s="125">
        <v>4500</v>
      </c>
      <c r="F12097" s="125"/>
      <c r="G12097" s="125">
        <f t="shared" si="194"/>
        <v>-4500</v>
      </c>
      <c r="H12097" s="684" t="s">
        <v>7693</v>
      </c>
    </row>
    <row r="12098" spans="1:8" ht="15" x14ac:dyDescent="0.2">
      <c r="A12098" s="618">
        <v>44642</v>
      </c>
      <c r="B12098" s="40" t="s">
        <v>3732</v>
      </c>
      <c r="C12098" s="62" t="s">
        <v>1523</v>
      </c>
      <c r="D12098" s="790" t="s">
        <v>50</v>
      </c>
      <c r="E12098" s="125">
        <v>33200</v>
      </c>
      <c r="F12098" s="125"/>
      <c r="G12098" s="125">
        <f t="shared" si="194"/>
        <v>-33200</v>
      </c>
      <c r="H12098" s="684" t="s">
        <v>7693</v>
      </c>
    </row>
    <row r="12099" spans="1:8" ht="15" x14ac:dyDescent="0.2">
      <c r="A12099" s="618">
        <v>44642</v>
      </c>
      <c r="B12099" s="40" t="s">
        <v>3732</v>
      </c>
      <c r="C12099" s="62" t="s">
        <v>1062</v>
      </c>
      <c r="D12099" s="790" t="s">
        <v>7755</v>
      </c>
      <c r="E12099" s="125">
        <v>8400</v>
      </c>
      <c r="F12099" s="125"/>
      <c r="G12099" s="125">
        <f t="shared" si="194"/>
        <v>-8400</v>
      </c>
      <c r="H12099" s="684" t="s">
        <v>7693</v>
      </c>
    </row>
    <row r="12100" spans="1:8" ht="15" x14ac:dyDescent="0.2">
      <c r="A12100" s="618">
        <v>44642</v>
      </c>
      <c r="B12100" s="62" t="s">
        <v>16</v>
      </c>
      <c r="C12100" s="62" t="s">
        <v>2995</v>
      </c>
      <c r="D12100" s="790"/>
      <c r="E12100" s="125">
        <v>2500</v>
      </c>
      <c r="F12100" s="125"/>
      <c r="G12100" s="125">
        <f t="shared" si="194"/>
        <v>-2500</v>
      </c>
      <c r="H12100" s="684" t="s">
        <v>7693</v>
      </c>
    </row>
    <row r="12101" spans="1:8" ht="15" x14ac:dyDescent="0.2">
      <c r="A12101" s="618">
        <v>44642</v>
      </c>
      <c r="B12101" s="62" t="s">
        <v>16</v>
      </c>
      <c r="C12101" s="62" t="s">
        <v>5340</v>
      </c>
      <c r="D12101" s="790"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90" t="s">
        <v>7757</v>
      </c>
      <c r="E12102" s="125">
        <v>54000</v>
      </c>
      <c r="F12102" s="125"/>
      <c r="G12102" s="125">
        <f t="shared" si="195"/>
        <v>-54000</v>
      </c>
      <c r="H12102" s="684" t="s">
        <v>7693</v>
      </c>
    </row>
    <row r="12103" spans="1:8" ht="15" x14ac:dyDescent="0.2">
      <c r="A12103" s="618">
        <v>44644</v>
      </c>
      <c r="B12103" s="40" t="s">
        <v>3732</v>
      </c>
      <c r="C12103" s="62" t="s">
        <v>5740</v>
      </c>
      <c r="D12103" s="790"/>
      <c r="E12103" s="125">
        <v>400</v>
      </c>
      <c r="F12103" s="125"/>
      <c r="G12103" s="125">
        <f t="shared" si="195"/>
        <v>-400</v>
      </c>
      <c r="H12103" s="684" t="s">
        <v>7693</v>
      </c>
    </row>
    <row r="12104" spans="1:8" ht="15" x14ac:dyDescent="0.2">
      <c r="A12104" s="618">
        <v>44644</v>
      </c>
      <c r="B12104" s="40" t="s">
        <v>3732</v>
      </c>
      <c r="C12104" s="62" t="s">
        <v>391</v>
      </c>
      <c r="D12104" s="790" t="s">
        <v>7758</v>
      </c>
      <c r="E12104" s="125">
        <v>5000</v>
      </c>
      <c r="F12104" s="125"/>
      <c r="G12104" s="125">
        <f t="shared" si="195"/>
        <v>-5000</v>
      </c>
      <c r="H12104" s="684" t="s">
        <v>7693</v>
      </c>
    </row>
    <row r="12105" spans="1:8" ht="15" x14ac:dyDescent="0.2">
      <c r="A12105" s="618">
        <v>44644</v>
      </c>
      <c r="B12105" s="40" t="s">
        <v>3732</v>
      </c>
      <c r="C12105" s="62" t="s">
        <v>391</v>
      </c>
      <c r="D12105" s="790" t="s">
        <v>7758</v>
      </c>
      <c r="E12105" s="125">
        <v>1000</v>
      </c>
      <c r="F12105" s="125"/>
      <c r="G12105" s="125">
        <f t="shared" si="195"/>
        <v>-1000</v>
      </c>
      <c r="H12105" s="684" t="s">
        <v>7693</v>
      </c>
    </row>
    <row r="12106" spans="1:8" ht="15" x14ac:dyDescent="0.2">
      <c r="A12106" s="618">
        <v>44644</v>
      </c>
      <c r="B12106" s="62" t="s">
        <v>1399</v>
      </c>
      <c r="C12106" s="62" t="s">
        <v>550</v>
      </c>
      <c r="D12106" s="790" t="s">
        <v>7759</v>
      </c>
      <c r="E12106" s="125">
        <v>6510</v>
      </c>
      <c r="F12106" s="125"/>
      <c r="G12106" s="125">
        <f t="shared" si="195"/>
        <v>-6510</v>
      </c>
      <c r="H12106" s="684" t="s">
        <v>7693</v>
      </c>
    </row>
    <row r="12107" spans="1:8" ht="15" x14ac:dyDescent="0.2">
      <c r="A12107" s="618">
        <v>44644</v>
      </c>
      <c r="B12107" s="62" t="s">
        <v>1399</v>
      </c>
      <c r="C12107" s="62" t="s">
        <v>550</v>
      </c>
      <c r="D12107" s="790" t="s">
        <v>7760</v>
      </c>
      <c r="E12107" s="125">
        <v>4997</v>
      </c>
      <c r="F12107" s="125"/>
      <c r="G12107" s="125">
        <f t="shared" si="195"/>
        <v>-4997</v>
      </c>
      <c r="H12107" s="684" t="s">
        <v>7693</v>
      </c>
    </row>
    <row r="12108" spans="1:8" ht="15" x14ac:dyDescent="0.2">
      <c r="A12108" s="618">
        <v>44645</v>
      </c>
      <c r="B12108" s="62" t="s">
        <v>3945</v>
      </c>
      <c r="C12108" s="62" t="s">
        <v>391</v>
      </c>
      <c r="D12108" s="790" t="s">
        <v>7761</v>
      </c>
      <c r="E12108" s="125">
        <v>10500</v>
      </c>
      <c r="F12108" s="125"/>
      <c r="G12108" s="125">
        <f t="shared" si="195"/>
        <v>-10500</v>
      </c>
      <c r="H12108" s="684" t="s">
        <v>7693</v>
      </c>
    </row>
    <row r="12109" spans="1:8" ht="15" x14ac:dyDescent="0.2">
      <c r="A12109" s="618">
        <v>44645</v>
      </c>
      <c r="B12109" s="62" t="s">
        <v>3945</v>
      </c>
      <c r="C12109" s="62" t="s">
        <v>391</v>
      </c>
      <c r="D12109" s="790" t="s">
        <v>6575</v>
      </c>
      <c r="E12109" s="125">
        <v>4890</v>
      </c>
      <c r="F12109" s="125"/>
      <c r="G12109" s="125">
        <f t="shared" si="195"/>
        <v>-4890</v>
      </c>
      <c r="H12109" s="684" t="s">
        <v>7693</v>
      </c>
    </row>
    <row r="12110" spans="1:8" ht="15" x14ac:dyDescent="0.2">
      <c r="A12110" s="618">
        <v>44645</v>
      </c>
      <c r="B12110" s="62" t="s">
        <v>37</v>
      </c>
      <c r="C12110" s="62" t="s">
        <v>5651</v>
      </c>
      <c r="D12110" s="790"/>
      <c r="E12110" s="125">
        <v>6400</v>
      </c>
      <c r="F12110" s="125"/>
      <c r="G12110" s="125">
        <f t="shared" si="195"/>
        <v>-6400</v>
      </c>
      <c r="H12110" s="684" t="s">
        <v>7693</v>
      </c>
    </row>
    <row r="12111" spans="1:8" ht="15" x14ac:dyDescent="0.2">
      <c r="A12111" s="618">
        <v>44645</v>
      </c>
      <c r="B12111" s="62" t="s">
        <v>7655</v>
      </c>
      <c r="C12111" s="62" t="s">
        <v>5651</v>
      </c>
      <c r="D12111" s="790"/>
      <c r="E12111" s="125">
        <v>6400</v>
      </c>
      <c r="F12111" s="125"/>
      <c r="G12111" s="125">
        <f t="shared" si="195"/>
        <v>-6400</v>
      </c>
      <c r="H12111" s="684" t="s">
        <v>7693</v>
      </c>
    </row>
    <row r="12112" spans="1:8" ht="15" x14ac:dyDescent="0.2">
      <c r="A12112" s="618">
        <v>44645</v>
      </c>
      <c r="B12112" s="62" t="s">
        <v>7730</v>
      </c>
      <c r="C12112" s="62" t="s">
        <v>5651</v>
      </c>
      <c r="D12112" s="790"/>
      <c r="E12112" s="125">
        <v>6400</v>
      </c>
      <c r="F12112" s="125"/>
      <c r="G12112" s="125">
        <f t="shared" si="195"/>
        <v>-6400</v>
      </c>
      <c r="H12112" s="684" t="s">
        <v>7693</v>
      </c>
    </row>
    <row r="12113" spans="1:8" ht="15" x14ac:dyDescent="0.2">
      <c r="A12113" s="618">
        <v>44645</v>
      </c>
      <c r="B12113" s="40" t="s">
        <v>3732</v>
      </c>
      <c r="C12113" s="62" t="s">
        <v>5651</v>
      </c>
      <c r="D12113" s="790"/>
      <c r="E12113" s="125">
        <v>6400</v>
      </c>
      <c r="F12113" s="125"/>
      <c r="G12113" s="125">
        <f t="shared" si="195"/>
        <v>-6400</v>
      </c>
      <c r="H12113" s="684" t="s">
        <v>7693</v>
      </c>
    </row>
    <row r="12114" spans="1:8" ht="15" x14ac:dyDescent="0.2">
      <c r="A12114" s="618">
        <v>44645</v>
      </c>
      <c r="B12114" s="62" t="s">
        <v>1399</v>
      </c>
      <c r="C12114" s="62"/>
      <c r="D12114" s="790"/>
      <c r="E12114" s="125">
        <v>60</v>
      </c>
      <c r="F12114" s="125"/>
      <c r="G12114" s="125">
        <f t="shared" si="195"/>
        <v>-60</v>
      </c>
      <c r="H12114" s="684" t="s">
        <v>7693</v>
      </c>
    </row>
    <row r="12115" spans="1:8" ht="15" x14ac:dyDescent="0.2">
      <c r="A12115" s="618">
        <v>44645</v>
      </c>
      <c r="B12115" s="62" t="s">
        <v>25</v>
      </c>
      <c r="C12115" s="62" t="s">
        <v>1688</v>
      </c>
      <c r="D12115" s="790"/>
      <c r="E12115" s="125">
        <v>16015</v>
      </c>
      <c r="F12115" s="125"/>
      <c r="G12115" s="125">
        <f t="shared" si="195"/>
        <v>-16015</v>
      </c>
      <c r="H12115" s="684" t="s">
        <v>7693</v>
      </c>
    </row>
    <row r="12116" spans="1:8" ht="15" x14ac:dyDescent="0.2">
      <c r="A12116" s="618">
        <v>44645</v>
      </c>
      <c r="B12116" s="62" t="s">
        <v>16</v>
      </c>
      <c r="C12116" s="62" t="s">
        <v>1688</v>
      </c>
      <c r="D12116" s="790"/>
      <c r="E12116" s="125">
        <v>4410</v>
      </c>
      <c r="F12116" s="125"/>
      <c r="G12116" s="125">
        <f t="shared" si="195"/>
        <v>-4410</v>
      </c>
      <c r="H12116" s="684" t="s">
        <v>7693</v>
      </c>
    </row>
    <row r="12117" spans="1:8" ht="15" x14ac:dyDescent="0.2">
      <c r="A12117" s="618">
        <v>44645</v>
      </c>
      <c r="B12117" s="62" t="s">
        <v>7655</v>
      </c>
      <c r="C12117" s="62" t="s">
        <v>7711</v>
      </c>
      <c r="D12117" s="790" t="s">
        <v>5398</v>
      </c>
      <c r="E12117" s="125">
        <v>25000</v>
      </c>
      <c r="F12117" s="125"/>
      <c r="G12117" s="125">
        <f t="shared" si="195"/>
        <v>-25000</v>
      </c>
      <c r="H12117" s="684" t="s">
        <v>7693</v>
      </c>
    </row>
    <row r="12118" spans="1:8" ht="15" x14ac:dyDescent="0.2">
      <c r="A12118" s="618">
        <v>44645</v>
      </c>
      <c r="B12118" s="62" t="s">
        <v>7730</v>
      </c>
      <c r="C12118" s="62" t="s">
        <v>2001</v>
      </c>
      <c r="D12118" s="790"/>
      <c r="E12118" s="125">
        <v>600</v>
      </c>
      <c r="F12118" s="125"/>
      <c r="G12118" s="125">
        <f t="shared" si="195"/>
        <v>-600</v>
      </c>
      <c r="H12118" s="684" t="s">
        <v>7693</v>
      </c>
    </row>
    <row r="12119" spans="1:8" ht="15" x14ac:dyDescent="0.2">
      <c r="A12119" s="618">
        <v>44645</v>
      </c>
      <c r="B12119" s="40" t="s">
        <v>3732</v>
      </c>
      <c r="C12119" s="62" t="s">
        <v>2001</v>
      </c>
      <c r="D12119" s="790"/>
      <c r="E12119" s="125">
        <v>600</v>
      </c>
      <c r="F12119" s="125"/>
      <c r="G12119" s="125">
        <f t="shared" si="195"/>
        <v>-600</v>
      </c>
      <c r="H12119" s="684" t="s">
        <v>7693</v>
      </c>
    </row>
    <row r="12120" spans="1:8" ht="15" x14ac:dyDescent="0.2">
      <c r="A12120" s="618">
        <v>44645</v>
      </c>
      <c r="B12120" s="62" t="s">
        <v>6503</v>
      </c>
      <c r="C12120" s="62" t="s">
        <v>3144</v>
      </c>
      <c r="D12120" s="790" t="s">
        <v>4449</v>
      </c>
      <c r="E12120" s="125">
        <v>20820</v>
      </c>
      <c r="F12120" s="125"/>
      <c r="G12120" s="125">
        <f t="shared" si="195"/>
        <v>-20820</v>
      </c>
      <c r="H12120" s="684" t="s">
        <v>7693</v>
      </c>
    </row>
    <row r="12121" spans="1:8" ht="15" x14ac:dyDescent="0.2">
      <c r="A12121" s="618">
        <v>44645</v>
      </c>
      <c r="B12121" s="62" t="s">
        <v>7655</v>
      </c>
      <c r="C12121" s="62" t="s">
        <v>391</v>
      </c>
      <c r="D12121" s="790" t="s">
        <v>1616</v>
      </c>
      <c r="E12121" s="125">
        <v>300</v>
      </c>
      <c r="F12121" s="125"/>
      <c r="G12121" s="125">
        <f t="shared" si="195"/>
        <v>-300</v>
      </c>
      <c r="H12121" s="684" t="s">
        <v>7693</v>
      </c>
    </row>
    <row r="12122" spans="1:8" ht="15" x14ac:dyDescent="0.2">
      <c r="A12122" s="618">
        <v>44645</v>
      </c>
      <c r="B12122" s="62" t="s">
        <v>3945</v>
      </c>
      <c r="C12122" s="62" t="s">
        <v>3144</v>
      </c>
      <c r="D12122" s="790" t="s">
        <v>7765</v>
      </c>
      <c r="E12122" s="125">
        <v>14000</v>
      </c>
      <c r="F12122" s="125"/>
      <c r="G12122" s="125">
        <f t="shared" si="195"/>
        <v>-14000</v>
      </c>
      <c r="H12122" s="684" t="s">
        <v>7693</v>
      </c>
    </row>
    <row r="12123" spans="1:8" ht="15" x14ac:dyDescent="0.2">
      <c r="A12123" s="618">
        <v>44645</v>
      </c>
      <c r="B12123" s="62" t="s">
        <v>82</v>
      </c>
      <c r="C12123" s="62" t="s">
        <v>3144</v>
      </c>
      <c r="D12123" s="790" t="s">
        <v>6262</v>
      </c>
      <c r="E12123" s="125">
        <v>3350</v>
      </c>
      <c r="F12123" s="125"/>
      <c r="G12123" s="125">
        <f t="shared" si="195"/>
        <v>-3350</v>
      </c>
      <c r="H12123" s="684" t="s">
        <v>7693</v>
      </c>
    </row>
    <row r="12124" spans="1:8" ht="15" x14ac:dyDescent="0.2">
      <c r="A12124" s="618">
        <v>44645</v>
      </c>
      <c r="B12124" s="62" t="s">
        <v>3945</v>
      </c>
      <c r="C12124" s="62" t="s">
        <v>3144</v>
      </c>
      <c r="D12124" s="790" t="s">
        <v>6262</v>
      </c>
      <c r="E12124" s="125">
        <v>1500</v>
      </c>
      <c r="F12124" s="125"/>
      <c r="G12124" s="125">
        <f t="shared" si="195"/>
        <v>-1500</v>
      </c>
      <c r="H12124" s="684" t="s">
        <v>7693</v>
      </c>
    </row>
    <row r="12125" spans="1:8" ht="15" x14ac:dyDescent="0.2">
      <c r="A12125" s="618">
        <v>44645</v>
      </c>
      <c r="B12125" s="62" t="s">
        <v>3945</v>
      </c>
      <c r="C12125" s="62" t="s">
        <v>3445</v>
      </c>
      <c r="D12125" s="790" t="s">
        <v>7372</v>
      </c>
      <c r="E12125" s="125">
        <v>12000</v>
      </c>
      <c r="F12125" s="125"/>
      <c r="G12125" s="125">
        <f t="shared" si="195"/>
        <v>-12000</v>
      </c>
      <c r="H12125" s="684" t="s">
        <v>7693</v>
      </c>
    </row>
    <row r="12126" spans="1:8" ht="15" x14ac:dyDescent="0.2">
      <c r="A12126" s="618">
        <v>44646</v>
      </c>
      <c r="B12126" s="40" t="s">
        <v>3732</v>
      </c>
      <c r="C12126" s="62" t="s">
        <v>3144</v>
      </c>
      <c r="D12126" s="790" t="s">
        <v>7766</v>
      </c>
      <c r="E12126" s="125">
        <v>4940</v>
      </c>
      <c r="F12126" s="125"/>
      <c r="G12126" s="125">
        <f t="shared" si="195"/>
        <v>-4940</v>
      </c>
      <c r="H12126" s="684" t="s">
        <v>7693</v>
      </c>
    </row>
    <row r="12127" spans="1:8" ht="15" x14ac:dyDescent="0.2">
      <c r="A12127" s="618">
        <v>44646</v>
      </c>
      <c r="B12127" s="62" t="s">
        <v>7730</v>
      </c>
      <c r="C12127" s="62" t="s">
        <v>3144</v>
      </c>
      <c r="D12127" s="790" t="s">
        <v>7766</v>
      </c>
      <c r="E12127" s="125">
        <v>4940</v>
      </c>
      <c r="F12127" s="125"/>
      <c r="G12127" s="125">
        <f t="shared" si="195"/>
        <v>-4940</v>
      </c>
      <c r="H12127" s="684" t="s">
        <v>7693</v>
      </c>
    </row>
    <row r="12128" spans="1:8" ht="15" x14ac:dyDescent="0.2">
      <c r="A12128" s="618">
        <v>44646</v>
      </c>
      <c r="B12128" s="62" t="s">
        <v>37</v>
      </c>
      <c r="C12128" s="62" t="s">
        <v>391</v>
      </c>
      <c r="D12128" s="790" t="s">
        <v>7767</v>
      </c>
      <c r="E12128" s="125">
        <v>1500</v>
      </c>
      <c r="F12128" s="125"/>
      <c r="G12128" s="125">
        <f t="shared" si="195"/>
        <v>-1500</v>
      </c>
      <c r="H12128" s="684" t="s">
        <v>7693</v>
      </c>
    </row>
    <row r="12129" spans="1:8" ht="15" x14ac:dyDescent="0.2">
      <c r="A12129" s="618">
        <v>44646</v>
      </c>
      <c r="B12129" s="62" t="s">
        <v>7553</v>
      </c>
      <c r="C12129" s="62" t="s">
        <v>3445</v>
      </c>
      <c r="D12129" s="790" t="s">
        <v>7768</v>
      </c>
      <c r="E12129" s="125">
        <v>10000</v>
      </c>
      <c r="F12129" s="125"/>
      <c r="G12129" s="125">
        <f t="shared" si="195"/>
        <v>-10000</v>
      </c>
      <c r="H12129" s="684" t="s">
        <v>7693</v>
      </c>
    </row>
    <row r="12130" spans="1:8" ht="15" x14ac:dyDescent="0.2">
      <c r="A12130" s="618">
        <v>44646</v>
      </c>
      <c r="B12130" s="62" t="s">
        <v>2932</v>
      </c>
      <c r="C12130" s="62" t="s">
        <v>391</v>
      </c>
      <c r="D12130" s="790" t="s">
        <v>7551</v>
      </c>
      <c r="E12130" s="125">
        <v>1360</v>
      </c>
      <c r="F12130" s="125"/>
      <c r="G12130" s="125">
        <f t="shared" si="195"/>
        <v>-1360</v>
      </c>
      <c r="H12130" s="684" t="s">
        <v>7693</v>
      </c>
    </row>
    <row r="12131" spans="1:8" ht="15" x14ac:dyDescent="0.2">
      <c r="A12131" s="618">
        <v>44646</v>
      </c>
      <c r="B12131" s="62" t="s">
        <v>16</v>
      </c>
      <c r="C12131" s="62" t="s">
        <v>5340</v>
      </c>
      <c r="D12131" s="790" t="s">
        <v>7769</v>
      </c>
      <c r="E12131" s="125">
        <v>30000</v>
      </c>
      <c r="F12131" s="125"/>
      <c r="G12131" s="125">
        <f t="shared" si="195"/>
        <v>-30000</v>
      </c>
      <c r="H12131" s="684" t="s">
        <v>7693</v>
      </c>
    </row>
    <row r="12132" spans="1:8" ht="15" x14ac:dyDescent="0.2">
      <c r="A12132" s="618">
        <v>44646</v>
      </c>
      <c r="B12132" s="62" t="s">
        <v>6506</v>
      </c>
      <c r="C12132" s="62" t="s">
        <v>3144</v>
      </c>
      <c r="D12132" s="790" t="s">
        <v>7770</v>
      </c>
      <c r="E12132" s="125">
        <v>1100</v>
      </c>
      <c r="F12132" s="125"/>
      <c r="G12132" s="125">
        <f t="shared" si="195"/>
        <v>-1100</v>
      </c>
      <c r="H12132" s="684" t="s">
        <v>7693</v>
      </c>
    </row>
    <row r="12133" spans="1:8" ht="15" x14ac:dyDescent="0.2">
      <c r="A12133" s="618">
        <v>44646</v>
      </c>
      <c r="B12133" s="62" t="s">
        <v>25</v>
      </c>
      <c r="C12133" s="62" t="s">
        <v>2427</v>
      </c>
      <c r="D12133" s="790" t="s">
        <v>7771</v>
      </c>
      <c r="E12133" s="125">
        <v>35311</v>
      </c>
      <c r="F12133" s="125"/>
      <c r="G12133" s="125">
        <f t="shared" si="195"/>
        <v>-35311</v>
      </c>
      <c r="H12133" s="684" t="s">
        <v>7693</v>
      </c>
    </row>
    <row r="12134" spans="1:8" ht="15" x14ac:dyDescent="0.2">
      <c r="A12134" s="618">
        <v>44646</v>
      </c>
      <c r="B12134" s="62" t="s">
        <v>25</v>
      </c>
      <c r="C12134" s="62" t="s">
        <v>1004</v>
      </c>
      <c r="D12134" s="790"/>
      <c r="E12134" s="125">
        <v>650</v>
      </c>
      <c r="F12134" s="125"/>
      <c r="G12134" s="125">
        <f t="shared" si="195"/>
        <v>-650</v>
      </c>
      <c r="H12134" s="684" t="s">
        <v>7693</v>
      </c>
    </row>
    <row r="12135" spans="1:8" ht="15" x14ac:dyDescent="0.2">
      <c r="A12135" s="618">
        <v>44646</v>
      </c>
      <c r="B12135" s="62" t="s">
        <v>6503</v>
      </c>
      <c r="C12135" s="669" t="s">
        <v>6850</v>
      </c>
      <c r="D12135" s="911" t="s">
        <v>369</v>
      </c>
      <c r="E12135" s="671">
        <v>12000</v>
      </c>
      <c r="F12135" s="125"/>
      <c r="G12135" s="125">
        <f t="shared" si="195"/>
        <v>-12000</v>
      </c>
      <c r="H12135" s="684" t="s">
        <v>7693</v>
      </c>
    </row>
    <row r="12136" spans="1:8" ht="15" x14ac:dyDescent="0.2">
      <c r="A12136" s="618">
        <v>44646</v>
      </c>
      <c r="B12136" s="62" t="s">
        <v>6506</v>
      </c>
      <c r="C12136" s="669" t="s">
        <v>6850</v>
      </c>
      <c r="D12136" s="911" t="s">
        <v>369</v>
      </c>
      <c r="E12136" s="671">
        <v>6000</v>
      </c>
      <c r="F12136" s="125"/>
      <c r="G12136" s="125">
        <f t="shared" si="195"/>
        <v>-6000</v>
      </c>
      <c r="H12136" s="684" t="s">
        <v>7693</v>
      </c>
    </row>
    <row r="12137" spans="1:8" ht="15" x14ac:dyDescent="0.2">
      <c r="A12137" s="618">
        <v>44651</v>
      </c>
      <c r="B12137" s="62" t="s">
        <v>37</v>
      </c>
      <c r="C12137" s="550" t="s">
        <v>3032</v>
      </c>
      <c r="D12137" s="903" t="s">
        <v>369</v>
      </c>
      <c r="E12137" s="551">
        <v>8000</v>
      </c>
      <c r="F12137" s="125"/>
      <c r="G12137" s="125">
        <f t="shared" si="195"/>
        <v>-8000</v>
      </c>
      <c r="H12137" s="684" t="s">
        <v>7693</v>
      </c>
    </row>
    <row r="12138" spans="1:8" ht="15" x14ac:dyDescent="0.2">
      <c r="A12138" s="618">
        <v>44651</v>
      </c>
      <c r="B12138" s="62" t="s">
        <v>7655</v>
      </c>
      <c r="C12138" s="550" t="s">
        <v>3032</v>
      </c>
      <c r="D12138" s="903" t="s">
        <v>369</v>
      </c>
      <c r="E12138" s="551">
        <v>20000</v>
      </c>
      <c r="F12138" s="125"/>
      <c r="G12138" s="125">
        <f t="shared" si="195"/>
        <v>-20000</v>
      </c>
      <c r="H12138" s="684" t="s">
        <v>7693</v>
      </c>
    </row>
    <row r="12139" spans="1:8" ht="15" x14ac:dyDescent="0.2">
      <c r="A12139" s="618">
        <v>44651</v>
      </c>
      <c r="B12139" s="62" t="s">
        <v>3945</v>
      </c>
      <c r="C12139" s="550" t="s">
        <v>3032</v>
      </c>
      <c r="D12139" s="903" t="s">
        <v>369</v>
      </c>
      <c r="E12139" s="551">
        <v>2000</v>
      </c>
      <c r="F12139" s="125"/>
      <c r="G12139" s="125">
        <f t="shared" si="195"/>
        <v>-2000</v>
      </c>
      <c r="H12139" s="684" t="s">
        <v>7693</v>
      </c>
    </row>
    <row r="12140" spans="1:8" ht="15" x14ac:dyDescent="0.2">
      <c r="A12140" s="618">
        <v>44651</v>
      </c>
      <c r="B12140" s="62" t="s">
        <v>7110</v>
      </c>
      <c r="C12140" s="62" t="s">
        <v>1062</v>
      </c>
      <c r="D12140" s="790" t="s">
        <v>369</v>
      </c>
      <c r="E12140" s="125">
        <v>21600</v>
      </c>
      <c r="F12140" s="125"/>
      <c r="G12140" s="125">
        <f t="shared" si="195"/>
        <v>-21600</v>
      </c>
      <c r="H12140" s="684" t="s">
        <v>7693</v>
      </c>
    </row>
    <row r="12141" spans="1:8" ht="15" x14ac:dyDescent="0.2">
      <c r="A12141" s="618">
        <v>44651</v>
      </c>
      <c r="B12141" s="62" t="s">
        <v>16</v>
      </c>
      <c r="C12141" s="62" t="s">
        <v>462</v>
      </c>
      <c r="D12141" s="790" t="s">
        <v>7818</v>
      </c>
      <c r="E12141" s="125">
        <v>16205</v>
      </c>
      <c r="F12141" s="125"/>
      <c r="G12141" s="125">
        <f t="shared" si="195"/>
        <v>-16205</v>
      </c>
      <c r="H12141" s="684" t="s">
        <v>7693</v>
      </c>
    </row>
    <row r="12142" spans="1:8" ht="15" x14ac:dyDescent="0.2">
      <c r="A12142" s="618">
        <v>44651</v>
      </c>
      <c r="B12142" s="62" t="s">
        <v>2932</v>
      </c>
      <c r="C12142" s="62" t="s">
        <v>391</v>
      </c>
      <c r="D12142" s="790" t="s">
        <v>7772</v>
      </c>
      <c r="E12142" s="125">
        <v>1310</v>
      </c>
      <c r="F12142" s="125"/>
      <c r="G12142" s="125">
        <f t="shared" si="195"/>
        <v>-1310</v>
      </c>
      <c r="H12142" s="684" t="s">
        <v>7693</v>
      </c>
    </row>
    <row r="12143" spans="1:8" ht="15" x14ac:dyDescent="0.2">
      <c r="A12143" s="618">
        <v>44651</v>
      </c>
      <c r="B12143" s="62" t="s">
        <v>7110</v>
      </c>
      <c r="C12143" s="62" t="s">
        <v>2502</v>
      </c>
      <c r="D12143" s="790" t="s">
        <v>7095</v>
      </c>
      <c r="E12143" s="125">
        <v>25000</v>
      </c>
      <c r="F12143" s="125"/>
      <c r="G12143" s="125">
        <f t="shared" si="195"/>
        <v>-25000</v>
      </c>
      <c r="H12143" s="684" t="s">
        <v>7693</v>
      </c>
    </row>
    <row r="12144" spans="1:8" ht="15" x14ac:dyDescent="0.2">
      <c r="A12144" s="618">
        <v>44651</v>
      </c>
      <c r="B12144" s="62" t="s">
        <v>6503</v>
      </c>
      <c r="C12144" s="62" t="s">
        <v>2502</v>
      </c>
      <c r="D12144" s="790" t="s">
        <v>141</v>
      </c>
      <c r="E12144" s="125">
        <v>25000</v>
      </c>
      <c r="F12144" s="125"/>
      <c r="G12144" s="125">
        <f t="shared" si="195"/>
        <v>-25000</v>
      </c>
      <c r="H12144" s="684" t="s">
        <v>7693</v>
      </c>
    </row>
    <row r="12145" spans="1:8" ht="15" x14ac:dyDescent="0.2">
      <c r="A12145" s="618">
        <v>44651</v>
      </c>
      <c r="B12145" s="62" t="s">
        <v>7065</v>
      </c>
      <c r="C12145" s="62" t="s">
        <v>2502</v>
      </c>
      <c r="D12145" s="790" t="s">
        <v>141</v>
      </c>
      <c r="E12145" s="125">
        <v>25000</v>
      </c>
      <c r="F12145" s="125"/>
      <c r="G12145" s="125">
        <f t="shared" si="195"/>
        <v>-25000</v>
      </c>
      <c r="H12145" s="684" t="s">
        <v>7693</v>
      </c>
    </row>
    <row r="12146" spans="1:8" ht="15" x14ac:dyDescent="0.2">
      <c r="A12146" s="618">
        <v>44651</v>
      </c>
      <c r="B12146" s="62" t="s">
        <v>6407</v>
      </c>
      <c r="C12146" s="62" t="s">
        <v>2502</v>
      </c>
      <c r="D12146" s="790" t="s">
        <v>141</v>
      </c>
      <c r="E12146" s="125">
        <v>25000</v>
      </c>
      <c r="F12146" s="125"/>
      <c r="G12146" s="125">
        <f t="shared" si="195"/>
        <v>-25000</v>
      </c>
      <c r="H12146" s="684" t="s">
        <v>7693</v>
      </c>
    </row>
    <row r="12147" spans="1:8" ht="15" x14ac:dyDescent="0.2">
      <c r="A12147" s="618">
        <v>44651</v>
      </c>
      <c r="B12147" s="62" t="s">
        <v>25</v>
      </c>
      <c r="C12147" s="62" t="s">
        <v>2502</v>
      </c>
      <c r="D12147" s="790" t="s">
        <v>7814</v>
      </c>
      <c r="E12147" s="125">
        <v>70000</v>
      </c>
      <c r="F12147" s="125"/>
      <c r="G12147" s="125">
        <f t="shared" si="195"/>
        <v>-70000</v>
      </c>
      <c r="H12147" s="684" t="s">
        <v>7693</v>
      </c>
    </row>
    <row r="12148" spans="1:8" ht="15" x14ac:dyDescent="0.2">
      <c r="A12148" s="618">
        <v>44651</v>
      </c>
      <c r="B12148" s="62" t="s">
        <v>16</v>
      </c>
      <c r="C12148" s="62" t="s">
        <v>2502</v>
      </c>
      <c r="D12148" s="790" t="s">
        <v>103</v>
      </c>
      <c r="E12148" s="125">
        <v>95000</v>
      </c>
      <c r="F12148" s="125"/>
      <c r="G12148" s="125">
        <f t="shared" si="195"/>
        <v>-95000</v>
      </c>
      <c r="H12148" s="684" t="s">
        <v>7693</v>
      </c>
    </row>
    <row r="12149" spans="1:8" ht="15" x14ac:dyDescent="0.2">
      <c r="A12149" s="618">
        <v>44651</v>
      </c>
      <c r="B12149" s="62" t="s">
        <v>3944</v>
      </c>
      <c r="C12149" s="62" t="s">
        <v>2502</v>
      </c>
      <c r="D12149" s="790"/>
      <c r="E12149" s="125">
        <v>84112.903225806454</v>
      </c>
      <c r="F12149" s="125"/>
      <c r="G12149" s="125">
        <f t="shared" si="195"/>
        <v>-84112.903225806454</v>
      </c>
      <c r="H12149" s="684" t="s">
        <v>7693</v>
      </c>
    </row>
    <row r="12150" spans="1:8" ht="15" x14ac:dyDescent="0.2">
      <c r="A12150" s="618">
        <v>44651</v>
      </c>
      <c r="B12150" s="62" t="s">
        <v>3945</v>
      </c>
      <c r="C12150" s="62" t="s">
        <v>2502</v>
      </c>
      <c r="D12150" s="790"/>
      <c r="E12150" s="125">
        <v>117036.29032258064</v>
      </c>
      <c r="F12150" s="125"/>
      <c r="G12150" s="125">
        <f t="shared" si="195"/>
        <v>-117036.29032258064</v>
      </c>
      <c r="H12150" s="684" t="s">
        <v>7693</v>
      </c>
    </row>
    <row r="12151" spans="1:8" ht="15" x14ac:dyDescent="0.2">
      <c r="A12151" s="618">
        <v>44651</v>
      </c>
      <c r="B12151" s="62" t="s">
        <v>6503</v>
      </c>
      <c r="C12151" s="62" t="s">
        <v>2502</v>
      </c>
      <c r="D12151" s="790"/>
      <c r="E12151" s="125">
        <v>227870.96774193546</v>
      </c>
      <c r="F12151" s="125"/>
      <c r="G12151" s="125">
        <f t="shared" si="195"/>
        <v>-227870.96774193546</v>
      </c>
      <c r="H12151" s="684" t="s">
        <v>7693</v>
      </c>
    </row>
    <row r="12152" spans="1:8" ht="15" x14ac:dyDescent="0.2">
      <c r="A12152" s="618">
        <v>44651</v>
      </c>
      <c r="B12152" s="62" t="s">
        <v>37</v>
      </c>
      <c r="C12152" s="62" t="s">
        <v>2502</v>
      </c>
      <c r="D12152" s="790"/>
      <c r="E12152" s="125">
        <v>117750</v>
      </c>
      <c r="F12152" s="125"/>
      <c r="G12152" s="125">
        <f t="shared" si="195"/>
        <v>-117750</v>
      </c>
      <c r="H12152" s="684" t="s">
        <v>7693</v>
      </c>
    </row>
    <row r="12153" spans="1:8" ht="15" x14ac:dyDescent="0.2">
      <c r="A12153" s="618">
        <v>44651</v>
      </c>
      <c r="B12153" s="62" t="s">
        <v>2932</v>
      </c>
      <c r="C12153" s="62" t="s">
        <v>2502</v>
      </c>
      <c r="D12153" s="790"/>
      <c r="E12153" s="125">
        <v>73387.096774193546</v>
      </c>
      <c r="F12153" s="125"/>
      <c r="G12153" s="125">
        <f t="shared" si="195"/>
        <v>-73387.096774193546</v>
      </c>
      <c r="H12153" s="684" t="s">
        <v>7693</v>
      </c>
    </row>
    <row r="12154" spans="1:8" ht="15" x14ac:dyDescent="0.2">
      <c r="A12154" s="618">
        <v>44651</v>
      </c>
      <c r="B12154" s="62" t="s">
        <v>7730</v>
      </c>
      <c r="C12154" s="62" t="s">
        <v>2502</v>
      </c>
      <c r="D12154" s="790"/>
      <c r="E12154" s="125">
        <v>54766.129032258061</v>
      </c>
      <c r="F12154" s="125"/>
      <c r="G12154" s="125">
        <f t="shared" si="195"/>
        <v>-54766.129032258061</v>
      </c>
      <c r="H12154" s="684" t="s">
        <v>7693</v>
      </c>
    </row>
    <row r="12155" spans="1:8" ht="15" x14ac:dyDescent="0.2">
      <c r="A12155" s="618">
        <v>44651</v>
      </c>
      <c r="B12155" s="62" t="s">
        <v>5810</v>
      </c>
      <c r="C12155" s="62" t="s">
        <v>2502</v>
      </c>
      <c r="D12155" s="790"/>
      <c r="E12155" s="125">
        <v>25822.580645161292</v>
      </c>
      <c r="F12155" s="125"/>
      <c r="G12155" s="125">
        <f t="shared" si="195"/>
        <v>-25822.580645161292</v>
      </c>
      <c r="H12155" s="684" t="s">
        <v>7693</v>
      </c>
    </row>
    <row r="12156" spans="1:8" ht="15" x14ac:dyDescent="0.2">
      <c r="A12156" s="618">
        <v>44651</v>
      </c>
      <c r="B12156" s="62" t="s">
        <v>4552</v>
      </c>
      <c r="C12156" s="62" t="s">
        <v>2502</v>
      </c>
      <c r="D12156" s="790"/>
      <c r="E12156" s="125">
        <v>24129.032258064515</v>
      </c>
      <c r="F12156" s="125"/>
      <c r="G12156" s="125">
        <f t="shared" si="195"/>
        <v>-24129.032258064515</v>
      </c>
      <c r="H12156" s="684" t="s">
        <v>7693</v>
      </c>
    </row>
    <row r="12157" spans="1:8" ht="15" x14ac:dyDescent="0.2">
      <c r="A12157" s="618">
        <v>44651</v>
      </c>
      <c r="B12157" s="40" t="s">
        <v>3732</v>
      </c>
      <c r="C12157" s="62" t="s">
        <v>2502</v>
      </c>
      <c r="D12157" s="790"/>
      <c r="E12157" s="125">
        <v>64846.774193548386</v>
      </c>
      <c r="F12157" s="125"/>
      <c r="G12157" s="125">
        <f t="shared" si="195"/>
        <v>-64846.774193548386</v>
      </c>
      <c r="H12157" s="684" t="s">
        <v>7693</v>
      </c>
    </row>
    <row r="12158" spans="1:8" ht="15" x14ac:dyDescent="0.2">
      <c r="A12158" s="618">
        <v>44651</v>
      </c>
      <c r="B12158" s="62" t="s">
        <v>7110</v>
      </c>
      <c r="C12158" s="62" t="s">
        <v>2502</v>
      </c>
      <c r="D12158" s="790"/>
      <c r="E12158" s="125">
        <v>26943.548387096773</v>
      </c>
      <c r="F12158" s="125"/>
      <c r="G12158" s="125">
        <f t="shared" si="195"/>
        <v>-26943.548387096773</v>
      </c>
      <c r="H12158" s="684" t="s">
        <v>7693</v>
      </c>
    </row>
    <row r="12159" spans="1:8" ht="15" x14ac:dyDescent="0.2">
      <c r="A12159" s="618">
        <v>44651</v>
      </c>
      <c r="B12159" s="62" t="s">
        <v>7553</v>
      </c>
      <c r="C12159" s="62" t="s">
        <v>2502</v>
      </c>
      <c r="D12159" s="790"/>
      <c r="E12159" s="125">
        <v>32798.387096774197</v>
      </c>
      <c r="F12159" s="125"/>
      <c r="G12159" s="125">
        <f t="shared" si="195"/>
        <v>-32798.387096774197</v>
      </c>
      <c r="H12159" s="684" t="s">
        <v>7693</v>
      </c>
    </row>
    <row r="12160" spans="1:8" ht="15" x14ac:dyDescent="0.2">
      <c r="A12160" s="619">
        <v>44627</v>
      </c>
      <c r="B12160" s="173" t="s">
        <v>7655</v>
      </c>
      <c r="C12160" s="550" t="s">
        <v>6704</v>
      </c>
      <c r="D12160" s="903" t="s">
        <v>7699</v>
      </c>
      <c r="E12160" s="551">
        <v>233640</v>
      </c>
      <c r="F12160" s="235"/>
      <c r="G12160" s="235">
        <f t="shared" si="195"/>
        <v>-233640</v>
      </c>
      <c r="H12160" s="689" t="s">
        <v>7693</v>
      </c>
    </row>
    <row r="12161" spans="1:8" ht="15" x14ac:dyDescent="0.2">
      <c r="A12161" s="619">
        <v>44627</v>
      </c>
      <c r="B12161" s="173" t="s">
        <v>37</v>
      </c>
      <c r="C12161" s="550" t="s">
        <v>6704</v>
      </c>
      <c r="D12161" s="903" t="s">
        <v>7699</v>
      </c>
      <c r="E12161" s="551">
        <v>66360</v>
      </c>
      <c r="F12161" s="235"/>
      <c r="G12161" s="235">
        <f t="shared" si="195"/>
        <v>-66360</v>
      </c>
      <c r="H12161" s="689" t="s">
        <v>7693</v>
      </c>
    </row>
    <row r="12162" spans="1:8" ht="15" x14ac:dyDescent="0.2">
      <c r="A12162" s="619">
        <v>44627</v>
      </c>
      <c r="B12162" s="173" t="s">
        <v>6503</v>
      </c>
      <c r="C12162" s="173" t="s">
        <v>6850</v>
      </c>
      <c r="D12162" s="902" t="s">
        <v>7700</v>
      </c>
      <c r="E12162" s="235">
        <v>82000</v>
      </c>
      <c r="F12162" s="235"/>
      <c r="G12162" s="235">
        <f t="shared" si="195"/>
        <v>-82000</v>
      </c>
      <c r="H12162" s="689" t="s">
        <v>7693</v>
      </c>
    </row>
    <row r="12163" spans="1:8" ht="15" x14ac:dyDescent="0.2">
      <c r="A12163" s="619">
        <v>44627</v>
      </c>
      <c r="B12163" s="173" t="s">
        <v>1399</v>
      </c>
      <c r="C12163" s="550" t="s">
        <v>166</v>
      </c>
      <c r="D12163" s="903" t="s">
        <v>7784</v>
      </c>
      <c r="E12163" s="551">
        <v>204468</v>
      </c>
      <c r="F12163" s="235"/>
      <c r="G12163" s="235">
        <f t="shared" si="195"/>
        <v>-204468</v>
      </c>
      <c r="H12163" s="689" t="s">
        <v>7693</v>
      </c>
    </row>
    <row r="12164" spans="1:8" ht="15" x14ac:dyDescent="0.2">
      <c r="A12164" s="619">
        <v>44627</v>
      </c>
      <c r="B12164" s="173" t="s">
        <v>7065</v>
      </c>
      <c r="C12164" s="550" t="s">
        <v>166</v>
      </c>
      <c r="D12164" s="903" t="s">
        <v>6787</v>
      </c>
      <c r="E12164" s="551">
        <v>12627</v>
      </c>
      <c r="F12164" s="235"/>
      <c r="G12164" s="235">
        <f t="shared" si="195"/>
        <v>-12627</v>
      </c>
      <c r="H12164" s="689" t="s">
        <v>7693</v>
      </c>
    </row>
    <row r="12165" spans="1:8" ht="15" x14ac:dyDescent="0.2">
      <c r="A12165" s="619">
        <v>44627</v>
      </c>
      <c r="B12165" s="173" t="s">
        <v>7655</v>
      </c>
      <c r="C12165" s="550" t="s">
        <v>166</v>
      </c>
      <c r="D12165" s="903"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3"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2"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2" t="s">
        <v>7739</v>
      </c>
      <c r="E12175" s="235">
        <v>75000</v>
      </c>
      <c r="F12175" s="235"/>
      <c r="G12175" s="235">
        <f t="shared" si="196"/>
        <v>-75000</v>
      </c>
      <c r="H12175" s="689" t="s">
        <v>7693</v>
      </c>
    </row>
    <row r="12176" spans="1:8" ht="15" x14ac:dyDescent="0.2">
      <c r="A12176" s="619">
        <v>44644</v>
      </c>
      <c r="B12176" s="173" t="s">
        <v>7655</v>
      </c>
      <c r="C12176" s="173" t="s">
        <v>6704</v>
      </c>
      <c r="D12176" s="902" t="s">
        <v>7742</v>
      </c>
      <c r="E12176" s="235">
        <v>250000</v>
      </c>
      <c r="F12176" s="235"/>
      <c r="G12176" s="235">
        <f t="shared" si="196"/>
        <v>-250000</v>
      </c>
      <c r="H12176" s="689" t="s">
        <v>7693</v>
      </c>
    </row>
    <row r="12177" spans="1:8" ht="15" x14ac:dyDescent="0.2">
      <c r="A12177" s="619">
        <v>44644</v>
      </c>
      <c r="B12177" s="173" t="s">
        <v>7065</v>
      </c>
      <c r="C12177" s="173" t="s">
        <v>6820</v>
      </c>
      <c r="D12177" s="902" t="s">
        <v>7743</v>
      </c>
      <c r="E12177" s="235">
        <v>100000</v>
      </c>
      <c r="F12177" s="235"/>
      <c r="G12177" s="235">
        <f t="shared" si="196"/>
        <v>-100000</v>
      </c>
      <c r="H12177" s="689" t="s">
        <v>7693</v>
      </c>
    </row>
    <row r="12178" spans="1:8" ht="15" x14ac:dyDescent="0.2">
      <c r="A12178" s="619">
        <v>44645</v>
      </c>
      <c r="B12178" s="173" t="s">
        <v>6951</v>
      </c>
      <c r="C12178" s="550" t="s">
        <v>166</v>
      </c>
      <c r="D12178" s="903" t="s">
        <v>7746</v>
      </c>
      <c r="E12178" s="551">
        <v>2592</v>
      </c>
      <c r="F12178" s="235"/>
      <c r="G12178" s="235">
        <f t="shared" si="196"/>
        <v>-2592</v>
      </c>
      <c r="H12178" s="689" t="s">
        <v>7693</v>
      </c>
    </row>
    <row r="12179" spans="1:8" ht="15" customHeight="1" x14ac:dyDescent="0.2">
      <c r="A12179" s="619">
        <v>44645</v>
      </c>
      <c r="B12179" s="173" t="s">
        <v>6503</v>
      </c>
      <c r="C12179" s="550" t="s">
        <v>166</v>
      </c>
      <c r="D12179" s="903" t="s">
        <v>6787</v>
      </c>
      <c r="E12179" s="551">
        <v>51585</v>
      </c>
      <c r="F12179" s="235"/>
      <c r="G12179" s="235">
        <f t="shared" si="196"/>
        <v>-51585</v>
      </c>
      <c r="H12179" s="689" t="s">
        <v>7693</v>
      </c>
    </row>
    <row r="12180" spans="1:8" ht="15" x14ac:dyDescent="0.2">
      <c r="A12180" s="619">
        <v>44645</v>
      </c>
      <c r="B12180" s="173" t="s">
        <v>7655</v>
      </c>
      <c r="C12180" s="550" t="s">
        <v>166</v>
      </c>
      <c r="D12180" s="903" t="s">
        <v>6787</v>
      </c>
      <c r="E12180" s="551">
        <v>122000</v>
      </c>
      <c r="F12180" s="235"/>
      <c r="G12180" s="235">
        <f t="shared" si="196"/>
        <v>-122000</v>
      </c>
      <c r="H12180" s="689" t="s">
        <v>7693</v>
      </c>
    </row>
    <row r="12181" spans="1:8" ht="15" x14ac:dyDescent="0.2">
      <c r="A12181" s="619">
        <v>44645</v>
      </c>
      <c r="B12181" s="173" t="s">
        <v>37</v>
      </c>
      <c r="C12181" s="550" t="s">
        <v>166</v>
      </c>
      <c r="D12181" s="903" t="s">
        <v>6787</v>
      </c>
      <c r="E12181" s="551">
        <v>8000</v>
      </c>
      <c r="F12181" s="235"/>
      <c r="G12181" s="235">
        <f t="shared" si="196"/>
        <v>-8000</v>
      </c>
      <c r="H12181" s="689" t="s">
        <v>7693</v>
      </c>
    </row>
    <row r="12182" spans="1:8" ht="15" x14ac:dyDescent="0.2">
      <c r="A12182" s="619">
        <v>44645</v>
      </c>
      <c r="B12182" s="173" t="s">
        <v>7553</v>
      </c>
      <c r="C12182" s="550" t="s">
        <v>166</v>
      </c>
      <c r="D12182" s="903" t="s">
        <v>6787</v>
      </c>
      <c r="E12182" s="551">
        <v>7862</v>
      </c>
      <c r="F12182" s="235"/>
      <c r="G12182" s="235">
        <f t="shared" si="196"/>
        <v>-7862</v>
      </c>
      <c r="H12182" s="689" t="s">
        <v>7693</v>
      </c>
    </row>
    <row r="12183" spans="1:8" ht="15" x14ac:dyDescent="0.2">
      <c r="A12183" s="619">
        <v>44651</v>
      </c>
      <c r="B12183" s="173" t="s">
        <v>7065</v>
      </c>
      <c r="C12183" s="649" t="s">
        <v>1390</v>
      </c>
      <c r="D12183" s="904" t="s">
        <v>7748</v>
      </c>
      <c r="E12183" s="650">
        <v>100000</v>
      </c>
      <c r="F12183" s="235"/>
      <c r="G12183" s="235">
        <f t="shared" si="196"/>
        <v>-100000</v>
      </c>
      <c r="H12183" s="689" t="s">
        <v>7693</v>
      </c>
    </row>
    <row r="12184" spans="1:8" ht="15" x14ac:dyDescent="0.2">
      <c r="A12184" s="619">
        <v>44651</v>
      </c>
      <c r="B12184" s="173" t="s">
        <v>7110</v>
      </c>
      <c r="C12184" s="649" t="s">
        <v>1390</v>
      </c>
      <c r="D12184" s="904" t="s">
        <v>6787</v>
      </c>
      <c r="E12184" s="650">
        <v>100000</v>
      </c>
      <c r="F12184" s="235"/>
      <c r="G12184" s="235">
        <f t="shared" si="196"/>
        <v>-100000</v>
      </c>
      <c r="H12184" s="689" t="s">
        <v>7693</v>
      </c>
    </row>
    <row r="12185" spans="1:8" ht="15" x14ac:dyDescent="0.2">
      <c r="A12185" s="619">
        <v>44651</v>
      </c>
      <c r="B12185" s="173" t="s">
        <v>7065</v>
      </c>
      <c r="C12185" s="550" t="s">
        <v>7221</v>
      </c>
      <c r="D12185" s="903" t="s">
        <v>7750</v>
      </c>
      <c r="E12185" s="551">
        <v>75000</v>
      </c>
      <c r="F12185" s="235"/>
      <c r="G12185" s="235">
        <f t="shared" si="196"/>
        <v>-75000</v>
      </c>
      <c r="H12185" s="689" t="s">
        <v>7693</v>
      </c>
    </row>
    <row r="12186" spans="1:8" ht="15" x14ac:dyDescent="0.2">
      <c r="A12186" s="619">
        <v>44651</v>
      </c>
      <c r="B12186" s="173" t="s">
        <v>7110</v>
      </c>
      <c r="C12186" s="550" t="s">
        <v>7221</v>
      </c>
      <c r="D12186" s="903" t="s">
        <v>6787</v>
      </c>
      <c r="E12186" s="551">
        <v>25000</v>
      </c>
      <c r="F12186" s="235"/>
      <c r="G12186" s="235">
        <f t="shared" si="196"/>
        <v>-25000</v>
      </c>
      <c r="H12186" s="689" t="s">
        <v>7693</v>
      </c>
    </row>
    <row r="12187" spans="1:8" ht="15" x14ac:dyDescent="0.2">
      <c r="A12187" s="619">
        <v>44651</v>
      </c>
      <c r="B12187" s="173" t="s">
        <v>7655</v>
      </c>
      <c r="C12187" s="173" t="s">
        <v>6704</v>
      </c>
      <c r="D12187" s="902" t="s">
        <v>7751</v>
      </c>
      <c r="E12187" s="235">
        <v>150000</v>
      </c>
      <c r="F12187" s="235"/>
      <c r="G12187" s="235">
        <f t="shared" si="196"/>
        <v>-150000</v>
      </c>
      <c r="H12187" s="689" t="s">
        <v>7693</v>
      </c>
    </row>
    <row r="12188" spans="1:8" ht="15" x14ac:dyDescent="0.2">
      <c r="A12188" s="619">
        <v>44651</v>
      </c>
      <c r="B12188" s="173" t="s">
        <v>7730</v>
      </c>
      <c r="C12188" s="173" t="s">
        <v>255</v>
      </c>
      <c r="D12188" s="902" t="s">
        <v>7752</v>
      </c>
      <c r="E12188" s="235">
        <v>158000</v>
      </c>
      <c r="F12188" s="235"/>
      <c r="G12188" s="235">
        <f t="shared" si="196"/>
        <v>-158000</v>
      </c>
      <c r="H12188" s="689" t="s">
        <v>7693</v>
      </c>
    </row>
    <row r="12189" spans="1:8" ht="27.75" customHeight="1" x14ac:dyDescent="0.2">
      <c r="A12189" s="617">
        <v>44621</v>
      </c>
      <c r="B12189" s="93" t="s">
        <v>6503</v>
      </c>
      <c r="C12189" s="93" t="s">
        <v>558</v>
      </c>
      <c r="D12189" s="801" t="s">
        <v>7782</v>
      </c>
      <c r="E12189" s="175"/>
      <c r="F12189" s="175">
        <v>500000</v>
      </c>
      <c r="G12189" s="175">
        <f t="shared" si="196"/>
        <v>500000</v>
      </c>
      <c r="H12189" s="685" t="s">
        <v>7693</v>
      </c>
    </row>
    <row r="12190" spans="1:8" ht="27.75" customHeight="1" x14ac:dyDescent="0.2">
      <c r="A12190" s="617">
        <v>44627</v>
      </c>
      <c r="B12190" s="93" t="s">
        <v>6503</v>
      </c>
      <c r="C12190" s="93" t="s">
        <v>558</v>
      </c>
      <c r="D12190" s="801" t="s">
        <v>7783</v>
      </c>
      <c r="E12190" s="175"/>
      <c r="F12190" s="175">
        <v>300000</v>
      </c>
      <c r="G12190" s="175">
        <f t="shared" si="196"/>
        <v>300000</v>
      </c>
      <c r="H12190" s="685" t="s">
        <v>7693</v>
      </c>
    </row>
    <row r="12191" spans="1:8" ht="15" x14ac:dyDescent="0.2">
      <c r="A12191" s="617">
        <v>44639</v>
      </c>
      <c r="B12191" s="90" t="s">
        <v>7730</v>
      </c>
      <c r="C12191" s="93" t="s">
        <v>558</v>
      </c>
      <c r="D12191" s="800" t="s">
        <v>7731</v>
      </c>
      <c r="E12191" s="91"/>
      <c r="F12191" s="91">
        <v>480000</v>
      </c>
      <c r="G12191" s="175">
        <f t="shared" si="196"/>
        <v>480000</v>
      </c>
      <c r="H12191" s="685" t="s">
        <v>7693</v>
      </c>
    </row>
    <row r="12192" spans="1:8" ht="15" x14ac:dyDescent="0.2">
      <c r="A12192" s="617">
        <v>44644</v>
      </c>
      <c r="B12192" s="90" t="s">
        <v>5810</v>
      </c>
      <c r="C12192" s="93" t="s">
        <v>558</v>
      </c>
      <c r="D12192" s="800" t="s">
        <v>7740</v>
      </c>
      <c r="E12192" s="91"/>
      <c r="F12192" s="91">
        <v>500000</v>
      </c>
      <c r="G12192" s="175">
        <f t="shared" si="196"/>
        <v>500000</v>
      </c>
      <c r="H12192" s="685" t="s">
        <v>7693</v>
      </c>
    </row>
    <row r="12193" spans="1:8" ht="24" x14ac:dyDescent="0.2">
      <c r="A12193" s="699">
        <v>44645</v>
      </c>
      <c r="B12193" s="174" t="s">
        <v>6509</v>
      </c>
      <c r="C12193" s="174" t="s">
        <v>558</v>
      </c>
      <c r="D12193" s="801" t="s">
        <v>7741</v>
      </c>
      <c r="E12193" s="700"/>
      <c r="F12193" s="700">
        <v>192039</v>
      </c>
      <c r="G12193" s="700">
        <f t="shared" si="196"/>
        <v>192039</v>
      </c>
      <c r="H12193" s="701" t="s">
        <v>7693</v>
      </c>
    </row>
    <row r="12194" spans="1:8" ht="15" x14ac:dyDescent="0.2">
      <c r="A12194" s="699">
        <v>44649</v>
      </c>
      <c r="B12194" s="90" t="s">
        <v>6951</v>
      </c>
      <c r="C12194" s="174" t="s">
        <v>558</v>
      </c>
      <c r="D12194" s="800" t="s">
        <v>7745</v>
      </c>
      <c r="E12194" s="700"/>
      <c r="F12194" s="91">
        <v>754624</v>
      </c>
      <c r="G12194" s="700">
        <f t="shared" si="196"/>
        <v>754624</v>
      </c>
      <c r="H12194" s="701" t="s">
        <v>7693</v>
      </c>
    </row>
    <row r="12195" spans="1:8" ht="15" x14ac:dyDescent="0.2">
      <c r="A12195" s="699">
        <v>44649</v>
      </c>
      <c r="B12195" s="90" t="s">
        <v>6951</v>
      </c>
      <c r="C12195" s="174" t="s">
        <v>558</v>
      </c>
      <c r="D12195" s="800"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2" t="s">
        <v>7776</v>
      </c>
      <c r="E12198" s="705">
        <v>15000</v>
      </c>
      <c r="F12198" s="57"/>
      <c r="G12198" s="703">
        <f t="shared" si="196"/>
        <v>-15000</v>
      </c>
      <c r="H12198" s="704" t="s">
        <v>7764</v>
      </c>
    </row>
    <row r="12199" spans="1:8" s="181" customFormat="1" ht="15" x14ac:dyDescent="0.2">
      <c r="A12199" s="702">
        <v>44656</v>
      </c>
      <c r="B12199" s="40" t="s">
        <v>3732</v>
      </c>
      <c r="C12199" s="549" t="s">
        <v>7775</v>
      </c>
      <c r="D12199" s="892"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2" t="s">
        <v>7777</v>
      </c>
      <c r="E12247" s="705">
        <v>13000</v>
      </c>
      <c r="F12247" s="57"/>
      <c r="G12247" s="703">
        <f t="shared" si="197"/>
        <v>-13000</v>
      </c>
      <c r="H12247" s="704" t="s">
        <v>7764</v>
      </c>
    </row>
    <row r="12248" spans="1:8" s="181" customFormat="1" ht="15" x14ac:dyDescent="0.2">
      <c r="A12248" s="702">
        <v>44671</v>
      </c>
      <c r="B12248" s="40" t="s">
        <v>1399</v>
      </c>
      <c r="C12248" s="549" t="s">
        <v>6377</v>
      </c>
      <c r="D12248" s="892"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2" t="s">
        <v>7850</v>
      </c>
      <c r="E12258" s="705">
        <v>12500</v>
      </c>
      <c r="F12258" s="57"/>
      <c r="G12258" s="703">
        <f t="shared" si="197"/>
        <v>-12500</v>
      </c>
      <c r="H12258" s="704" t="s">
        <v>7764</v>
      </c>
    </row>
    <row r="12259" spans="1:8" s="181" customFormat="1" ht="15" x14ac:dyDescent="0.2">
      <c r="A12259" s="702">
        <v>44676</v>
      </c>
      <c r="B12259" s="40" t="s">
        <v>1399</v>
      </c>
      <c r="C12259" s="549" t="s">
        <v>391</v>
      </c>
      <c r="D12259" s="892" t="s">
        <v>7850</v>
      </c>
      <c r="E12259" s="705">
        <v>12500</v>
      </c>
      <c r="F12259" s="57"/>
      <c r="G12259" s="703">
        <f t="shared" si="197"/>
        <v>-12500</v>
      </c>
      <c r="H12259" s="704" t="s">
        <v>7764</v>
      </c>
    </row>
    <row r="12260" spans="1:8" s="181" customFormat="1" ht="15" x14ac:dyDescent="0.2">
      <c r="A12260" s="702">
        <v>44676</v>
      </c>
      <c r="B12260" s="40" t="s">
        <v>3945</v>
      </c>
      <c r="C12260" s="549" t="s">
        <v>391</v>
      </c>
      <c r="D12260" s="892" t="s">
        <v>7850</v>
      </c>
      <c r="E12260" s="705">
        <v>12500</v>
      </c>
      <c r="F12260" s="57"/>
      <c r="G12260" s="703">
        <f t="shared" si="197"/>
        <v>-12500</v>
      </c>
      <c r="H12260" s="704" t="s">
        <v>7764</v>
      </c>
    </row>
    <row r="12261" spans="1:8" s="181" customFormat="1" ht="15" x14ac:dyDescent="0.2">
      <c r="A12261" s="702">
        <v>44676</v>
      </c>
      <c r="B12261" s="40" t="s">
        <v>2932</v>
      </c>
      <c r="C12261" s="549" t="s">
        <v>391</v>
      </c>
      <c r="D12261" s="892"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2"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2"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1" t="s">
        <v>7779</v>
      </c>
      <c r="E12313" s="707">
        <v>30000</v>
      </c>
      <c r="F12313" s="122"/>
      <c r="G12313" s="707">
        <f t="shared" si="198"/>
        <v>-30000</v>
      </c>
      <c r="H12313" s="708" t="s">
        <v>7764</v>
      </c>
    </row>
    <row r="12314" spans="1:8" s="181" customFormat="1" ht="15" x14ac:dyDescent="0.2">
      <c r="A12314" s="706">
        <v>44656</v>
      </c>
      <c r="B12314" s="121" t="s">
        <v>7110</v>
      </c>
      <c r="C12314" s="234" t="s">
        <v>3445</v>
      </c>
      <c r="D12314" s="811" t="s">
        <v>7780</v>
      </c>
      <c r="E12314" s="707">
        <v>25000</v>
      </c>
      <c r="F12314" s="122"/>
      <c r="G12314" s="707">
        <f t="shared" si="198"/>
        <v>-25000</v>
      </c>
      <c r="H12314" s="708" t="s">
        <v>7764</v>
      </c>
    </row>
    <row r="12315" spans="1:8" s="181" customFormat="1" ht="15" x14ac:dyDescent="0.2">
      <c r="A12315" s="706">
        <v>44662</v>
      </c>
      <c r="B12315" s="121" t="s">
        <v>3945</v>
      </c>
      <c r="C12315" s="549" t="s">
        <v>3002</v>
      </c>
      <c r="D12315" s="892" t="s">
        <v>7845</v>
      </c>
      <c r="E12315" s="705">
        <v>30160</v>
      </c>
      <c r="F12315" s="122"/>
      <c r="G12315" s="707">
        <f t="shared" si="198"/>
        <v>-30160</v>
      </c>
      <c r="H12315" s="708" t="s">
        <v>7764</v>
      </c>
    </row>
    <row r="12316" spans="1:8" s="181" customFormat="1" ht="15" x14ac:dyDescent="0.2">
      <c r="A12316" s="706">
        <v>44662</v>
      </c>
      <c r="B12316" s="121" t="s">
        <v>3944</v>
      </c>
      <c r="C12316" s="549" t="s">
        <v>3002</v>
      </c>
      <c r="D12316" s="892" t="s">
        <v>7845</v>
      </c>
      <c r="E12316" s="705">
        <v>32760</v>
      </c>
      <c r="F12316" s="122"/>
      <c r="G12316" s="707">
        <f t="shared" si="198"/>
        <v>-32760</v>
      </c>
      <c r="H12316" s="708" t="s">
        <v>7764</v>
      </c>
    </row>
    <row r="12317" spans="1:8" s="181" customFormat="1" ht="15" x14ac:dyDescent="0.2">
      <c r="A12317" s="706">
        <v>44662</v>
      </c>
      <c r="B12317" s="121" t="s">
        <v>37</v>
      </c>
      <c r="C12317" s="549" t="s">
        <v>3002</v>
      </c>
      <c r="D12317" s="892" t="s">
        <v>7845</v>
      </c>
      <c r="E12317" s="705">
        <v>15552</v>
      </c>
      <c r="F12317" s="122"/>
      <c r="G12317" s="707">
        <f t="shared" si="198"/>
        <v>-15552</v>
      </c>
      <c r="H12317" s="708" t="s">
        <v>7764</v>
      </c>
    </row>
    <row r="12318" spans="1:8" s="181" customFormat="1" ht="15" x14ac:dyDescent="0.2">
      <c r="A12318" s="706">
        <v>44662</v>
      </c>
      <c r="B12318" s="121" t="s">
        <v>82</v>
      </c>
      <c r="C12318" s="549" t="s">
        <v>3002</v>
      </c>
      <c r="D12318" s="892" t="s">
        <v>7845</v>
      </c>
      <c r="E12318" s="705">
        <v>41496</v>
      </c>
      <c r="F12318" s="122"/>
      <c r="G12318" s="707">
        <f t="shared" si="198"/>
        <v>-41496</v>
      </c>
      <c r="H12318" s="708" t="s">
        <v>7764</v>
      </c>
    </row>
    <row r="12319" spans="1:8" s="181" customFormat="1" ht="15" x14ac:dyDescent="0.2">
      <c r="A12319" s="706">
        <v>44662</v>
      </c>
      <c r="B12319" s="121" t="s">
        <v>37</v>
      </c>
      <c r="C12319" s="670" t="s">
        <v>3291</v>
      </c>
      <c r="D12319" s="912" t="s">
        <v>7844</v>
      </c>
      <c r="E12319" s="709">
        <v>25000</v>
      </c>
      <c r="F12319" s="122"/>
      <c r="G12319" s="707">
        <f t="shared" si="198"/>
        <v>-25000</v>
      </c>
      <c r="H12319" s="708" t="s">
        <v>7764</v>
      </c>
    </row>
    <row r="12320" spans="1:8" s="181" customFormat="1" ht="15" x14ac:dyDescent="0.2">
      <c r="A12320" s="706">
        <v>44662</v>
      </c>
      <c r="B12320" s="121" t="s">
        <v>7655</v>
      </c>
      <c r="C12320" s="670" t="s">
        <v>3291</v>
      </c>
      <c r="D12320" s="912" t="s">
        <v>7844</v>
      </c>
      <c r="E12320" s="709">
        <v>25000</v>
      </c>
      <c r="F12320" s="122"/>
      <c r="G12320" s="707">
        <f t="shared" si="198"/>
        <v>-25000</v>
      </c>
      <c r="H12320" s="708" t="s">
        <v>7764</v>
      </c>
    </row>
    <row r="12321" spans="1:8" s="181" customFormat="1" ht="15" x14ac:dyDescent="0.2">
      <c r="A12321" s="706">
        <v>44662</v>
      </c>
      <c r="B12321" s="121" t="s">
        <v>7065</v>
      </c>
      <c r="C12321" s="549" t="s">
        <v>7179</v>
      </c>
      <c r="D12321" s="892" t="s">
        <v>7798</v>
      </c>
      <c r="E12321" s="705">
        <v>100000</v>
      </c>
      <c r="F12321" s="122"/>
      <c r="G12321" s="707">
        <f t="shared" si="198"/>
        <v>-100000</v>
      </c>
      <c r="H12321" s="708" t="s">
        <v>7764</v>
      </c>
    </row>
    <row r="12322" spans="1:8" s="181" customFormat="1" ht="15" x14ac:dyDescent="0.2">
      <c r="A12322" s="706">
        <v>44665</v>
      </c>
      <c r="B12322" s="121" t="s">
        <v>7065</v>
      </c>
      <c r="C12322" s="549" t="s">
        <v>7179</v>
      </c>
      <c r="D12322" s="892" t="s">
        <v>7810</v>
      </c>
      <c r="E12322" s="705">
        <v>150000</v>
      </c>
      <c r="F12322" s="122"/>
      <c r="G12322" s="707">
        <f t="shared" si="198"/>
        <v>-150000</v>
      </c>
      <c r="H12322" s="708" t="s">
        <v>7764</v>
      </c>
    </row>
    <row r="12323" spans="1:8" s="181" customFormat="1" ht="15" x14ac:dyDescent="0.2">
      <c r="A12323" s="706">
        <v>44669</v>
      </c>
      <c r="B12323" s="121" t="s">
        <v>7553</v>
      </c>
      <c r="C12323" s="234" t="s">
        <v>6704</v>
      </c>
      <c r="D12323" s="811" t="s">
        <v>7811</v>
      </c>
      <c r="E12323" s="707">
        <v>150000</v>
      </c>
      <c r="F12323" s="122"/>
      <c r="G12323" s="707">
        <f t="shared" si="198"/>
        <v>-150000</v>
      </c>
      <c r="H12323" s="708" t="s">
        <v>7764</v>
      </c>
    </row>
    <row r="12324" spans="1:8" s="181" customFormat="1" ht="15" x14ac:dyDescent="0.2">
      <c r="A12324" s="706">
        <v>44669</v>
      </c>
      <c r="B12324" s="121" t="s">
        <v>3732</v>
      </c>
      <c r="C12324" s="549" t="s">
        <v>6704</v>
      </c>
      <c r="D12324" s="892" t="s">
        <v>7842</v>
      </c>
      <c r="E12324" s="705">
        <v>109030</v>
      </c>
      <c r="F12324" s="122"/>
      <c r="G12324" s="707">
        <f t="shared" si="198"/>
        <v>-109030</v>
      </c>
      <c r="H12324" s="708" t="s">
        <v>7764</v>
      </c>
    </row>
    <row r="12325" spans="1:8" s="181" customFormat="1" ht="15" x14ac:dyDescent="0.2">
      <c r="A12325" s="706">
        <v>44669</v>
      </c>
      <c r="B12325" s="121" t="s">
        <v>7655</v>
      </c>
      <c r="C12325" s="549" t="s">
        <v>6704</v>
      </c>
      <c r="D12325" s="892" t="s">
        <v>7842</v>
      </c>
      <c r="E12325" s="705">
        <v>14740</v>
      </c>
      <c r="F12325" s="122"/>
      <c r="G12325" s="707">
        <f t="shared" si="198"/>
        <v>-14740</v>
      </c>
      <c r="H12325" s="708" t="s">
        <v>7764</v>
      </c>
    </row>
    <row r="12326" spans="1:8" s="181" customFormat="1" ht="15" x14ac:dyDescent="0.2">
      <c r="A12326" s="706">
        <v>44669</v>
      </c>
      <c r="B12326" s="121" t="s">
        <v>7110</v>
      </c>
      <c r="C12326" s="549" t="s">
        <v>6704</v>
      </c>
      <c r="D12326" s="892" t="s">
        <v>7842</v>
      </c>
      <c r="E12326" s="705">
        <v>12000</v>
      </c>
      <c r="F12326" s="122"/>
      <c r="G12326" s="707">
        <f t="shared" si="198"/>
        <v>-12000</v>
      </c>
      <c r="H12326" s="708" t="s">
        <v>7764</v>
      </c>
    </row>
    <row r="12327" spans="1:8" s="181" customFormat="1" ht="15" x14ac:dyDescent="0.2">
      <c r="A12327" s="706">
        <v>44669</v>
      </c>
      <c r="B12327" s="121" t="s">
        <v>7553</v>
      </c>
      <c r="C12327" s="549" t="s">
        <v>6704</v>
      </c>
      <c r="D12327" s="892" t="s">
        <v>7842</v>
      </c>
      <c r="E12327" s="705">
        <v>14230</v>
      </c>
      <c r="F12327" s="122"/>
      <c r="G12327" s="707">
        <f t="shared" si="198"/>
        <v>-14230</v>
      </c>
      <c r="H12327" s="708" t="s">
        <v>7764</v>
      </c>
    </row>
    <row r="12328" spans="1:8" s="181" customFormat="1" ht="15" x14ac:dyDescent="0.2">
      <c r="A12328" s="706">
        <v>44676</v>
      </c>
      <c r="B12328" s="121" t="s">
        <v>82</v>
      </c>
      <c r="C12328" s="670" t="s">
        <v>1354</v>
      </c>
      <c r="D12328" s="912" t="s">
        <v>7843</v>
      </c>
      <c r="E12328" s="709">
        <v>415290</v>
      </c>
      <c r="F12328" s="122"/>
      <c r="G12328" s="707">
        <f t="shared" si="198"/>
        <v>-415290</v>
      </c>
      <c r="H12328" s="708" t="s">
        <v>7764</v>
      </c>
    </row>
    <row r="12329" spans="1:8" s="181" customFormat="1" ht="15" x14ac:dyDescent="0.2">
      <c r="A12329" s="706">
        <v>44676</v>
      </c>
      <c r="B12329" s="121" t="s">
        <v>3945</v>
      </c>
      <c r="C12329" s="670" t="s">
        <v>1354</v>
      </c>
      <c r="D12329" s="912" t="s">
        <v>7843</v>
      </c>
      <c r="E12329" s="709">
        <v>2600</v>
      </c>
      <c r="F12329" s="122"/>
      <c r="G12329" s="707">
        <f t="shared" si="198"/>
        <v>-2600</v>
      </c>
      <c r="H12329" s="708" t="s">
        <v>7764</v>
      </c>
    </row>
    <row r="12330" spans="1:8" s="181" customFormat="1" ht="15" x14ac:dyDescent="0.2">
      <c r="A12330" s="706">
        <v>44676</v>
      </c>
      <c r="B12330" s="121" t="s">
        <v>7110</v>
      </c>
      <c r="C12330" s="670" t="s">
        <v>1354</v>
      </c>
      <c r="D12330" s="912" t="s">
        <v>7843</v>
      </c>
      <c r="E12330" s="709">
        <v>24420</v>
      </c>
      <c r="F12330" s="122"/>
      <c r="G12330" s="707">
        <f t="shared" si="198"/>
        <v>-24420</v>
      </c>
      <c r="H12330" s="708" t="s">
        <v>7764</v>
      </c>
    </row>
    <row r="12331" spans="1:8" s="181" customFormat="1" ht="15" x14ac:dyDescent="0.2">
      <c r="A12331" s="706">
        <v>44676</v>
      </c>
      <c r="B12331" s="121" t="s">
        <v>1399</v>
      </c>
      <c r="C12331" s="670" t="s">
        <v>1354</v>
      </c>
      <c r="D12331" s="912"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800" t="s">
        <v>7763</v>
      </c>
      <c r="E12332" s="700"/>
      <c r="F12332" s="91">
        <v>64507</v>
      </c>
      <c r="G12332" s="91">
        <f t="shared" si="198"/>
        <v>64507</v>
      </c>
      <c r="H12332" s="701" t="s">
        <v>7764</v>
      </c>
    </row>
    <row r="12333" spans="1:8" ht="15" x14ac:dyDescent="0.2">
      <c r="A12333" s="699">
        <v>44664</v>
      </c>
      <c r="B12333" s="90" t="s">
        <v>3944</v>
      </c>
      <c r="C12333" s="174" t="s">
        <v>558</v>
      </c>
      <c r="D12333" s="891" t="s">
        <v>7800</v>
      </c>
      <c r="E12333" s="700"/>
      <c r="F12333" s="91">
        <v>337081</v>
      </c>
      <c r="G12333" s="91">
        <f t="shared" si="198"/>
        <v>337081</v>
      </c>
      <c r="H12333" s="701" t="s">
        <v>7764</v>
      </c>
    </row>
    <row r="12334" spans="1:8" ht="15" customHeight="1" x14ac:dyDescent="0.2">
      <c r="A12334" s="699">
        <v>44666</v>
      </c>
      <c r="B12334" s="90" t="s">
        <v>6948</v>
      </c>
      <c r="C12334" s="174" t="s">
        <v>558</v>
      </c>
      <c r="D12334" s="800" t="s">
        <v>7801</v>
      </c>
      <c r="E12334" s="700"/>
      <c r="F12334" s="91">
        <v>55000</v>
      </c>
      <c r="G12334" s="91">
        <f t="shared" si="198"/>
        <v>55000</v>
      </c>
      <c r="H12334" s="701" t="s">
        <v>7764</v>
      </c>
    </row>
    <row r="12335" spans="1:8" ht="15" customHeight="1" x14ac:dyDescent="0.2">
      <c r="A12335" s="699">
        <v>44666</v>
      </c>
      <c r="B12335" s="90" t="s">
        <v>82</v>
      </c>
      <c r="C12335" s="174" t="s">
        <v>558</v>
      </c>
      <c r="D12335" s="800" t="s">
        <v>7802</v>
      </c>
      <c r="E12335" s="700"/>
      <c r="F12335" s="91">
        <v>1203675</v>
      </c>
      <c r="G12335" s="91">
        <f t="shared" si="198"/>
        <v>1203675</v>
      </c>
      <c r="H12335" s="701" t="s">
        <v>7764</v>
      </c>
    </row>
    <row r="12336" spans="1:8" ht="15" customHeight="1" x14ac:dyDescent="0.2">
      <c r="A12336" s="699">
        <v>44666</v>
      </c>
      <c r="B12336" s="90" t="s">
        <v>3945</v>
      </c>
      <c r="C12336" s="174" t="s">
        <v>558</v>
      </c>
      <c r="D12336" s="800" t="s">
        <v>7803</v>
      </c>
      <c r="E12336" s="700"/>
      <c r="F12336" s="91">
        <v>427770</v>
      </c>
      <c r="G12336" s="91">
        <f t="shared" si="198"/>
        <v>427770</v>
      </c>
      <c r="H12336" s="701" t="s">
        <v>7764</v>
      </c>
    </row>
    <row r="12337" spans="1:8" ht="15" customHeight="1" x14ac:dyDescent="0.2">
      <c r="A12337" s="699">
        <v>44667</v>
      </c>
      <c r="B12337" s="90" t="s">
        <v>7730</v>
      </c>
      <c r="C12337" s="174" t="s">
        <v>558</v>
      </c>
      <c r="D12337" s="800" t="s">
        <v>2953</v>
      </c>
      <c r="E12337" s="700"/>
      <c r="F12337" s="91">
        <v>250000</v>
      </c>
      <c r="G12337" s="91">
        <f t="shared" si="198"/>
        <v>250000</v>
      </c>
      <c r="H12337" s="701" t="s">
        <v>7764</v>
      </c>
    </row>
    <row r="12338" spans="1:8" ht="15" customHeight="1" x14ac:dyDescent="0.2">
      <c r="A12338" s="699">
        <v>44669</v>
      </c>
      <c r="B12338" s="90" t="s">
        <v>7805</v>
      </c>
      <c r="C12338" s="174" t="s">
        <v>558</v>
      </c>
      <c r="D12338" s="800" t="s">
        <v>7809</v>
      </c>
      <c r="E12338" s="91"/>
      <c r="F12338" s="91">
        <v>2434251</v>
      </c>
      <c r="G12338" s="91">
        <f t="shared" si="198"/>
        <v>2434251</v>
      </c>
      <c r="H12338" s="701" t="s">
        <v>7764</v>
      </c>
    </row>
    <row r="12339" spans="1:8" ht="15" x14ac:dyDescent="0.2">
      <c r="A12339" s="699">
        <v>44669</v>
      </c>
      <c r="B12339" s="90" t="s">
        <v>7655</v>
      </c>
      <c r="C12339" s="174" t="s">
        <v>558</v>
      </c>
      <c r="D12339" s="800" t="s">
        <v>7807</v>
      </c>
      <c r="E12339" s="91"/>
      <c r="F12339" s="91">
        <v>1942176.51</v>
      </c>
      <c r="G12339" s="91">
        <f t="shared" si="198"/>
        <v>1942176.51</v>
      </c>
      <c r="H12339" s="701" t="s">
        <v>7764</v>
      </c>
    </row>
    <row r="12340" spans="1:8" ht="15" x14ac:dyDescent="0.2">
      <c r="A12340" s="699">
        <v>44669</v>
      </c>
      <c r="B12340" s="90" t="s">
        <v>6645</v>
      </c>
      <c r="C12340" s="174" t="s">
        <v>558</v>
      </c>
      <c r="D12340" s="800" t="s">
        <v>7808</v>
      </c>
      <c r="E12340" s="91"/>
      <c r="F12340" s="91">
        <v>448850</v>
      </c>
      <c r="G12340" s="91">
        <f t="shared" si="198"/>
        <v>448850</v>
      </c>
      <c r="H12340" s="701" t="s">
        <v>7764</v>
      </c>
    </row>
    <row r="12341" spans="1:8" ht="24" x14ac:dyDescent="0.2">
      <c r="A12341" s="699">
        <v>44669</v>
      </c>
      <c r="B12341" s="93" t="s">
        <v>1399</v>
      </c>
      <c r="C12341" s="174" t="s">
        <v>558</v>
      </c>
      <c r="D12341" s="801" t="s">
        <v>7989</v>
      </c>
      <c r="E12341" s="175"/>
      <c r="F12341" s="175">
        <v>450000</v>
      </c>
      <c r="G12341" s="175">
        <f t="shared" si="198"/>
        <v>450000</v>
      </c>
      <c r="H12341" s="701" t="s">
        <v>7764</v>
      </c>
    </row>
    <row r="12342" spans="1:8" ht="15" x14ac:dyDescent="0.2">
      <c r="A12342" s="699">
        <v>44672</v>
      </c>
      <c r="B12342" s="90" t="s">
        <v>37</v>
      </c>
      <c r="C12342" s="93" t="s">
        <v>558</v>
      </c>
      <c r="D12342" s="891" t="s">
        <v>7841</v>
      </c>
      <c r="E12342" s="175"/>
      <c r="F12342" s="175">
        <v>188568</v>
      </c>
      <c r="G12342" s="175">
        <f t="shared" si="198"/>
        <v>188568</v>
      </c>
      <c r="H12342" s="701" t="s">
        <v>7764</v>
      </c>
    </row>
    <row r="12343" spans="1:8" ht="24" x14ac:dyDescent="0.2">
      <c r="A12343" s="699">
        <v>44672</v>
      </c>
      <c r="B12343" s="93" t="s">
        <v>6503</v>
      </c>
      <c r="C12343" s="174" t="s">
        <v>558</v>
      </c>
      <c r="D12343" s="924" t="s">
        <v>7813</v>
      </c>
      <c r="E12343" s="175"/>
      <c r="F12343" s="175">
        <v>350000</v>
      </c>
      <c r="G12343" s="175">
        <f t="shared" si="198"/>
        <v>350000</v>
      </c>
      <c r="H12343" s="701" t="s">
        <v>7764</v>
      </c>
    </row>
    <row r="12344" spans="1:8" ht="15" x14ac:dyDescent="0.2">
      <c r="A12344" s="699">
        <v>44676</v>
      </c>
      <c r="B12344" s="93" t="s">
        <v>3945</v>
      </c>
      <c r="C12344" s="93" t="s">
        <v>558</v>
      </c>
      <c r="D12344" s="891" t="s">
        <v>7884</v>
      </c>
      <c r="E12344" s="175"/>
      <c r="F12344" s="175">
        <v>309650</v>
      </c>
      <c r="G12344" s="175">
        <f t="shared" si="198"/>
        <v>309650</v>
      </c>
      <c r="H12344" s="701" t="s">
        <v>7764</v>
      </c>
    </row>
    <row r="12345" spans="1:8" ht="15" x14ac:dyDescent="0.2">
      <c r="A12345" s="699">
        <v>44676</v>
      </c>
      <c r="B12345" s="93" t="s">
        <v>6503</v>
      </c>
      <c r="C12345" s="174" t="s">
        <v>558</v>
      </c>
      <c r="D12345" s="924" t="s">
        <v>7838</v>
      </c>
      <c r="E12345" s="175"/>
      <c r="F12345" s="175">
        <v>500000</v>
      </c>
      <c r="G12345" s="175">
        <f t="shared" si="198"/>
        <v>500000</v>
      </c>
      <c r="H12345" s="701" t="s">
        <v>7764</v>
      </c>
    </row>
    <row r="12346" spans="1:8" ht="24" x14ac:dyDescent="0.2">
      <c r="A12346" s="699">
        <v>44676</v>
      </c>
      <c r="B12346" s="93" t="s">
        <v>6503</v>
      </c>
      <c r="C12346" s="174" t="s">
        <v>558</v>
      </c>
      <c r="D12346" s="924" t="s">
        <v>7839</v>
      </c>
      <c r="E12346" s="175"/>
      <c r="F12346" s="175">
        <v>500000</v>
      </c>
      <c r="G12346" s="175">
        <f t="shared" si="198"/>
        <v>500000</v>
      </c>
      <c r="H12346" s="701" t="s">
        <v>7764</v>
      </c>
    </row>
    <row r="12347" spans="1:8" ht="15" x14ac:dyDescent="0.2">
      <c r="A12347" s="699">
        <v>44677</v>
      </c>
      <c r="B12347" s="90" t="s">
        <v>37</v>
      </c>
      <c r="C12347" s="93" t="s">
        <v>558</v>
      </c>
      <c r="D12347" s="891" t="s">
        <v>7907</v>
      </c>
      <c r="E12347" s="175"/>
      <c r="F12347" s="175">
        <v>188568</v>
      </c>
      <c r="G12347" s="175">
        <f t="shared" si="198"/>
        <v>188568</v>
      </c>
      <c r="H12347" s="701" t="s">
        <v>7764</v>
      </c>
    </row>
    <row r="12348" spans="1:8" ht="24" x14ac:dyDescent="0.2">
      <c r="A12348" s="699">
        <v>44679</v>
      </c>
      <c r="B12348" s="90" t="s">
        <v>6407</v>
      </c>
      <c r="C12348" s="93" t="s">
        <v>558</v>
      </c>
      <c r="D12348" s="797" t="s">
        <v>7847</v>
      </c>
      <c r="E12348" s="175"/>
      <c r="F12348" s="91">
        <v>400000</v>
      </c>
      <c r="G12348" s="91">
        <f t="shared" si="198"/>
        <v>400000</v>
      </c>
      <c r="H12348" s="701" t="s">
        <v>7764</v>
      </c>
    </row>
    <row r="12349" spans="1:8" ht="24" x14ac:dyDescent="0.2">
      <c r="A12349" s="699">
        <v>44679</v>
      </c>
      <c r="B12349" s="90" t="s">
        <v>6407</v>
      </c>
      <c r="C12349" s="93" t="s">
        <v>558</v>
      </c>
      <c r="D12349" s="797" t="s">
        <v>7848</v>
      </c>
      <c r="E12349" s="175"/>
      <c r="F12349" s="91">
        <v>323448</v>
      </c>
      <c r="G12349" s="91">
        <f t="shared" si="198"/>
        <v>323448</v>
      </c>
      <c r="H12349" s="701" t="s">
        <v>7764</v>
      </c>
    </row>
    <row r="12350" spans="1:8" ht="15" x14ac:dyDescent="0.2">
      <c r="A12350" s="699">
        <v>44679</v>
      </c>
      <c r="B12350" s="90" t="s">
        <v>37</v>
      </c>
      <c r="C12350" s="93" t="s">
        <v>558</v>
      </c>
      <c r="D12350" s="800"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2" t="s">
        <v>7888</v>
      </c>
      <c r="E12354" s="551">
        <v>33914</v>
      </c>
      <c r="F12354" s="57"/>
      <c r="G12354" s="703">
        <f t="shared" si="198"/>
        <v>-33914</v>
      </c>
      <c r="H12354" s="704" t="s">
        <v>7876</v>
      </c>
    </row>
    <row r="12355" spans="1:8" ht="15" x14ac:dyDescent="0.2">
      <c r="A12355" s="702">
        <v>44693</v>
      </c>
      <c r="B12355" s="40" t="s">
        <v>7655</v>
      </c>
      <c r="C12355" s="550" t="s">
        <v>3144</v>
      </c>
      <c r="D12355" s="892" t="s">
        <v>7374</v>
      </c>
      <c r="E12355" s="551">
        <v>2400</v>
      </c>
      <c r="F12355" s="57"/>
      <c r="G12355" s="57">
        <f t="shared" si="198"/>
        <v>-2400</v>
      </c>
      <c r="H12355" s="704" t="s">
        <v>7876</v>
      </c>
    </row>
    <row r="12356" spans="1:8" ht="15" x14ac:dyDescent="0.2">
      <c r="A12356" s="702">
        <v>44694</v>
      </c>
      <c r="B12356" s="40" t="s">
        <v>7655</v>
      </c>
      <c r="C12356" s="669" t="s">
        <v>3002</v>
      </c>
      <c r="D12356" s="912" t="s">
        <v>7889</v>
      </c>
      <c r="E12356" s="671">
        <v>4160</v>
      </c>
      <c r="F12356" s="57"/>
      <c r="G12356" s="57">
        <f t="shared" si="198"/>
        <v>-4160</v>
      </c>
      <c r="H12356" s="704" t="s">
        <v>7876</v>
      </c>
    </row>
    <row r="12357" spans="1:8" ht="15" x14ac:dyDescent="0.2">
      <c r="A12357" s="702">
        <v>44694</v>
      </c>
      <c r="B12357" s="40" t="s">
        <v>3945</v>
      </c>
      <c r="C12357" s="669" t="s">
        <v>3002</v>
      </c>
      <c r="D12357" s="912"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2" t="s">
        <v>7889</v>
      </c>
      <c r="E12358" s="671">
        <v>15552</v>
      </c>
      <c r="F12358" s="57"/>
      <c r="G12358" s="57">
        <f t="shared" si="199"/>
        <v>-15552</v>
      </c>
      <c r="H12358" s="704" t="s">
        <v>7876</v>
      </c>
    </row>
    <row r="12359" spans="1:8" ht="15" x14ac:dyDescent="0.2">
      <c r="A12359" s="702">
        <v>44694</v>
      </c>
      <c r="B12359" s="40" t="s">
        <v>3944</v>
      </c>
      <c r="C12359" s="669" t="s">
        <v>3002</v>
      </c>
      <c r="D12359" s="912"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2" t="s">
        <v>7914</v>
      </c>
      <c r="E12373" s="551">
        <v>13120</v>
      </c>
      <c r="F12373" s="57"/>
      <c r="G12373" s="57">
        <f t="shared" si="199"/>
        <v>-13120</v>
      </c>
      <c r="H12373" s="704" t="s">
        <v>7876</v>
      </c>
    </row>
    <row r="12374" spans="1:8" ht="15" x14ac:dyDescent="0.2">
      <c r="A12374" s="702">
        <v>44706</v>
      </c>
      <c r="B12374" s="40" t="s">
        <v>25</v>
      </c>
      <c r="C12374" s="550" t="s">
        <v>1688</v>
      </c>
      <c r="D12374" s="892"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2" t="s">
        <v>7926</v>
      </c>
      <c r="E12393" s="551">
        <v>16380</v>
      </c>
      <c r="F12393" s="57"/>
      <c r="G12393" s="57">
        <f t="shared" si="199"/>
        <v>-16380</v>
      </c>
      <c r="H12393" s="704" t="s">
        <v>7876</v>
      </c>
    </row>
    <row r="12394" spans="1:8" ht="15" x14ac:dyDescent="0.2">
      <c r="A12394" s="702">
        <v>44712</v>
      </c>
      <c r="B12394" s="40" t="s">
        <v>6407</v>
      </c>
      <c r="C12394" s="550" t="s">
        <v>7925</v>
      </c>
      <c r="D12394" s="892" t="s">
        <v>7926</v>
      </c>
      <c r="E12394" s="551">
        <v>28567</v>
      </c>
      <c r="F12394" s="57"/>
      <c r="G12394" s="57">
        <f t="shared" si="199"/>
        <v>-28567</v>
      </c>
      <c r="H12394" s="704" t="s">
        <v>7876</v>
      </c>
    </row>
    <row r="12395" spans="1:8" ht="15" x14ac:dyDescent="0.2">
      <c r="A12395" s="702">
        <v>44712</v>
      </c>
      <c r="B12395" s="40" t="s">
        <v>6509</v>
      </c>
      <c r="C12395" s="550" t="s">
        <v>7925</v>
      </c>
      <c r="D12395" s="892"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1" t="s">
        <v>7877</v>
      </c>
      <c r="E12428" s="707">
        <v>111000</v>
      </c>
      <c r="F12428" s="122"/>
      <c r="G12428" s="122">
        <f t="shared" si="200"/>
        <v>-111000</v>
      </c>
      <c r="H12428" s="708" t="s">
        <v>7876</v>
      </c>
    </row>
    <row r="12429" spans="1:8" ht="15" x14ac:dyDescent="0.2">
      <c r="A12429" s="706">
        <v>44690</v>
      </c>
      <c r="B12429" s="121" t="s">
        <v>7815</v>
      </c>
      <c r="C12429" s="121" t="s">
        <v>1523</v>
      </c>
      <c r="D12429" s="811" t="s">
        <v>7878</v>
      </c>
      <c r="E12429" s="122">
        <v>241800</v>
      </c>
      <c r="F12429" s="122"/>
      <c r="G12429" s="122">
        <f t="shared" si="200"/>
        <v>-241800</v>
      </c>
      <c r="H12429" s="708" t="s">
        <v>7876</v>
      </c>
    </row>
    <row r="12430" spans="1:8" ht="15" x14ac:dyDescent="0.2">
      <c r="A12430" s="706">
        <v>44695</v>
      </c>
      <c r="B12430" s="121" t="s">
        <v>7655</v>
      </c>
      <c r="C12430" s="583" t="s">
        <v>166</v>
      </c>
      <c r="D12430" s="912" t="s">
        <v>7892</v>
      </c>
      <c r="E12430" s="584">
        <v>3600</v>
      </c>
      <c r="F12430" s="122"/>
      <c r="G12430" s="122">
        <f t="shared" si="200"/>
        <v>-3600</v>
      </c>
      <c r="H12430" s="708" t="s">
        <v>7876</v>
      </c>
    </row>
    <row r="12431" spans="1:8" ht="15" x14ac:dyDescent="0.2">
      <c r="A12431" s="706">
        <v>44695</v>
      </c>
      <c r="B12431" s="121" t="s">
        <v>7110</v>
      </c>
      <c r="C12431" s="583" t="s">
        <v>166</v>
      </c>
      <c r="D12431" s="912" t="s">
        <v>7892</v>
      </c>
      <c r="E12431" s="584">
        <v>3880</v>
      </c>
      <c r="F12431" s="122"/>
      <c r="G12431" s="122">
        <f t="shared" si="200"/>
        <v>-3880</v>
      </c>
      <c r="H12431" s="708" t="s">
        <v>7876</v>
      </c>
    </row>
    <row r="12432" spans="1:8" ht="15" x14ac:dyDescent="0.2">
      <c r="A12432" s="706">
        <v>44695</v>
      </c>
      <c r="B12432" s="121" t="s">
        <v>7553</v>
      </c>
      <c r="C12432" s="583" t="s">
        <v>166</v>
      </c>
      <c r="D12432" s="912" t="s">
        <v>7892</v>
      </c>
      <c r="E12432" s="584">
        <v>25143</v>
      </c>
      <c r="F12432" s="122"/>
      <c r="G12432" s="122">
        <f t="shared" si="200"/>
        <v>-25143</v>
      </c>
      <c r="H12432" s="708" t="s">
        <v>7876</v>
      </c>
    </row>
    <row r="12433" spans="1:8" ht="15" x14ac:dyDescent="0.2">
      <c r="A12433" s="706">
        <v>44695</v>
      </c>
      <c r="B12433" s="121" t="s">
        <v>1399</v>
      </c>
      <c r="C12433" s="583" t="s">
        <v>166</v>
      </c>
      <c r="D12433" s="912" t="s">
        <v>7892</v>
      </c>
      <c r="E12433" s="584">
        <v>116480</v>
      </c>
      <c r="F12433" s="122"/>
      <c r="G12433" s="122">
        <f t="shared" si="200"/>
        <v>-116480</v>
      </c>
      <c r="H12433" s="708" t="s">
        <v>7876</v>
      </c>
    </row>
    <row r="12434" spans="1:8" ht="15" x14ac:dyDescent="0.2">
      <c r="A12434" s="706">
        <v>44695</v>
      </c>
      <c r="B12434" s="121" t="s">
        <v>3732</v>
      </c>
      <c r="C12434" s="583" t="s">
        <v>166</v>
      </c>
      <c r="D12434" s="912" t="s">
        <v>7892</v>
      </c>
      <c r="E12434" s="584">
        <v>24000</v>
      </c>
      <c r="F12434" s="122"/>
      <c r="G12434" s="122">
        <f t="shared" si="200"/>
        <v>-24000</v>
      </c>
      <c r="H12434" s="708" t="s">
        <v>7876</v>
      </c>
    </row>
    <row r="12435" spans="1:8" ht="15" customHeight="1" x14ac:dyDescent="0.2">
      <c r="A12435" s="706">
        <v>44695</v>
      </c>
      <c r="B12435" s="121" t="s">
        <v>7815</v>
      </c>
      <c r="C12435" s="583" t="s">
        <v>166</v>
      </c>
      <c r="D12435" s="912" t="s">
        <v>7892</v>
      </c>
      <c r="E12435" s="584">
        <v>15820</v>
      </c>
      <c r="F12435" s="122"/>
      <c r="G12435" s="122">
        <f t="shared" si="200"/>
        <v>-15820</v>
      </c>
      <c r="H12435" s="708" t="s">
        <v>7876</v>
      </c>
    </row>
    <row r="12436" spans="1:8" ht="15" x14ac:dyDescent="0.2">
      <c r="A12436" s="706">
        <v>44695</v>
      </c>
      <c r="B12436" s="121" t="s">
        <v>3944</v>
      </c>
      <c r="C12436" s="583" t="s">
        <v>166</v>
      </c>
      <c r="D12436" s="912" t="s">
        <v>7892</v>
      </c>
      <c r="E12436" s="584">
        <v>5200</v>
      </c>
      <c r="F12436" s="122"/>
      <c r="G12436" s="122">
        <f t="shared" si="200"/>
        <v>-5200</v>
      </c>
      <c r="H12436" s="708" t="s">
        <v>7876</v>
      </c>
    </row>
    <row r="12437" spans="1:8" ht="15" x14ac:dyDescent="0.2">
      <c r="A12437" s="706">
        <v>44695</v>
      </c>
      <c r="B12437" s="121" t="s">
        <v>1399</v>
      </c>
      <c r="C12437" s="583" t="s">
        <v>166</v>
      </c>
      <c r="D12437" s="912" t="s">
        <v>7892</v>
      </c>
      <c r="E12437" s="584">
        <v>84852</v>
      </c>
      <c r="F12437" s="122"/>
      <c r="G12437" s="122">
        <f t="shared" si="200"/>
        <v>-84852</v>
      </c>
      <c r="H12437" s="708" t="s">
        <v>7876</v>
      </c>
    </row>
    <row r="12438" spans="1:8" ht="15" x14ac:dyDescent="0.2">
      <c r="A12438" s="706">
        <v>44698</v>
      </c>
      <c r="B12438" s="121" t="s">
        <v>7815</v>
      </c>
      <c r="C12438" s="121" t="s">
        <v>6965</v>
      </c>
      <c r="D12438" s="811" t="s">
        <v>7895</v>
      </c>
      <c r="E12438" s="122">
        <v>24000</v>
      </c>
      <c r="F12438" s="122"/>
      <c r="G12438" s="122">
        <f t="shared" si="200"/>
        <v>-24000</v>
      </c>
      <c r="H12438" s="708" t="s">
        <v>7876</v>
      </c>
    </row>
    <row r="12439" spans="1:8" ht="15" customHeight="1" x14ac:dyDescent="0.2">
      <c r="A12439" s="706">
        <v>44705</v>
      </c>
      <c r="B12439" s="121" t="s">
        <v>3732</v>
      </c>
      <c r="C12439" s="121" t="s">
        <v>255</v>
      </c>
      <c r="D12439" s="811" t="s">
        <v>7896</v>
      </c>
      <c r="E12439" s="122">
        <v>78400</v>
      </c>
      <c r="F12439" s="122"/>
      <c r="G12439" s="122">
        <f t="shared" si="200"/>
        <v>-78400</v>
      </c>
      <c r="H12439" s="708" t="s">
        <v>7876</v>
      </c>
    </row>
    <row r="12440" spans="1:8" ht="15" x14ac:dyDescent="0.2">
      <c r="A12440" s="706">
        <v>44709</v>
      </c>
      <c r="B12440" s="121" t="s">
        <v>6951</v>
      </c>
      <c r="C12440" s="581" t="s">
        <v>1390</v>
      </c>
      <c r="D12440" s="892" t="s">
        <v>7898</v>
      </c>
      <c r="E12440" s="582">
        <v>9655</v>
      </c>
      <c r="F12440" s="122"/>
      <c r="G12440" s="122">
        <f t="shared" si="200"/>
        <v>-9655</v>
      </c>
      <c r="H12440" s="708" t="s">
        <v>7876</v>
      </c>
    </row>
    <row r="12441" spans="1:8" ht="15" x14ac:dyDescent="0.2">
      <c r="A12441" s="706">
        <v>44709</v>
      </c>
      <c r="B12441" s="121" t="s">
        <v>7065</v>
      </c>
      <c r="C12441" s="581" t="s">
        <v>1390</v>
      </c>
      <c r="D12441" s="892" t="s">
        <v>7898</v>
      </c>
      <c r="E12441" s="582">
        <v>49174</v>
      </c>
      <c r="F12441" s="122"/>
      <c r="G12441" s="122">
        <f t="shared" si="200"/>
        <v>-49174</v>
      </c>
      <c r="H12441" s="708" t="s">
        <v>7876</v>
      </c>
    </row>
    <row r="12442" spans="1:8" ht="15" x14ac:dyDescent="0.2">
      <c r="A12442" s="706">
        <v>44709</v>
      </c>
      <c r="B12442" s="121" t="s">
        <v>7110</v>
      </c>
      <c r="C12442" s="581" t="s">
        <v>1390</v>
      </c>
      <c r="D12442" s="892" t="s">
        <v>7898</v>
      </c>
      <c r="E12442" s="582">
        <v>36997</v>
      </c>
      <c r="F12442" s="122"/>
      <c r="G12442" s="122">
        <f t="shared" si="200"/>
        <v>-36997</v>
      </c>
      <c r="H12442" s="708" t="s">
        <v>7876</v>
      </c>
    </row>
    <row r="12443" spans="1:8" ht="15" x14ac:dyDescent="0.2">
      <c r="A12443" s="706">
        <v>44709</v>
      </c>
      <c r="B12443" s="121" t="s">
        <v>7553</v>
      </c>
      <c r="C12443" s="581" t="s">
        <v>1390</v>
      </c>
      <c r="D12443" s="892" t="s">
        <v>7898</v>
      </c>
      <c r="E12443" s="582">
        <v>4174</v>
      </c>
      <c r="F12443" s="122"/>
      <c r="G12443" s="122">
        <f t="shared" si="200"/>
        <v>-4174</v>
      </c>
      <c r="H12443" s="708" t="s">
        <v>7876</v>
      </c>
    </row>
    <row r="12444" spans="1:8" ht="15" x14ac:dyDescent="0.2">
      <c r="A12444" s="706">
        <v>44711</v>
      </c>
      <c r="B12444" s="121" t="s">
        <v>6509</v>
      </c>
      <c r="C12444" s="583" t="s">
        <v>5680</v>
      </c>
      <c r="D12444" s="912" t="s">
        <v>7901</v>
      </c>
      <c r="E12444" s="584">
        <v>69500</v>
      </c>
      <c r="F12444" s="122"/>
      <c r="G12444" s="122">
        <f t="shared" si="200"/>
        <v>-69500</v>
      </c>
      <c r="H12444" s="708" t="s">
        <v>7876</v>
      </c>
    </row>
    <row r="12445" spans="1:8" ht="15" x14ac:dyDescent="0.2">
      <c r="A12445" s="706">
        <v>44711</v>
      </c>
      <c r="B12445" s="121" t="s">
        <v>7553</v>
      </c>
      <c r="C12445" s="583" t="s">
        <v>5680</v>
      </c>
      <c r="D12445" s="912" t="s">
        <v>7901</v>
      </c>
      <c r="E12445" s="584">
        <v>5700</v>
      </c>
      <c r="F12445" s="122"/>
      <c r="G12445" s="122">
        <f t="shared" si="200"/>
        <v>-5700</v>
      </c>
      <c r="H12445" s="708" t="s">
        <v>7876</v>
      </c>
    </row>
    <row r="12446" spans="1:8" ht="15" x14ac:dyDescent="0.2">
      <c r="A12446" s="706">
        <v>44711</v>
      </c>
      <c r="B12446" s="121" t="s">
        <v>3732</v>
      </c>
      <c r="C12446" s="583" t="s">
        <v>5680</v>
      </c>
      <c r="D12446" s="912" t="s">
        <v>7901</v>
      </c>
      <c r="E12446" s="584">
        <v>74800</v>
      </c>
      <c r="F12446" s="122"/>
      <c r="G12446" s="122">
        <f t="shared" si="200"/>
        <v>-74800</v>
      </c>
      <c r="H12446" s="708" t="s">
        <v>7876</v>
      </c>
    </row>
    <row r="12447" spans="1:8" ht="15" x14ac:dyDescent="0.2">
      <c r="A12447" s="706">
        <v>44711</v>
      </c>
      <c r="B12447" s="121" t="s">
        <v>7815</v>
      </c>
      <c r="C12447" s="121" t="s">
        <v>7775</v>
      </c>
      <c r="D12447" s="811" t="s">
        <v>7902</v>
      </c>
      <c r="E12447" s="122">
        <v>15000</v>
      </c>
      <c r="F12447" s="122"/>
      <c r="G12447" s="122">
        <f t="shared" si="200"/>
        <v>-15000</v>
      </c>
      <c r="H12447" s="708" t="s">
        <v>7876</v>
      </c>
    </row>
    <row r="12448" spans="1:8" ht="15" x14ac:dyDescent="0.2">
      <c r="A12448" s="706">
        <v>44711</v>
      </c>
      <c r="B12448" s="121" t="s">
        <v>7553</v>
      </c>
      <c r="C12448" s="581" t="s">
        <v>6704</v>
      </c>
      <c r="D12448" s="892" t="s">
        <v>7903</v>
      </c>
      <c r="E12448" s="582">
        <v>50320</v>
      </c>
      <c r="F12448" s="122"/>
      <c r="G12448" s="122">
        <f t="shared" si="200"/>
        <v>-50320</v>
      </c>
      <c r="H12448" s="708" t="s">
        <v>7876</v>
      </c>
    </row>
    <row r="12449" spans="1:8" ht="15" x14ac:dyDescent="0.2">
      <c r="A12449" s="706">
        <v>44711</v>
      </c>
      <c r="B12449" s="121" t="s">
        <v>7655</v>
      </c>
      <c r="C12449" s="581" t="s">
        <v>6704</v>
      </c>
      <c r="D12449" s="892" t="s">
        <v>7903</v>
      </c>
      <c r="E12449" s="582">
        <v>8180</v>
      </c>
      <c r="F12449" s="122"/>
      <c r="G12449" s="122">
        <f t="shared" si="200"/>
        <v>-8180</v>
      </c>
      <c r="H12449" s="708" t="s">
        <v>7876</v>
      </c>
    </row>
    <row r="12450" spans="1:8" ht="15" x14ac:dyDescent="0.2">
      <c r="A12450" s="706">
        <v>44711</v>
      </c>
      <c r="B12450" s="121" t="s">
        <v>7815</v>
      </c>
      <c r="C12450" s="581" t="s">
        <v>6704</v>
      </c>
      <c r="D12450" s="892" t="s">
        <v>7903</v>
      </c>
      <c r="E12450" s="582">
        <v>17000</v>
      </c>
      <c r="F12450" s="122"/>
      <c r="G12450" s="122">
        <f t="shared" si="200"/>
        <v>-17000</v>
      </c>
      <c r="H12450" s="708" t="s">
        <v>7876</v>
      </c>
    </row>
    <row r="12451" spans="1:8" ht="15" x14ac:dyDescent="0.2">
      <c r="A12451" s="706">
        <v>44712</v>
      </c>
      <c r="B12451" s="121" t="s">
        <v>1399</v>
      </c>
      <c r="C12451" s="121" t="s">
        <v>7904</v>
      </c>
      <c r="D12451" s="811" t="s">
        <v>7905</v>
      </c>
      <c r="E12451" s="122">
        <v>327000</v>
      </c>
      <c r="F12451" s="122"/>
      <c r="G12451" s="122">
        <f t="shared" si="200"/>
        <v>-327000</v>
      </c>
      <c r="H12451" s="708" t="s">
        <v>7876</v>
      </c>
    </row>
    <row r="12452" spans="1:8" ht="15" x14ac:dyDescent="0.2">
      <c r="A12452" s="706">
        <v>44712</v>
      </c>
      <c r="B12452" s="121" t="s">
        <v>1399</v>
      </c>
      <c r="C12452" s="121" t="s">
        <v>7904</v>
      </c>
      <c r="D12452" s="811" t="s">
        <v>7906</v>
      </c>
      <c r="E12452" s="122">
        <v>327000</v>
      </c>
      <c r="F12452" s="122"/>
      <c r="G12452" s="122">
        <f t="shared" si="200"/>
        <v>-327000</v>
      </c>
      <c r="H12452" s="708" t="s">
        <v>7876</v>
      </c>
    </row>
    <row r="12453" spans="1:8" ht="15" x14ac:dyDescent="0.2">
      <c r="A12453" s="699">
        <v>44694</v>
      </c>
      <c r="B12453" s="90" t="s">
        <v>5640</v>
      </c>
      <c r="C12453" s="90" t="s">
        <v>558</v>
      </c>
      <c r="D12453" s="800" t="s">
        <v>7882</v>
      </c>
      <c r="E12453" s="91"/>
      <c r="F12453" s="91">
        <v>278975</v>
      </c>
      <c r="G12453" s="91">
        <f t="shared" si="200"/>
        <v>278975</v>
      </c>
      <c r="H12453" s="701" t="s">
        <v>7876</v>
      </c>
    </row>
    <row r="12454" spans="1:8" ht="24" x14ac:dyDescent="0.2">
      <c r="A12454" s="699">
        <v>44697</v>
      </c>
      <c r="B12454" s="93" t="s">
        <v>6503</v>
      </c>
      <c r="C12454" s="174" t="s">
        <v>558</v>
      </c>
      <c r="D12454" s="801" t="s">
        <v>7883</v>
      </c>
      <c r="E12454" s="175"/>
      <c r="F12454" s="175">
        <v>375000</v>
      </c>
      <c r="G12454" s="175">
        <f t="shared" si="200"/>
        <v>375000</v>
      </c>
      <c r="H12454" s="701" t="s">
        <v>7876</v>
      </c>
    </row>
    <row r="12455" spans="1:8" ht="15" x14ac:dyDescent="0.2">
      <c r="A12455" s="699">
        <v>44698</v>
      </c>
      <c r="B12455" s="93" t="s">
        <v>3945</v>
      </c>
      <c r="C12455" s="93" t="s">
        <v>558</v>
      </c>
      <c r="D12455" s="891"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1" t="s">
        <v>7883</v>
      </c>
      <c r="E12456" s="175"/>
      <c r="F12456" s="175">
        <v>475000</v>
      </c>
      <c r="G12456" s="175">
        <f t="shared" si="200"/>
        <v>475000</v>
      </c>
      <c r="H12456" s="701" t="s">
        <v>7876</v>
      </c>
    </row>
    <row r="12457" spans="1:8" ht="24" x14ac:dyDescent="0.2">
      <c r="A12457" s="699">
        <v>44699</v>
      </c>
      <c r="B12457" s="93" t="s">
        <v>1399</v>
      </c>
      <c r="C12457" s="93" t="s">
        <v>558</v>
      </c>
      <c r="D12457" s="924" t="s">
        <v>7883</v>
      </c>
      <c r="E12457" s="175"/>
      <c r="F12457" s="175">
        <v>100000</v>
      </c>
      <c r="G12457" s="175">
        <f t="shared" si="200"/>
        <v>100000</v>
      </c>
      <c r="H12457" s="701" t="s">
        <v>7876</v>
      </c>
    </row>
    <row r="12458" spans="1:8" ht="24" x14ac:dyDescent="0.2">
      <c r="A12458" s="699">
        <v>44699</v>
      </c>
      <c r="B12458" s="93" t="s">
        <v>1399</v>
      </c>
      <c r="C12458" s="93" t="s">
        <v>558</v>
      </c>
      <c r="D12458" s="924" t="s">
        <v>7883</v>
      </c>
      <c r="E12458" s="175"/>
      <c r="F12458" s="175">
        <v>125000</v>
      </c>
      <c r="G12458" s="175">
        <f t="shared" si="200"/>
        <v>125000</v>
      </c>
      <c r="H12458" s="701" t="s">
        <v>7876</v>
      </c>
    </row>
    <row r="12459" spans="1:8" ht="24" x14ac:dyDescent="0.2">
      <c r="A12459" s="699">
        <v>44701</v>
      </c>
      <c r="B12459" s="93" t="s">
        <v>7110</v>
      </c>
      <c r="C12459" s="93" t="s">
        <v>558</v>
      </c>
      <c r="D12459" s="801"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1" t="s">
        <v>7909</v>
      </c>
      <c r="E12576" s="122">
        <v>32000</v>
      </c>
      <c r="F12576" s="122"/>
      <c r="G12576" s="122">
        <f t="shared" si="202"/>
        <v>-32000</v>
      </c>
      <c r="H12576" s="708" t="s">
        <v>7908</v>
      </c>
    </row>
    <row r="12577" spans="1:8" ht="15" x14ac:dyDescent="0.2">
      <c r="A12577" s="721">
        <v>44720</v>
      </c>
      <c r="B12577" s="121" t="s">
        <v>7553</v>
      </c>
      <c r="C12577" s="121" t="s">
        <v>6704</v>
      </c>
      <c r="D12577" s="811" t="s">
        <v>7946</v>
      </c>
      <c r="E12577" s="122">
        <v>150000</v>
      </c>
      <c r="F12577" s="122"/>
      <c r="G12577" s="122">
        <f t="shared" si="202"/>
        <v>-150000</v>
      </c>
      <c r="H12577" s="708" t="s">
        <v>7908</v>
      </c>
    </row>
    <row r="12578" spans="1:8" ht="15" customHeight="1" x14ac:dyDescent="0.2">
      <c r="A12578" s="721">
        <v>44723</v>
      </c>
      <c r="B12578" s="121" t="s">
        <v>7110</v>
      </c>
      <c r="C12578" s="581" t="s">
        <v>3002</v>
      </c>
      <c r="D12578" s="892" t="s">
        <v>7956</v>
      </c>
      <c r="E12578" s="582">
        <v>390759</v>
      </c>
      <c r="F12578" s="122"/>
      <c r="G12578" s="122">
        <f t="shared" si="202"/>
        <v>-390759</v>
      </c>
      <c r="H12578" s="708" t="s">
        <v>7908</v>
      </c>
    </row>
    <row r="12579" spans="1:8" ht="15" customHeight="1" x14ac:dyDescent="0.2">
      <c r="A12579" s="721">
        <v>44723</v>
      </c>
      <c r="B12579" s="121" t="s">
        <v>37</v>
      </c>
      <c r="C12579" s="581" t="s">
        <v>3002</v>
      </c>
      <c r="D12579" s="892" t="s">
        <v>7956</v>
      </c>
      <c r="E12579" s="582">
        <v>15552</v>
      </c>
      <c r="F12579" s="122"/>
      <c r="G12579" s="122">
        <f t="shared" si="202"/>
        <v>-15552</v>
      </c>
      <c r="H12579" s="708" t="s">
        <v>7908</v>
      </c>
    </row>
    <row r="12580" spans="1:8" ht="15" x14ac:dyDescent="0.2">
      <c r="A12580" s="721">
        <v>44723</v>
      </c>
      <c r="B12580" s="121" t="s">
        <v>3945</v>
      </c>
      <c r="C12580" s="581" t="s">
        <v>3002</v>
      </c>
      <c r="D12580" s="892" t="s">
        <v>7956</v>
      </c>
      <c r="E12580" s="582">
        <v>30160</v>
      </c>
      <c r="F12580" s="122"/>
      <c r="G12580" s="122">
        <f t="shared" si="202"/>
        <v>-30160</v>
      </c>
      <c r="H12580" s="708" t="s">
        <v>7908</v>
      </c>
    </row>
    <row r="12581" spans="1:8" ht="15" x14ac:dyDescent="0.2">
      <c r="A12581" s="721">
        <v>44723</v>
      </c>
      <c r="B12581" s="121" t="s">
        <v>3944</v>
      </c>
      <c r="C12581" s="581" t="s">
        <v>3002</v>
      </c>
      <c r="D12581" s="892" t="s">
        <v>7956</v>
      </c>
      <c r="E12581" s="582">
        <v>32760</v>
      </c>
      <c r="F12581" s="122"/>
      <c r="G12581" s="122">
        <f t="shared" si="202"/>
        <v>-32760</v>
      </c>
      <c r="H12581" s="708" t="s">
        <v>7908</v>
      </c>
    </row>
    <row r="12582" spans="1:8" ht="15" x14ac:dyDescent="0.2">
      <c r="A12582" s="721">
        <v>44723</v>
      </c>
      <c r="B12582" s="121" t="s">
        <v>3945</v>
      </c>
      <c r="C12582" s="581" t="s">
        <v>3002</v>
      </c>
      <c r="D12582" s="892" t="s">
        <v>7956</v>
      </c>
      <c r="E12582" s="582">
        <v>11050</v>
      </c>
      <c r="F12582" s="122"/>
      <c r="G12582" s="122">
        <f t="shared" si="202"/>
        <v>-11050</v>
      </c>
      <c r="H12582" s="708" t="s">
        <v>7908</v>
      </c>
    </row>
    <row r="12583" spans="1:8" ht="15" x14ac:dyDescent="0.2">
      <c r="A12583" s="721">
        <v>44723</v>
      </c>
      <c r="B12583" s="121" t="s">
        <v>7655</v>
      </c>
      <c r="C12583" s="581" t="s">
        <v>3002</v>
      </c>
      <c r="D12583" s="892" t="s">
        <v>7956</v>
      </c>
      <c r="E12583" s="582">
        <v>58092</v>
      </c>
      <c r="F12583" s="122"/>
      <c r="G12583" s="122">
        <f t="shared" si="202"/>
        <v>-58092</v>
      </c>
      <c r="H12583" s="708" t="s">
        <v>7908</v>
      </c>
    </row>
    <row r="12584" spans="1:8" ht="15" x14ac:dyDescent="0.2">
      <c r="A12584" s="721">
        <v>44725</v>
      </c>
      <c r="B12584" s="121" t="s">
        <v>1399</v>
      </c>
      <c r="C12584" s="583" t="s">
        <v>3291</v>
      </c>
      <c r="D12584" s="912" t="s">
        <v>7957</v>
      </c>
      <c r="E12584" s="584">
        <v>15000</v>
      </c>
      <c r="F12584" s="122"/>
      <c r="G12584" s="122">
        <f t="shared" si="202"/>
        <v>-15000</v>
      </c>
      <c r="H12584" s="708" t="s">
        <v>7908</v>
      </c>
    </row>
    <row r="12585" spans="1:8" ht="15" x14ac:dyDescent="0.2">
      <c r="A12585" s="721">
        <v>44725</v>
      </c>
      <c r="B12585" s="121" t="s">
        <v>37</v>
      </c>
      <c r="C12585" s="583" t="s">
        <v>3291</v>
      </c>
      <c r="D12585" s="912" t="s">
        <v>7957</v>
      </c>
      <c r="E12585" s="584">
        <v>15000</v>
      </c>
      <c r="F12585" s="122"/>
      <c r="G12585" s="122">
        <f t="shared" si="202"/>
        <v>-15000</v>
      </c>
      <c r="H12585" s="708" t="s">
        <v>7908</v>
      </c>
    </row>
    <row r="12586" spans="1:8" ht="24" x14ac:dyDescent="0.2">
      <c r="A12586" s="721">
        <v>44726</v>
      </c>
      <c r="B12586" s="121" t="s">
        <v>1399</v>
      </c>
      <c r="C12586" s="625" t="s">
        <v>166</v>
      </c>
      <c r="D12586" s="913" t="s">
        <v>7994</v>
      </c>
      <c r="E12586" s="626">
        <v>155790</v>
      </c>
      <c r="F12586" s="122"/>
      <c r="G12586" s="122">
        <f t="shared" si="202"/>
        <v>-155790</v>
      </c>
      <c r="H12586" s="708" t="s">
        <v>7908</v>
      </c>
    </row>
    <row r="12587" spans="1:8" ht="24" x14ac:dyDescent="0.2">
      <c r="A12587" s="721">
        <v>44726</v>
      </c>
      <c r="B12587" s="121" t="s">
        <v>7919</v>
      </c>
      <c r="C12587" s="625" t="s">
        <v>166</v>
      </c>
      <c r="D12587" s="913" t="s">
        <v>7994</v>
      </c>
      <c r="E12587" s="626">
        <v>132000</v>
      </c>
      <c r="F12587" s="122"/>
      <c r="G12587" s="122">
        <f t="shared" si="202"/>
        <v>-132000</v>
      </c>
      <c r="H12587" s="708" t="s">
        <v>7908</v>
      </c>
    </row>
    <row r="12588" spans="1:8" ht="24" x14ac:dyDescent="0.2">
      <c r="A12588" s="721">
        <v>44726</v>
      </c>
      <c r="B12588" s="121" t="s">
        <v>7919</v>
      </c>
      <c r="C12588" s="625" t="s">
        <v>166</v>
      </c>
      <c r="D12588" s="913" t="s">
        <v>7994</v>
      </c>
      <c r="E12588" s="626">
        <v>151650</v>
      </c>
      <c r="F12588" s="122"/>
      <c r="G12588" s="122">
        <f t="shared" si="202"/>
        <v>-151650</v>
      </c>
      <c r="H12588" s="708" t="s">
        <v>7908</v>
      </c>
    </row>
    <row r="12589" spans="1:8" ht="24" x14ac:dyDescent="0.2">
      <c r="A12589" s="721">
        <v>44726</v>
      </c>
      <c r="B12589" s="121" t="s">
        <v>7919</v>
      </c>
      <c r="C12589" s="625" t="s">
        <v>166</v>
      </c>
      <c r="D12589" s="913" t="s">
        <v>7994</v>
      </c>
      <c r="E12589" s="626">
        <v>60560</v>
      </c>
      <c r="F12589" s="122"/>
      <c r="G12589" s="122">
        <f t="shared" si="202"/>
        <v>-60560</v>
      </c>
      <c r="H12589" s="708" t="s">
        <v>7908</v>
      </c>
    </row>
    <row r="12590" spans="1:8" ht="24" x14ac:dyDescent="0.2">
      <c r="A12590" s="721">
        <v>44726</v>
      </c>
      <c r="B12590" s="121" t="s">
        <v>2932</v>
      </c>
      <c r="C12590" s="581" t="s">
        <v>358</v>
      </c>
      <c r="D12590" s="896" t="s">
        <v>7963</v>
      </c>
      <c r="E12590" s="582">
        <v>21337</v>
      </c>
      <c r="F12590" s="122"/>
      <c r="G12590" s="122">
        <f t="shared" si="202"/>
        <v>-21337</v>
      </c>
      <c r="H12590" s="708" t="s">
        <v>7908</v>
      </c>
    </row>
    <row r="12591" spans="1:8" ht="24" x14ac:dyDescent="0.2">
      <c r="A12591" s="721">
        <v>44726</v>
      </c>
      <c r="B12591" s="121" t="s">
        <v>7730</v>
      </c>
      <c r="C12591" s="581" t="s">
        <v>358</v>
      </c>
      <c r="D12591" s="896" t="s">
        <v>7963</v>
      </c>
      <c r="E12591" s="582">
        <v>44651</v>
      </c>
      <c r="F12591" s="122"/>
      <c r="G12591" s="122">
        <f t="shared" si="202"/>
        <v>-44651</v>
      </c>
      <c r="H12591" s="708" t="s">
        <v>7908</v>
      </c>
    </row>
    <row r="12592" spans="1:8" ht="24" x14ac:dyDescent="0.2">
      <c r="A12592" s="721">
        <v>44726</v>
      </c>
      <c r="B12592" s="121" t="s">
        <v>3732</v>
      </c>
      <c r="C12592" s="581" t="s">
        <v>358</v>
      </c>
      <c r="D12592" s="896" t="s">
        <v>7963</v>
      </c>
      <c r="E12592" s="582">
        <v>33179</v>
      </c>
      <c r="F12592" s="122"/>
      <c r="G12592" s="122">
        <f t="shared" si="202"/>
        <v>-33179</v>
      </c>
      <c r="H12592" s="708" t="s">
        <v>7908</v>
      </c>
    </row>
    <row r="12593" spans="1:8" ht="24" x14ac:dyDescent="0.2">
      <c r="A12593" s="721">
        <v>44726</v>
      </c>
      <c r="B12593" s="121" t="s">
        <v>7815</v>
      </c>
      <c r="C12593" s="581" t="s">
        <v>358</v>
      </c>
      <c r="D12593" s="896" t="s">
        <v>7963</v>
      </c>
      <c r="E12593" s="582">
        <v>58530</v>
      </c>
      <c r="F12593" s="122"/>
      <c r="G12593" s="122">
        <f t="shared" si="202"/>
        <v>-58530</v>
      </c>
      <c r="H12593" s="708" t="s">
        <v>7908</v>
      </c>
    </row>
    <row r="12594" spans="1:8" ht="15" x14ac:dyDescent="0.2">
      <c r="A12594" s="721">
        <v>44732</v>
      </c>
      <c r="B12594" s="121" t="s">
        <v>7655</v>
      </c>
      <c r="C12594" s="583" t="s">
        <v>317</v>
      </c>
      <c r="D12594" s="914" t="s">
        <v>8104</v>
      </c>
      <c r="E12594" s="584">
        <v>21900</v>
      </c>
      <c r="F12594" s="122"/>
      <c r="G12594" s="122">
        <f t="shared" si="202"/>
        <v>-21900</v>
      </c>
      <c r="H12594" s="708" t="s">
        <v>7908</v>
      </c>
    </row>
    <row r="12595" spans="1:8" ht="15" x14ac:dyDescent="0.2">
      <c r="A12595" s="721">
        <v>44732</v>
      </c>
      <c r="B12595" s="121" t="s">
        <v>7110</v>
      </c>
      <c r="C12595" s="583" t="s">
        <v>317</v>
      </c>
      <c r="D12595" s="914" t="s">
        <v>8104</v>
      </c>
      <c r="E12595" s="584">
        <v>8155</v>
      </c>
      <c r="F12595" s="122"/>
      <c r="G12595" s="122">
        <f t="shared" si="202"/>
        <v>-8155</v>
      </c>
      <c r="H12595" s="708" t="s">
        <v>7908</v>
      </c>
    </row>
    <row r="12596" spans="1:8" ht="15" x14ac:dyDescent="0.2">
      <c r="A12596" s="721">
        <v>44732</v>
      </c>
      <c r="B12596" s="121" t="s">
        <v>7730</v>
      </c>
      <c r="C12596" s="583" t="s">
        <v>317</v>
      </c>
      <c r="D12596" s="914" t="s">
        <v>8104</v>
      </c>
      <c r="E12596" s="584">
        <v>7700</v>
      </c>
      <c r="F12596" s="122"/>
      <c r="G12596" s="122">
        <f t="shared" si="202"/>
        <v>-7700</v>
      </c>
      <c r="H12596" s="708" t="s">
        <v>7908</v>
      </c>
    </row>
    <row r="12597" spans="1:8" ht="15" x14ac:dyDescent="0.2">
      <c r="A12597" s="721">
        <v>44732</v>
      </c>
      <c r="B12597" s="121" t="s">
        <v>7919</v>
      </c>
      <c r="C12597" s="583" t="s">
        <v>317</v>
      </c>
      <c r="D12597" s="914" t="s">
        <v>8104</v>
      </c>
      <c r="E12597" s="584">
        <v>50190</v>
      </c>
      <c r="F12597" s="122"/>
      <c r="G12597" s="122">
        <f t="shared" si="202"/>
        <v>-50190</v>
      </c>
      <c r="H12597" s="708" t="s">
        <v>7908</v>
      </c>
    </row>
    <row r="12598" spans="1:8" ht="15" x14ac:dyDescent="0.2">
      <c r="A12598" s="721">
        <v>44732</v>
      </c>
      <c r="B12598" s="121" t="s">
        <v>3945</v>
      </c>
      <c r="C12598" s="583" t="s">
        <v>317</v>
      </c>
      <c r="D12598" s="914" t="s">
        <v>8104</v>
      </c>
      <c r="E12598" s="584">
        <v>35720</v>
      </c>
      <c r="F12598" s="122"/>
      <c r="G12598" s="122">
        <f t="shared" si="202"/>
        <v>-35720</v>
      </c>
      <c r="H12598" s="708" t="s">
        <v>7908</v>
      </c>
    </row>
    <row r="12599" spans="1:8" ht="15" x14ac:dyDescent="0.2">
      <c r="A12599" s="721">
        <v>44732</v>
      </c>
      <c r="B12599" s="121" t="s">
        <v>1399</v>
      </c>
      <c r="C12599" s="583" t="s">
        <v>317</v>
      </c>
      <c r="D12599" s="914" t="s">
        <v>8104</v>
      </c>
      <c r="E12599" s="584">
        <v>26335</v>
      </c>
      <c r="F12599" s="122"/>
      <c r="G12599" s="122">
        <f t="shared" si="202"/>
        <v>-26335</v>
      </c>
      <c r="H12599" s="708" t="s">
        <v>7908</v>
      </c>
    </row>
    <row r="12600" spans="1:8" ht="15" x14ac:dyDescent="0.2">
      <c r="A12600" s="721">
        <v>44735</v>
      </c>
      <c r="B12600" s="121" t="s">
        <v>7919</v>
      </c>
      <c r="C12600" s="121" t="s">
        <v>6704</v>
      </c>
      <c r="D12600" s="811" t="s">
        <v>7986</v>
      </c>
      <c r="E12600" s="122">
        <v>300000</v>
      </c>
      <c r="F12600" s="122"/>
      <c r="G12600" s="122">
        <f t="shared" si="202"/>
        <v>-300000</v>
      </c>
      <c r="H12600" s="708" t="s">
        <v>7908</v>
      </c>
    </row>
    <row r="12601" spans="1:8" ht="15" x14ac:dyDescent="0.2">
      <c r="A12601" s="721">
        <v>44735</v>
      </c>
      <c r="B12601" s="121" t="s">
        <v>7951</v>
      </c>
      <c r="C12601" s="121" t="s">
        <v>7995</v>
      </c>
      <c r="D12601" s="811" t="s">
        <v>7996</v>
      </c>
      <c r="E12601" s="122">
        <v>99684</v>
      </c>
      <c r="F12601" s="122"/>
      <c r="G12601" s="122">
        <f t="shared" si="202"/>
        <v>-99684</v>
      </c>
      <c r="H12601" s="708" t="s">
        <v>7908</v>
      </c>
    </row>
    <row r="12602" spans="1:8" ht="15" x14ac:dyDescent="0.2">
      <c r="A12602" s="721">
        <v>44735</v>
      </c>
      <c r="B12602" s="121" t="s">
        <v>7919</v>
      </c>
      <c r="C12602" s="121" t="s">
        <v>6833</v>
      </c>
      <c r="D12602" s="811" t="s">
        <v>7996</v>
      </c>
      <c r="E12602" s="122">
        <v>825000</v>
      </c>
      <c r="F12602" s="122"/>
      <c r="G12602" s="122">
        <f t="shared" si="202"/>
        <v>-825000</v>
      </c>
      <c r="H12602" s="708" t="s">
        <v>7908</v>
      </c>
    </row>
    <row r="12603" spans="1:8" ht="15" x14ac:dyDescent="0.2">
      <c r="A12603" s="721">
        <v>44735</v>
      </c>
      <c r="B12603" s="121" t="s">
        <v>1399</v>
      </c>
      <c r="C12603" s="121" t="s">
        <v>7970</v>
      </c>
      <c r="D12603" s="811" t="s">
        <v>8006</v>
      </c>
      <c r="E12603" s="122">
        <v>200000</v>
      </c>
      <c r="F12603" s="122"/>
      <c r="G12603" s="122">
        <f t="shared" si="202"/>
        <v>-200000</v>
      </c>
      <c r="H12603" s="708" t="s">
        <v>7908</v>
      </c>
    </row>
    <row r="12604" spans="1:8" ht="15" x14ac:dyDescent="0.2">
      <c r="A12604" s="721">
        <v>44741</v>
      </c>
      <c r="B12604" s="121" t="s">
        <v>7919</v>
      </c>
      <c r="C12604" s="121" t="s">
        <v>7904</v>
      </c>
      <c r="D12604" s="811" t="s">
        <v>8018</v>
      </c>
      <c r="E12604" s="122">
        <v>2875293</v>
      </c>
      <c r="F12604" s="122"/>
      <c r="G12604" s="122">
        <f t="shared" si="202"/>
        <v>-2875293</v>
      </c>
      <c r="H12604" s="708" t="s">
        <v>7908</v>
      </c>
    </row>
    <row r="12605" spans="1:8" ht="15" x14ac:dyDescent="0.2">
      <c r="A12605" s="721">
        <v>44741</v>
      </c>
      <c r="B12605" s="121" t="s">
        <v>1399</v>
      </c>
      <c r="C12605" s="121" t="s">
        <v>7242</v>
      </c>
      <c r="D12605" s="811" t="s">
        <v>8019</v>
      </c>
      <c r="E12605" s="122">
        <v>100000</v>
      </c>
      <c r="F12605" s="122"/>
      <c r="G12605" s="122">
        <f t="shared" si="202"/>
        <v>-100000</v>
      </c>
      <c r="H12605" s="708" t="s">
        <v>7908</v>
      </c>
    </row>
    <row r="12606" spans="1:8" ht="15" x14ac:dyDescent="0.2">
      <c r="A12606" s="721">
        <v>44741</v>
      </c>
      <c r="B12606" s="121" t="s">
        <v>2932</v>
      </c>
      <c r="C12606" s="121" t="s">
        <v>3002</v>
      </c>
      <c r="D12606" s="927" t="s">
        <v>9492</v>
      </c>
      <c r="E12606" s="122">
        <v>2831635</v>
      </c>
      <c r="F12606" s="122"/>
      <c r="G12606" s="122">
        <f t="shared" si="202"/>
        <v>-2831635</v>
      </c>
      <c r="H12606" s="708" t="s">
        <v>7908</v>
      </c>
    </row>
    <row r="12607" spans="1:8" ht="15" x14ac:dyDescent="0.2">
      <c r="A12607" s="721">
        <v>44741</v>
      </c>
      <c r="B12607" s="121" t="s">
        <v>2932</v>
      </c>
      <c r="C12607" s="121" t="s">
        <v>3002</v>
      </c>
      <c r="D12607" s="927" t="s">
        <v>9492</v>
      </c>
      <c r="E12607" s="122">
        <v>74516</v>
      </c>
      <c r="F12607" s="122"/>
      <c r="G12607" s="122">
        <f t="shared" si="202"/>
        <v>-74516</v>
      </c>
      <c r="H12607" s="708" t="s">
        <v>7908</v>
      </c>
    </row>
    <row r="12608" spans="1:8" ht="15" x14ac:dyDescent="0.2">
      <c r="A12608" s="720">
        <v>44716</v>
      </c>
      <c r="B12608" s="90" t="s">
        <v>3944</v>
      </c>
      <c r="C12608" s="174" t="s">
        <v>558</v>
      </c>
      <c r="D12608" s="891" t="s">
        <v>7907</v>
      </c>
      <c r="E12608" s="700"/>
      <c r="F12608" s="91">
        <v>337081</v>
      </c>
      <c r="G12608" s="91">
        <f t="shared" si="202"/>
        <v>337081</v>
      </c>
      <c r="H12608" s="701" t="s">
        <v>7908</v>
      </c>
    </row>
    <row r="12609" spans="1:8" ht="15" x14ac:dyDescent="0.2">
      <c r="A12609" s="720">
        <v>44720</v>
      </c>
      <c r="B12609" s="90" t="s">
        <v>7815</v>
      </c>
      <c r="C12609" s="174" t="s">
        <v>558</v>
      </c>
      <c r="D12609" s="891" t="s">
        <v>7945</v>
      </c>
      <c r="E12609" s="700"/>
      <c r="F12609" s="91">
        <v>1300000</v>
      </c>
      <c r="G12609" s="91">
        <f t="shared" si="202"/>
        <v>1300000</v>
      </c>
      <c r="H12609" s="701" t="s">
        <v>7908</v>
      </c>
    </row>
    <row r="12610" spans="1:8" ht="24" x14ac:dyDescent="0.2">
      <c r="A12610" s="720">
        <v>44726</v>
      </c>
      <c r="B12610" s="93" t="s">
        <v>7951</v>
      </c>
      <c r="C12610" s="174" t="s">
        <v>558</v>
      </c>
      <c r="D12610" s="801" t="s">
        <v>7959</v>
      </c>
      <c r="E12610" s="700"/>
      <c r="F12610" s="175">
        <v>500000</v>
      </c>
      <c r="G12610" s="175">
        <f t="shared" si="202"/>
        <v>500000</v>
      </c>
      <c r="H12610" s="701" t="s">
        <v>7908</v>
      </c>
    </row>
    <row r="12611" spans="1:8" ht="24" x14ac:dyDescent="0.2">
      <c r="A12611" s="723">
        <v>44726</v>
      </c>
      <c r="B12611" s="726" t="s">
        <v>7124</v>
      </c>
      <c r="C12611" s="725" t="s">
        <v>558</v>
      </c>
      <c r="D12611" s="915" t="s">
        <v>7958</v>
      </c>
      <c r="E12611" s="724"/>
      <c r="F12611" s="727">
        <v>157697</v>
      </c>
      <c r="G12611" s="175">
        <f t="shared" si="202"/>
        <v>157697</v>
      </c>
      <c r="H12611" s="701" t="s">
        <v>7908</v>
      </c>
    </row>
    <row r="12612" spans="1:8" ht="15" x14ac:dyDescent="0.2">
      <c r="A12612" s="723">
        <v>44726</v>
      </c>
      <c r="B12612" s="90" t="s">
        <v>3944</v>
      </c>
      <c r="C12612" s="174" t="s">
        <v>558</v>
      </c>
      <c r="D12612" s="891" t="s">
        <v>7960</v>
      </c>
      <c r="E12612" s="700"/>
      <c r="F12612" s="91">
        <v>337081</v>
      </c>
      <c r="G12612" s="91">
        <f t="shared" si="202"/>
        <v>337081</v>
      </c>
      <c r="H12612" s="701" t="s">
        <v>7908</v>
      </c>
    </row>
    <row r="12613" spans="1:8" ht="15" x14ac:dyDescent="0.2">
      <c r="A12613" s="723">
        <v>44726</v>
      </c>
      <c r="B12613" s="90" t="s">
        <v>3944</v>
      </c>
      <c r="C12613" s="174" t="s">
        <v>558</v>
      </c>
      <c r="D12613" s="891" t="s">
        <v>7961</v>
      </c>
      <c r="E12613" s="700"/>
      <c r="F12613" s="91">
        <v>337081</v>
      </c>
      <c r="G12613" s="91">
        <f t="shared" ref="G12613:G12676" si="203">F12613-E12613</f>
        <v>337081</v>
      </c>
      <c r="H12613" s="701" t="s">
        <v>7908</v>
      </c>
    </row>
    <row r="12614" spans="1:8" ht="15" x14ac:dyDescent="0.2">
      <c r="A12614" s="723">
        <v>44732</v>
      </c>
      <c r="B12614" s="90" t="s">
        <v>37</v>
      </c>
      <c r="C12614" s="174" t="s">
        <v>558</v>
      </c>
      <c r="D12614" s="891" t="s">
        <v>7960</v>
      </c>
      <c r="E12614" s="700"/>
      <c r="F12614" s="91">
        <v>188568</v>
      </c>
      <c r="G12614" s="91">
        <f t="shared" si="203"/>
        <v>188568</v>
      </c>
      <c r="H12614" s="701" t="s">
        <v>7908</v>
      </c>
    </row>
    <row r="12615" spans="1:8" ht="60" x14ac:dyDescent="0.2">
      <c r="A12615" s="723">
        <v>44735</v>
      </c>
      <c r="B12615" s="93" t="s">
        <v>7951</v>
      </c>
      <c r="C12615" s="174" t="s">
        <v>558</v>
      </c>
      <c r="D12615" s="916" t="s">
        <v>7988</v>
      </c>
      <c r="E12615" s="700"/>
      <c r="F12615" s="175">
        <v>99684</v>
      </c>
      <c r="G12615" s="175">
        <f t="shared" si="203"/>
        <v>99684</v>
      </c>
      <c r="H12615" s="701" t="s">
        <v>7908</v>
      </c>
    </row>
    <row r="12616" spans="1:8" ht="24" x14ac:dyDescent="0.2">
      <c r="A12616" s="723">
        <v>44735</v>
      </c>
      <c r="B12616" s="93" t="s">
        <v>7951</v>
      </c>
      <c r="C12616" s="174" t="s">
        <v>558</v>
      </c>
      <c r="D12616" s="801" t="s">
        <v>7987</v>
      </c>
      <c r="E12616" s="700"/>
      <c r="F12616" s="175">
        <v>825000</v>
      </c>
      <c r="G12616" s="175">
        <f t="shared" si="203"/>
        <v>825000</v>
      </c>
      <c r="H12616" s="701" t="s">
        <v>7908</v>
      </c>
    </row>
    <row r="12617" spans="1:8" ht="24" x14ac:dyDescent="0.2">
      <c r="A12617" s="723">
        <v>44741</v>
      </c>
      <c r="B12617" s="93" t="s">
        <v>7919</v>
      </c>
      <c r="C12617" s="174" t="s">
        <v>558</v>
      </c>
      <c r="D12617" s="801" t="s">
        <v>8007</v>
      </c>
      <c r="E12617" s="175"/>
      <c r="F12617" s="175">
        <v>2875293</v>
      </c>
      <c r="G12617" s="175">
        <f t="shared" si="203"/>
        <v>2875293</v>
      </c>
      <c r="H12617" s="701" t="s">
        <v>7908</v>
      </c>
    </row>
    <row r="12618" spans="1:8" ht="15" x14ac:dyDescent="0.2">
      <c r="A12618" s="723">
        <v>44742</v>
      </c>
      <c r="B12618" s="90" t="s">
        <v>3945</v>
      </c>
      <c r="C12618" s="174" t="s">
        <v>558</v>
      </c>
      <c r="D12618" s="800"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2"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8272</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2" t="s">
        <v>8026</v>
      </c>
      <c r="E12729" s="584">
        <v>30160</v>
      </c>
      <c r="F12729" s="122"/>
      <c r="G12729" s="122">
        <f t="shared" si="204"/>
        <v>-30160</v>
      </c>
      <c r="H12729" s="708" t="s">
        <v>8012</v>
      </c>
    </row>
    <row r="12730" spans="1:8" ht="15" x14ac:dyDescent="0.2">
      <c r="A12730" s="721">
        <v>44744</v>
      </c>
      <c r="B12730" s="121" t="s">
        <v>3944</v>
      </c>
      <c r="C12730" s="583" t="s">
        <v>3002</v>
      </c>
      <c r="D12730" s="912" t="s">
        <v>8026</v>
      </c>
      <c r="E12730" s="584">
        <v>32760</v>
      </c>
      <c r="F12730" s="122"/>
      <c r="G12730" s="122">
        <f t="shared" si="204"/>
        <v>-32760</v>
      </c>
      <c r="H12730" s="708" t="s">
        <v>8012</v>
      </c>
    </row>
    <row r="12731" spans="1:8" ht="15" x14ac:dyDescent="0.2">
      <c r="A12731" s="721">
        <v>44744</v>
      </c>
      <c r="B12731" s="121" t="s">
        <v>37</v>
      </c>
      <c r="C12731" s="583" t="s">
        <v>3002</v>
      </c>
      <c r="D12731" s="912"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2"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2"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2"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2"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2"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8274</v>
      </c>
      <c r="D12738" s="227" t="s">
        <v>8275</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2"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2"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2"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2"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2"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2"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3"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3"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2"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x14ac:dyDescent="0.2">
      <c r="A12751" s="729">
        <v>44761</v>
      </c>
      <c r="B12751" s="93" t="s">
        <v>37</v>
      </c>
      <c r="C12751" s="174" t="s">
        <v>558</v>
      </c>
      <c r="D12751" s="891"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1" t="s">
        <v>8107</v>
      </c>
      <c r="E12752" s="175"/>
      <c r="F12752" s="175">
        <v>194983</v>
      </c>
      <c r="G12752" s="175">
        <f t="shared" si="205"/>
        <v>194983</v>
      </c>
      <c r="H12752" s="701" t="s">
        <v>8012</v>
      </c>
    </row>
    <row r="12753" spans="1:8" ht="15" x14ac:dyDescent="0.2">
      <c r="A12753" s="729">
        <v>44770</v>
      </c>
      <c r="B12753" s="93" t="s">
        <v>82</v>
      </c>
      <c r="C12753" s="174" t="s">
        <v>558</v>
      </c>
      <c r="D12753" s="801" t="s">
        <v>8046</v>
      </c>
      <c r="E12753" s="175"/>
      <c r="F12753" s="175">
        <v>117182</v>
      </c>
      <c r="G12753" s="175">
        <f t="shared" si="205"/>
        <v>117182</v>
      </c>
      <c r="H12753" s="701" t="s">
        <v>8012</v>
      </c>
    </row>
    <row r="12754" spans="1:8" ht="15" x14ac:dyDescent="0.2">
      <c r="A12754" s="729">
        <v>44770</v>
      </c>
      <c r="B12754" s="93" t="s">
        <v>8075</v>
      </c>
      <c r="C12754" s="174" t="s">
        <v>558</v>
      </c>
      <c r="D12754" s="891"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1"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1"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1" t="s">
        <v>8047</v>
      </c>
      <c r="E12757" s="175"/>
      <c r="F12757" s="175">
        <v>2400000</v>
      </c>
      <c r="G12757" s="175">
        <f t="shared" si="205"/>
        <v>2400000</v>
      </c>
      <c r="H12757" s="701" t="s">
        <v>8012</v>
      </c>
    </row>
    <row r="12758" spans="1:8" ht="25.5" x14ac:dyDescent="0.2">
      <c r="A12758" s="729">
        <v>44771</v>
      </c>
      <c r="B12758" s="174" t="s">
        <v>7951</v>
      </c>
      <c r="C12758" s="174" t="s">
        <v>558</v>
      </c>
      <c r="D12758" s="801"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1"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90"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8282</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8283</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8318</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8318</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8284</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8285</v>
      </c>
      <c r="D12867" s="182" t="s">
        <v>8286</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8287</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8284</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6"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6"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8288</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8289</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8274</v>
      </c>
      <c r="D12910" s="902" t="s">
        <v>8094</v>
      </c>
      <c r="E12910" s="235">
        <v>200000</v>
      </c>
      <c r="F12910" s="235"/>
      <c r="G12910" s="235">
        <f t="shared" si="207"/>
        <v>-200000</v>
      </c>
      <c r="H12910" s="708" t="s">
        <v>8093</v>
      </c>
    </row>
    <row r="12911" spans="1:8" s="681" customFormat="1" ht="15" customHeight="1" x14ac:dyDescent="0.25">
      <c r="A12911" s="732">
        <v>44775</v>
      </c>
      <c r="B12911" s="234" t="s">
        <v>8041</v>
      </c>
      <c r="C12911" s="234" t="s">
        <v>8274</v>
      </c>
      <c r="D12911" s="902"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2"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2"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2"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2"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2" t="s">
        <v>8273</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2" t="s">
        <v>9064</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3"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3"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3"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3"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2"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2"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1"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1"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1"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1"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2"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2"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2"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2"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1"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1"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2"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2"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2"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2"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2"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1" t="s">
        <v>8101</v>
      </c>
      <c r="E12939" s="175"/>
      <c r="F12939" s="175">
        <v>719598</v>
      </c>
      <c r="G12939" s="175">
        <f t="shared" si="208"/>
        <v>719598</v>
      </c>
      <c r="H12939" s="701" t="s">
        <v>8093</v>
      </c>
    </row>
    <row r="12940" spans="1:8" ht="15" x14ac:dyDescent="0.2">
      <c r="A12940" s="729">
        <v>44784</v>
      </c>
      <c r="B12940" s="90" t="s">
        <v>3944</v>
      </c>
      <c r="C12940" s="174" t="s">
        <v>558</v>
      </c>
      <c r="D12940" s="891"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1" t="s">
        <v>8108</v>
      </c>
      <c r="E12941" s="175"/>
      <c r="F12941" s="175">
        <v>805838</v>
      </c>
      <c r="G12941" s="175">
        <f t="shared" si="208"/>
        <v>805838</v>
      </c>
      <c r="H12941" s="701" t="s">
        <v>8093</v>
      </c>
    </row>
    <row r="12942" spans="1:8" ht="15" x14ac:dyDescent="0.2">
      <c r="A12942" s="729">
        <v>44790</v>
      </c>
      <c r="B12942" s="90" t="s">
        <v>3944</v>
      </c>
      <c r="C12942" s="174" t="s">
        <v>558</v>
      </c>
      <c r="D12942" s="891" t="s">
        <v>8139</v>
      </c>
      <c r="E12942" s="700"/>
      <c r="F12942" s="91">
        <v>337081</v>
      </c>
      <c r="G12942" s="91">
        <f t="shared" si="208"/>
        <v>337081</v>
      </c>
      <c r="H12942" s="701" t="s">
        <v>8093</v>
      </c>
    </row>
    <row r="12943" spans="1:8" ht="15" x14ac:dyDescent="0.2">
      <c r="A12943" s="729">
        <v>44790</v>
      </c>
      <c r="B12943" s="90" t="s">
        <v>3945</v>
      </c>
      <c r="C12943" s="174" t="s">
        <v>558</v>
      </c>
      <c r="D12943" s="891" t="s">
        <v>8139</v>
      </c>
      <c r="E12943" s="700"/>
      <c r="F12943" s="91">
        <v>310329</v>
      </c>
      <c r="G12943" s="91">
        <f t="shared" si="208"/>
        <v>310329</v>
      </c>
      <c r="H12943" s="701" t="s">
        <v>8093</v>
      </c>
    </row>
    <row r="12944" spans="1:8" ht="15" x14ac:dyDescent="0.2">
      <c r="A12944" s="729">
        <v>44791</v>
      </c>
      <c r="B12944" s="93" t="s">
        <v>37</v>
      </c>
      <c r="C12944" s="174" t="s">
        <v>558</v>
      </c>
      <c r="D12944" s="891" t="s">
        <v>8139</v>
      </c>
      <c r="E12944" s="700"/>
      <c r="F12944" s="175">
        <v>188568</v>
      </c>
      <c r="G12944" s="175">
        <f t="shared" si="208"/>
        <v>188568</v>
      </c>
      <c r="H12944" s="701" t="s">
        <v>8093</v>
      </c>
    </row>
    <row r="12945" spans="1:8" ht="15" x14ac:dyDescent="0.2">
      <c r="A12945" s="729">
        <v>44791</v>
      </c>
      <c r="B12945" s="90" t="s">
        <v>7065</v>
      </c>
      <c r="C12945" s="174" t="s">
        <v>558</v>
      </c>
      <c r="D12945" s="800" t="s">
        <v>8140</v>
      </c>
      <c r="E12945" s="700"/>
      <c r="F12945" s="91">
        <v>1000000</v>
      </c>
      <c r="G12945" s="91">
        <f t="shared" si="208"/>
        <v>1000000</v>
      </c>
      <c r="H12945" s="701" t="s">
        <v>8093</v>
      </c>
    </row>
    <row r="12946" spans="1:8" ht="15" x14ac:dyDescent="0.2">
      <c r="A12946" s="729">
        <v>44791</v>
      </c>
      <c r="B12946" s="90" t="s">
        <v>7065</v>
      </c>
      <c r="C12946" s="174" t="s">
        <v>558</v>
      </c>
      <c r="D12946" s="800" t="s">
        <v>8140</v>
      </c>
      <c r="E12946" s="700"/>
      <c r="F12946" s="91">
        <v>1000000</v>
      </c>
      <c r="G12946" s="91">
        <f t="shared" si="208"/>
        <v>1000000</v>
      </c>
      <c r="H12946" s="701" t="s">
        <v>8093</v>
      </c>
    </row>
    <row r="12947" spans="1:8" ht="15" x14ac:dyDescent="0.2">
      <c r="A12947" s="729">
        <v>44791</v>
      </c>
      <c r="B12947" s="90" t="s">
        <v>7065</v>
      </c>
      <c r="C12947" s="174" t="s">
        <v>558</v>
      </c>
      <c r="D12947" s="800" t="s">
        <v>8140</v>
      </c>
      <c r="E12947" s="700"/>
      <c r="F12947" s="91">
        <v>1614943</v>
      </c>
      <c r="G12947" s="91">
        <f t="shared" si="208"/>
        <v>1614943</v>
      </c>
      <c r="H12947" s="701" t="s">
        <v>8093</v>
      </c>
    </row>
    <row r="12948" spans="1:8" ht="15" x14ac:dyDescent="0.2">
      <c r="A12948" s="729">
        <v>44799</v>
      </c>
      <c r="B12948" s="90" t="s">
        <v>8041</v>
      </c>
      <c r="C12948" s="174" t="s">
        <v>558</v>
      </c>
      <c r="D12948" s="800" t="s">
        <v>8177</v>
      </c>
      <c r="E12948" s="700"/>
      <c r="F12948" s="91">
        <v>800000</v>
      </c>
      <c r="G12948" s="91">
        <f t="shared" si="208"/>
        <v>800000</v>
      </c>
      <c r="H12948" s="701" t="s">
        <v>8093</v>
      </c>
    </row>
    <row r="12949" spans="1:8" ht="15" x14ac:dyDescent="0.2">
      <c r="A12949" s="729">
        <v>44803</v>
      </c>
      <c r="B12949" s="90" t="s">
        <v>3945</v>
      </c>
      <c r="C12949" s="174" t="s">
        <v>558</v>
      </c>
      <c r="D12949" s="800" t="s">
        <v>8210</v>
      </c>
      <c r="E12949" s="700"/>
      <c r="F12949" s="91">
        <v>528000</v>
      </c>
      <c r="G12949" s="91">
        <f t="shared" si="208"/>
        <v>528000</v>
      </c>
      <c r="H12949" s="701" t="s">
        <v>8093</v>
      </c>
    </row>
    <row r="12950" spans="1:8" ht="24" x14ac:dyDescent="0.2">
      <c r="A12950" s="729">
        <v>44803</v>
      </c>
      <c r="B12950" s="93" t="s">
        <v>8041</v>
      </c>
      <c r="C12950" s="174" t="s">
        <v>558</v>
      </c>
      <c r="D12950" s="897" t="s">
        <v>8220</v>
      </c>
      <c r="E12950" s="700"/>
      <c r="F12950" s="175">
        <v>2200230</v>
      </c>
      <c r="G12950" s="175">
        <f t="shared" si="208"/>
        <v>2200230</v>
      </c>
      <c r="H12950" s="701" t="s">
        <v>8093</v>
      </c>
    </row>
    <row r="12951" spans="1:8" ht="15" x14ac:dyDescent="0.2">
      <c r="A12951" s="729">
        <v>44803</v>
      </c>
      <c r="B12951" s="93" t="s">
        <v>7919</v>
      </c>
      <c r="C12951" s="174" t="s">
        <v>558</v>
      </c>
      <c r="D12951" s="868" t="s">
        <v>9065</v>
      </c>
      <c r="E12951" s="91"/>
      <c r="F12951" s="91">
        <v>2990000</v>
      </c>
      <c r="G12951" s="91">
        <f t="shared" si="208"/>
        <v>2990000</v>
      </c>
      <c r="H12951" s="701" t="s">
        <v>8093</v>
      </c>
    </row>
    <row r="12952" spans="1:8" ht="15" x14ac:dyDescent="0.2">
      <c r="A12952" s="729">
        <v>44803</v>
      </c>
      <c r="B12952" s="93" t="s">
        <v>8041</v>
      </c>
      <c r="C12952" s="174" t="s">
        <v>558</v>
      </c>
      <c r="D12952" s="800" t="s">
        <v>8221</v>
      </c>
      <c r="E12952" s="91">
        <v>60000</v>
      </c>
      <c r="F12952" s="91"/>
      <c r="G12952" s="91">
        <f t="shared" si="208"/>
        <v>-60000</v>
      </c>
      <c r="H12952" s="701" t="s">
        <v>8093</v>
      </c>
    </row>
    <row r="12953" spans="1:8" ht="15" x14ac:dyDescent="0.2">
      <c r="A12953" s="733">
        <v>44806</v>
      </c>
      <c r="B12953" s="75" t="s">
        <v>7919</v>
      </c>
      <c r="C12953" s="75" t="s">
        <v>3144</v>
      </c>
      <c r="D12953" s="790" t="s">
        <v>6940</v>
      </c>
      <c r="E12953" s="125">
        <v>15315</v>
      </c>
      <c r="F12953" s="125"/>
      <c r="G12953" s="125">
        <f t="shared" si="208"/>
        <v>-15315</v>
      </c>
      <c r="H12953" s="704" t="s">
        <v>8236</v>
      </c>
    </row>
    <row r="12954" spans="1:8" ht="15" x14ac:dyDescent="0.2">
      <c r="A12954" s="733">
        <v>44806</v>
      </c>
      <c r="B12954" s="75" t="s">
        <v>16</v>
      </c>
      <c r="C12954" s="75" t="s">
        <v>3842</v>
      </c>
      <c r="D12954" s="790" t="s">
        <v>8284</v>
      </c>
      <c r="E12954" s="125">
        <v>2940</v>
      </c>
      <c r="F12954" s="125"/>
      <c r="G12954" s="125">
        <f t="shared" si="208"/>
        <v>-2940</v>
      </c>
      <c r="H12954" s="704" t="s">
        <v>8236</v>
      </c>
    </row>
    <row r="12955" spans="1:8" ht="15" customHeight="1" x14ac:dyDescent="0.2">
      <c r="A12955" s="733">
        <v>44806</v>
      </c>
      <c r="B12955" s="75" t="s">
        <v>7919</v>
      </c>
      <c r="C12955" s="75" t="s">
        <v>3842</v>
      </c>
      <c r="D12955" s="790" t="s">
        <v>391</v>
      </c>
      <c r="E12955" s="125">
        <v>2000</v>
      </c>
      <c r="F12955" s="125"/>
      <c r="G12955" s="125">
        <f t="shared" si="208"/>
        <v>-2000</v>
      </c>
      <c r="H12955" s="704" t="s">
        <v>8236</v>
      </c>
    </row>
    <row r="12956" spans="1:8" ht="15" customHeight="1" x14ac:dyDescent="0.2">
      <c r="A12956" s="733">
        <v>44806</v>
      </c>
      <c r="B12956" s="75" t="s">
        <v>8041</v>
      </c>
      <c r="C12956" s="75" t="s">
        <v>3842</v>
      </c>
      <c r="D12956" s="790"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8290</v>
      </c>
      <c r="E12962" s="57">
        <v>900</v>
      </c>
      <c r="F12962" s="57"/>
      <c r="G12962" s="125">
        <f t="shared" si="208"/>
        <v>-900</v>
      </c>
      <c r="H12962" s="704" t="s">
        <v>8236</v>
      </c>
    </row>
    <row r="12963" spans="1:8" ht="15" x14ac:dyDescent="0.2">
      <c r="A12963" s="733">
        <v>44806</v>
      </c>
      <c r="B12963" s="62" t="s">
        <v>16</v>
      </c>
      <c r="C12963" s="75" t="s">
        <v>391</v>
      </c>
      <c r="D12963" s="107" t="s">
        <v>8517</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3"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8291</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8284</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8292</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8268</v>
      </c>
      <c r="D13001" s="107" t="s">
        <v>8269</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8270</v>
      </c>
      <c r="E13005" s="57">
        <v>14500</v>
      </c>
      <c r="F13005" s="57"/>
      <c r="G13005" s="125">
        <f t="shared" si="209"/>
        <v>-14500</v>
      </c>
      <c r="H13005" s="704" t="s">
        <v>8236</v>
      </c>
    </row>
    <row r="13006" spans="1:8" ht="15" x14ac:dyDescent="0.2">
      <c r="A13006" s="733">
        <v>44811</v>
      </c>
      <c r="B13006" s="62" t="s">
        <v>8041</v>
      </c>
      <c r="C13006" s="75" t="s">
        <v>8188</v>
      </c>
      <c r="D13006" s="107" t="s">
        <v>8271</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8276</v>
      </c>
      <c r="E13012" s="57">
        <v>6000</v>
      </c>
      <c r="F13012" s="57"/>
      <c r="G13012" s="125">
        <f t="shared" si="209"/>
        <v>-6000</v>
      </c>
      <c r="H13012" s="704" t="s">
        <v>8236</v>
      </c>
    </row>
    <row r="13013" spans="1:8" ht="15" x14ac:dyDescent="0.2">
      <c r="A13013" s="733">
        <v>44813</v>
      </c>
      <c r="B13013" s="62" t="s">
        <v>37</v>
      </c>
      <c r="C13013" s="75" t="s">
        <v>391</v>
      </c>
      <c r="D13013" s="107" t="s">
        <v>8277</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8278</v>
      </c>
      <c r="E13019" s="57">
        <v>3000</v>
      </c>
      <c r="F13019" s="57"/>
      <c r="G13019" s="125">
        <f t="shared" si="209"/>
        <v>-3000</v>
      </c>
      <c r="H13019" s="704" t="s">
        <v>8236</v>
      </c>
    </row>
    <row r="13020" spans="1:8" ht="15" x14ac:dyDescent="0.2">
      <c r="A13020" s="733">
        <v>44813</v>
      </c>
      <c r="B13020" s="62" t="s">
        <v>16</v>
      </c>
      <c r="C13020" s="75" t="s">
        <v>3842</v>
      </c>
      <c r="D13020" s="107" t="s">
        <v>8284</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8293</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8279</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8280</v>
      </c>
      <c r="E13026" s="57">
        <v>34500</v>
      </c>
      <c r="F13026" s="57"/>
      <c r="G13026" s="125">
        <f t="shared" si="209"/>
        <v>-34500</v>
      </c>
      <c r="H13026" s="704" t="s">
        <v>8236</v>
      </c>
    </row>
    <row r="13027" spans="1:8" ht="15" x14ac:dyDescent="0.2">
      <c r="A13027" s="733">
        <v>44814</v>
      </c>
      <c r="B13027" s="62" t="s">
        <v>8041</v>
      </c>
      <c r="C13027" s="75" t="s">
        <v>8274</v>
      </c>
      <c r="D13027" s="107" t="s">
        <v>8281</v>
      </c>
      <c r="E13027" s="57">
        <v>210600</v>
      </c>
      <c r="F13027" s="57"/>
      <c r="G13027" s="125">
        <f t="shared" si="209"/>
        <v>-210600</v>
      </c>
      <c r="H13027" s="704" t="s">
        <v>8236</v>
      </c>
    </row>
    <row r="13028" spans="1:8" ht="15" x14ac:dyDescent="0.2">
      <c r="A13028" s="733">
        <v>44814</v>
      </c>
      <c r="B13028" s="62" t="s">
        <v>8041</v>
      </c>
      <c r="C13028" s="75" t="s">
        <v>391</v>
      </c>
      <c r="D13028" s="107" t="s">
        <v>8294</v>
      </c>
      <c r="E13028" s="57">
        <v>300</v>
      </c>
      <c r="F13028" s="57"/>
      <c r="G13028" s="125">
        <f t="shared" si="209"/>
        <v>-300</v>
      </c>
      <c r="H13028" s="704" t="s">
        <v>8236</v>
      </c>
    </row>
    <row r="13029" spans="1:8" ht="15" x14ac:dyDescent="0.2">
      <c r="A13029" s="733">
        <v>44814</v>
      </c>
      <c r="B13029" s="62" t="s">
        <v>8041</v>
      </c>
      <c r="C13029" s="75" t="s">
        <v>285</v>
      </c>
      <c r="D13029" s="107" t="s">
        <v>8295</v>
      </c>
      <c r="E13029" s="57">
        <v>630</v>
      </c>
      <c r="F13029" s="57"/>
      <c r="G13029" s="125">
        <f t="shared" si="209"/>
        <v>-630</v>
      </c>
      <c r="H13029" s="704" t="s">
        <v>8236</v>
      </c>
    </row>
    <row r="13030" spans="1:8" ht="15" x14ac:dyDescent="0.2">
      <c r="A13030" s="733">
        <v>44816</v>
      </c>
      <c r="B13030" s="62" t="s">
        <v>7919</v>
      </c>
      <c r="C13030" s="75" t="s">
        <v>391</v>
      </c>
      <c r="D13030" s="107" t="s">
        <v>8296</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8297</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8298</v>
      </c>
      <c r="E13036" s="57">
        <v>14400</v>
      </c>
      <c r="F13036" s="57"/>
      <c r="G13036" s="125">
        <f t="shared" si="209"/>
        <v>-14400</v>
      </c>
      <c r="H13036" s="704" t="s">
        <v>8236</v>
      </c>
    </row>
    <row r="13037" spans="1:8" ht="15" customHeight="1" x14ac:dyDescent="0.2">
      <c r="A13037" s="733">
        <v>44816</v>
      </c>
      <c r="B13037" s="62" t="s">
        <v>16</v>
      </c>
      <c r="C13037" s="75" t="s">
        <v>391</v>
      </c>
      <c r="D13037" s="107" t="s">
        <v>8299</v>
      </c>
      <c r="E13037" s="57">
        <v>3500</v>
      </c>
      <c r="F13037" s="57"/>
      <c r="G13037" s="125">
        <f t="shared" si="209"/>
        <v>-3500</v>
      </c>
      <c r="H13037" s="704" t="s">
        <v>8236</v>
      </c>
    </row>
    <row r="13038" spans="1:8" ht="15" customHeight="1" x14ac:dyDescent="0.2">
      <c r="A13038" s="733">
        <v>44816</v>
      </c>
      <c r="B13038" s="62" t="s">
        <v>7919</v>
      </c>
      <c r="C13038" s="75" t="s">
        <v>8186</v>
      </c>
      <c r="D13038" s="107" t="s">
        <v>8302</v>
      </c>
      <c r="E13038" s="57">
        <v>40000</v>
      </c>
      <c r="F13038" s="57"/>
      <c r="G13038" s="125">
        <f t="shared" si="209"/>
        <v>-40000</v>
      </c>
      <c r="H13038" s="704" t="s">
        <v>8236</v>
      </c>
    </row>
    <row r="13039" spans="1:8" ht="15" customHeight="1" x14ac:dyDescent="0.2">
      <c r="A13039" s="733">
        <v>44816</v>
      </c>
      <c r="B13039" s="62" t="s">
        <v>7919</v>
      </c>
      <c r="C13039" s="75" t="s">
        <v>3144</v>
      </c>
      <c r="D13039" s="107" t="s">
        <v>8303</v>
      </c>
      <c r="E13039" s="57">
        <v>11000</v>
      </c>
      <c r="F13039" s="57"/>
      <c r="G13039" s="125">
        <f t="shared" si="209"/>
        <v>-11000</v>
      </c>
      <c r="H13039" s="704" t="s">
        <v>8236</v>
      </c>
    </row>
    <row r="13040" spans="1:8" ht="15" customHeight="1" x14ac:dyDescent="0.2">
      <c r="A13040" s="733">
        <v>44817</v>
      </c>
      <c r="B13040" s="62" t="s">
        <v>16</v>
      </c>
      <c r="C13040" s="75" t="s">
        <v>5340</v>
      </c>
      <c r="D13040" s="107" t="s">
        <v>8304</v>
      </c>
      <c r="E13040" s="57">
        <v>15000</v>
      </c>
      <c r="F13040" s="57"/>
      <c r="G13040" s="125">
        <f t="shared" si="209"/>
        <v>-15000</v>
      </c>
      <c r="H13040" s="704" t="s">
        <v>8236</v>
      </c>
    </row>
    <row r="13041" spans="1:8" ht="15" customHeight="1" x14ac:dyDescent="0.2">
      <c r="A13041" s="733">
        <v>44818</v>
      </c>
      <c r="B13041" s="62" t="s">
        <v>8075</v>
      </c>
      <c r="C13041" s="75" t="s">
        <v>8180</v>
      </c>
      <c r="D13041" s="107" t="s">
        <v>8305</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8306</v>
      </c>
      <c r="E13043" s="57">
        <v>15000</v>
      </c>
      <c r="F13043" s="57"/>
      <c r="G13043" s="125">
        <f t="shared" si="209"/>
        <v>-15000</v>
      </c>
      <c r="H13043" s="704" t="s">
        <v>8236</v>
      </c>
    </row>
    <row r="13044" spans="1:8" ht="15" customHeight="1" x14ac:dyDescent="0.2">
      <c r="A13044" s="733">
        <v>44818</v>
      </c>
      <c r="B13044" s="62" t="s">
        <v>1399</v>
      </c>
      <c r="C13044" s="75" t="s">
        <v>2600</v>
      </c>
      <c r="D13044" s="107" t="s">
        <v>8307</v>
      </c>
      <c r="E13044" s="57">
        <v>33100</v>
      </c>
      <c r="F13044" s="57"/>
      <c r="G13044" s="125">
        <f t="shared" si="209"/>
        <v>-33100</v>
      </c>
      <c r="H13044" s="704" t="s">
        <v>8236</v>
      </c>
    </row>
    <row r="13045" spans="1:8" ht="15" customHeight="1" x14ac:dyDescent="0.2">
      <c r="A13045" s="733">
        <v>44818</v>
      </c>
      <c r="B13045" s="62" t="s">
        <v>3945</v>
      </c>
      <c r="C13045" s="549" t="s">
        <v>3002</v>
      </c>
      <c r="D13045" s="892" t="s">
        <v>8308</v>
      </c>
      <c r="E13045" s="582">
        <v>30160</v>
      </c>
      <c r="F13045" s="57"/>
      <c r="G13045" s="125">
        <f t="shared" si="209"/>
        <v>-30160</v>
      </c>
      <c r="H13045" s="704" t="s">
        <v>8236</v>
      </c>
    </row>
    <row r="13046" spans="1:8" ht="15" customHeight="1" x14ac:dyDescent="0.2">
      <c r="A13046" s="733">
        <v>44818</v>
      </c>
      <c r="B13046" s="62" t="s">
        <v>3944</v>
      </c>
      <c r="C13046" s="549" t="s">
        <v>3002</v>
      </c>
      <c r="D13046" s="892" t="s">
        <v>8308</v>
      </c>
      <c r="E13046" s="582">
        <v>32760</v>
      </c>
      <c r="F13046" s="57"/>
      <c r="G13046" s="125">
        <f t="shared" si="209"/>
        <v>-32760</v>
      </c>
      <c r="H13046" s="704" t="s">
        <v>8236</v>
      </c>
    </row>
    <row r="13047" spans="1:8" ht="15" customHeight="1" x14ac:dyDescent="0.2">
      <c r="A13047" s="733">
        <v>44818</v>
      </c>
      <c r="B13047" s="62" t="s">
        <v>7065</v>
      </c>
      <c r="C13047" s="549" t="s">
        <v>3002</v>
      </c>
      <c r="D13047" s="892" t="s">
        <v>8308</v>
      </c>
      <c r="E13047" s="582">
        <v>87524</v>
      </c>
      <c r="F13047" s="57"/>
      <c r="G13047" s="125">
        <f t="shared" si="209"/>
        <v>-87524</v>
      </c>
      <c r="H13047" s="704" t="s">
        <v>8236</v>
      </c>
    </row>
    <row r="13048" spans="1:8" ht="15" customHeight="1" x14ac:dyDescent="0.2">
      <c r="A13048" s="733">
        <v>44818</v>
      </c>
      <c r="B13048" s="62" t="s">
        <v>37</v>
      </c>
      <c r="C13048" s="549" t="s">
        <v>3002</v>
      </c>
      <c r="D13048" s="892" t="s">
        <v>8308</v>
      </c>
      <c r="E13048" s="582">
        <v>15552</v>
      </c>
      <c r="F13048" s="57"/>
      <c r="G13048" s="125">
        <f t="shared" si="209"/>
        <v>-15552</v>
      </c>
      <c r="H13048" s="704" t="s">
        <v>8236</v>
      </c>
    </row>
    <row r="13049" spans="1:8" ht="15" customHeight="1" x14ac:dyDescent="0.2">
      <c r="A13049" s="733">
        <v>44818</v>
      </c>
      <c r="B13049" s="62" t="s">
        <v>16</v>
      </c>
      <c r="C13049" s="75" t="s">
        <v>5340</v>
      </c>
      <c r="D13049" s="107" t="s">
        <v>8309</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8319</v>
      </c>
      <c r="E13052" s="57">
        <v>29000</v>
      </c>
      <c r="F13052" s="57"/>
      <c r="G13052" s="125">
        <f t="shared" si="209"/>
        <v>-29000</v>
      </c>
      <c r="H13052" s="704" t="s">
        <v>8236</v>
      </c>
    </row>
    <row r="13053" spans="1:8" ht="15" customHeight="1" x14ac:dyDescent="0.2">
      <c r="A13053" s="733">
        <v>44818</v>
      </c>
      <c r="B13053" s="62" t="s">
        <v>16</v>
      </c>
      <c r="C13053" s="75" t="s">
        <v>3842</v>
      </c>
      <c r="D13053" s="107" t="s">
        <v>8284</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8284</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7" t="s">
        <v>7196</v>
      </c>
      <c r="E13062" s="734">
        <v>22090</v>
      </c>
      <c r="F13062" s="57"/>
      <c r="G13062" s="125">
        <f t="shared" si="210"/>
        <v>-22090</v>
      </c>
      <c r="H13062" s="704" t="s">
        <v>8236</v>
      </c>
    </row>
    <row r="13063" spans="1:8" ht="15" customHeight="1" x14ac:dyDescent="0.2">
      <c r="A13063" s="733">
        <v>44819</v>
      </c>
      <c r="B13063" s="62" t="s">
        <v>8041</v>
      </c>
      <c r="C13063" s="634" t="s">
        <v>3144</v>
      </c>
      <c r="D13063" s="917"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8320</v>
      </c>
      <c r="E13065" s="57">
        <v>8000</v>
      </c>
      <c r="F13065" s="57"/>
      <c r="G13065" s="125">
        <f t="shared" si="210"/>
        <v>-8000</v>
      </c>
      <c r="H13065" s="704" t="s">
        <v>8236</v>
      </c>
    </row>
    <row r="13066" spans="1:8" ht="15" customHeight="1" x14ac:dyDescent="0.2">
      <c r="A13066" s="733">
        <v>44820</v>
      </c>
      <c r="B13066" s="62" t="s">
        <v>3945</v>
      </c>
      <c r="C13066" s="75" t="s">
        <v>8321</v>
      </c>
      <c r="D13066" s="107" t="s">
        <v>8322</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7" t="s">
        <v>7196</v>
      </c>
      <c r="E13068" s="734">
        <v>12140</v>
      </c>
      <c r="F13068" s="57"/>
      <c r="G13068" s="125">
        <f t="shared" si="210"/>
        <v>-12140</v>
      </c>
      <c r="H13068" s="704" t="s">
        <v>8236</v>
      </c>
    </row>
    <row r="13069" spans="1:8" ht="15" x14ac:dyDescent="0.2">
      <c r="A13069" s="733">
        <v>44820</v>
      </c>
      <c r="B13069" s="62" t="s">
        <v>8041</v>
      </c>
      <c r="C13069" s="634" t="s">
        <v>3144</v>
      </c>
      <c r="D13069" s="917"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2" t="s">
        <v>7393</v>
      </c>
      <c r="E13071" s="582">
        <v>4963</v>
      </c>
      <c r="F13071" s="57"/>
      <c r="G13071" s="125">
        <f t="shared" si="210"/>
        <v>-4963</v>
      </c>
      <c r="H13071" s="704" t="s">
        <v>8236</v>
      </c>
    </row>
    <row r="13072" spans="1:8" ht="15" x14ac:dyDescent="0.2">
      <c r="A13072" s="733">
        <v>44820</v>
      </c>
      <c r="B13072" s="62" t="s">
        <v>7553</v>
      </c>
      <c r="C13072" s="549" t="s">
        <v>3144</v>
      </c>
      <c r="D13072" s="892" t="s">
        <v>7393</v>
      </c>
      <c r="E13072" s="582">
        <v>4963</v>
      </c>
      <c r="F13072" s="57"/>
      <c r="G13072" s="125">
        <f t="shared" si="210"/>
        <v>-4963</v>
      </c>
      <c r="H13072" s="704" t="s">
        <v>8236</v>
      </c>
    </row>
    <row r="13073" spans="1:8" ht="15" x14ac:dyDescent="0.2">
      <c r="A13073" s="733">
        <v>44820</v>
      </c>
      <c r="B13073" s="62" t="s">
        <v>6951</v>
      </c>
      <c r="C13073" s="549" t="s">
        <v>3144</v>
      </c>
      <c r="D13073" s="892" t="s">
        <v>7393</v>
      </c>
      <c r="E13073" s="582">
        <v>4963</v>
      </c>
      <c r="F13073" s="57"/>
      <c r="G13073" s="125">
        <f t="shared" si="210"/>
        <v>-4963</v>
      </c>
      <c r="H13073" s="704" t="s">
        <v>8236</v>
      </c>
    </row>
    <row r="13074" spans="1:8" ht="15" x14ac:dyDescent="0.2">
      <c r="A13074" s="733">
        <v>44820</v>
      </c>
      <c r="B13074" s="62" t="s">
        <v>8041</v>
      </c>
      <c r="C13074" s="75" t="s">
        <v>3144</v>
      </c>
      <c r="D13074" s="107" t="s">
        <v>8323</v>
      </c>
      <c r="E13074" s="57">
        <v>36000</v>
      </c>
      <c r="F13074" s="57"/>
      <c r="G13074" s="125">
        <f t="shared" si="210"/>
        <v>-36000</v>
      </c>
      <c r="H13074" s="704" t="s">
        <v>8236</v>
      </c>
    </row>
    <row r="13075" spans="1:8" ht="15" x14ac:dyDescent="0.2">
      <c r="A13075" s="733">
        <v>44820</v>
      </c>
      <c r="B13075" s="62" t="s">
        <v>8041</v>
      </c>
      <c r="C13075" s="75" t="s">
        <v>3144</v>
      </c>
      <c r="D13075" s="107" t="s">
        <v>8324</v>
      </c>
      <c r="E13075" s="57">
        <v>9590</v>
      </c>
      <c r="F13075" s="57"/>
      <c r="G13075" s="125">
        <f t="shared" si="210"/>
        <v>-9590</v>
      </c>
      <c r="H13075" s="704" t="s">
        <v>8236</v>
      </c>
    </row>
    <row r="13076" spans="1:8" ht="15" x14ac:dyDescent="0.2">
      <c r="A13076" s="733">
        <v>44820</v>
      </c>
      <c r="B13076" s="62" t="s">
        <v>8041</v>
      </c>
      <c r="C13076" s="75" t="s">
        <v>4875</v>
      </c>
      <c r="D13076" s="107" t="s">
        <v>8325</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8326</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8326</v>
      </c>
      <c r="E13080" s="57">
        <v>750</v>
      </c>
      <c r="F13080" s="57"/>
      <c r="G13080" s="125">
        <f t="shared" si="210"/>
        <v>-750</v>
      </c>
      <c r="H13080" s="704" t="s">
        <v>8236</v>
      </c>
    </row>
    <row r="13081" spans="1:8" ht="15" x14ac:dyDescent="0.2">
      <c r="A13081" s="733">
        <v>44823</v>
      </c>
      <c r="B13081" s="62" t="s">
        <v>8041</v>
      </c>
      <c r="C13081" s="75" t="s">
        <v>6965</v>
      </c>
      <c r="D13081" s="107" t="s">
        <v>8330</v>
      </c>
      <c r="E13081" s="57">
        <v>30000</v>
      </c>
      <c r="F13081" s="57"/>
      <c r="G13081" s="125">
        <f t="shared" si="210"/>
        <v>-30000</v>
      </c>
      <c r="H13081" s="704" t="s">
        <v>8236</v>
      </c>
    </row>
    <row r="13082" spans="1:8" ht="15" x14ac:dyDescent="0.2">
      <c r="A13082" s="733">
        <v>44823</v>
      </c>
      <c r="B13082" s="62" t="s">
        <v>8041</v>
      </c>
      <c r="C13082" s="75" t="s">
        <v>391</v>
      </c>
      <c r="D13082" s="107" t="s">
        <v>8331</v>
      </c>
      <c r="E13082" s="57">
        <v>1600</v>
      </c>
      <c r="F13082" s="57"/>
      <c r="G13082" s="125">
        <f t="shared" si="210"/>
        <v>-1600</v>
      </c>
      <c r="H13082" s="704" t="s">
        <v>8236</v>
      </c>
    </row>
    <row r="13083" spans="1:8" ht="15" x14ac:dyDescent="0.2">
      <c r="A13083" s="733">
        <v>44823</v>
      </c>
      <c r="B13083" s="62" t="s">
        <v>8041</v>
      </c>
      <c r="C13083" s="75" t="s">
        <v>285</v>
      </c>
      <c r="D13083" s="107" t="s">
        <v>8332</v>
      </c>
      <c r="E13083" s="57">
        <v>400</v>
      </c>
      <c r="F13083" s="57"/>
      <c r="G13083" s="125">
        <f t="shared" si="210"/>
        <v>-400</v>
      </c>
      <c r="H13083" s="704" t="s">
        <v>8236</v>
      </c>
    </row>
    <row r="13084" spans="1:8" ht="15" x14ac:dyDescent="0.2">
      <c r="A13084" s="733">
        <v>44823</v>
      </c>
      <c r="B13084" s="62" t="s">
        <v>7919</v>
      </c>
      <c r="C13084" s="75" t="s">
        <v>3144</v>
      </c>
      <c r="D13084" s="107" t="s">
        <v>8333</v>
      </c>
      <c r="E13084" s="57">
        <v>8000</v>
      </c>
      <c r="F13084" s="57"/>
      <c r="G13084" s="125">
        <f t="shared" si="210"/>
        <v>-8000</v>
      </c>
      <c r="H13084" s="704" t="s">
        <v>8236</v>
      </c>
    </row>
    <row r="13085" spans="1:8" ht="15" x14ac:dyDescent="0.2">
      <c r="A13085" s="733">
        <v>44824</v>
      </c>
      <c r="B13085" s="62" t="s">
        <v>8041</v>
      </c>
      <c r="C13085" s="75" t="s">
        <v>3144</v>
      </c>
      <c r="D13085" s="107" t="s">
        <v>8334</v>
      </c>
      <c r="E13085" s="57">
        <v>1500</v>
      </c>
      <c r="F13085" s="57"/>
      <c r="G13085" s="125">
        <f t="shared" si="210"/>
        <v>-1500</v>
      </c>
      <c r="H13085" s="704" t="s">
        <v>8236</v>
      </c>
    </row>
    <row r="13086" spans="1:8" ht="15" x14ac:dyDescent="0.2">
      <c r="A13086" s="733">
        <v>44824</v>
      </c>
      <c r="B13086" s="62" t="s">
        <v>8041</v>
      </c>
      <c r="C13086" s="75" t="s">
        <v>3144</v>
      </c>
      <c r="D13086" s="107" t="s">
        <v>8335</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8336</v>
      </c>
      <c r="E13088" s="57">
        <v>850</v>
      </c>
      <c r="F13088" s="57"/>
      <c r="G13088" s="125">
        <f t="shared" si="210"/>
        <v>-850</v>
      </c>
      <c r="H13088" s="704" t="s">
        <v>8236</v>
      </c>
    </row>
    <row r="13089" spans="1:8" ht="15" x14ac:dyDescent="0.2">
      <c r="A13089" s="733">
        <v>44824</v>
      </c>
      <c r="B13089" s="62" t="s">
        <v>3945</v>
      </c>
      <c r="C13089" s="75" t="s">
        <v>285</v>
      </c>
      <c r="D13089" s="107" t="s">
        <v>8358</v>
      </c>
      <c r="E13089" s="57">
        <v>100</v>
      </c>
      <c r="F13089" s="57"/>
      <c r="G13089" s="125">
        <f t="shared" si="210"/>
        <v>-100</v>
      </c>
      <c r="H13089" s="704" t="s">
        <v>8236</v>
      </c>
    </row>
    <row r="13090" spans="1:8" ht="15" x14ac:dyDescent="0.2">
      <c r="A13090" s="733">
        <v>44825</v>
      </c>
      <c r="B13090" s="62" t="s">
        <v>8337</v>
      </c>
      <c r="C13090" s="75" t="s">
        <v>391</v>
      </c>
      <c r="D13090" s="107" t="s">
        <v>8338</v>
      </c>
      <c r="E13090" s="57">
        <v>1935</v>
      </c>
      <c r="F13090" s="57"/>
      <c r="G13090" s="125">
        <f t="shared" si="210"/>
        <v>-1935</v>
      </c>
      <c r="H13090" s="704" t="s">
        <v>8236</v>
      </c>
    </row>
    <row r="13091" spans="1:8" ht="15" x14ac:dyDescent="0.2">
      <c r="A13091" s="733">
        <v>44825</v>
      </c>
      <c r="B13091" s="62" t="s">
        <v>8337</v>
      </c>
      <c r="C13091" s="75" t="s">
        <v>391</v>
      </c>
      <c r="D13091" s="107" t="s">
        <v>8339</v>
      </c>
      <c r="E13091" s="57">
        <v>900</v>
      </c>
      <c r="F13091" s="57"/>
      <c r="G13091" s="125">
        <f t="shared" si="210"/>
        <v>-900</v>
      </c>
      <c r="H13091" s="704" t="s">
        <v>8236</v>
      </c>
    </row>
    <row r="13092" spans="1:8" ht="15" x14ac:dyDescent="0.2">
      <c r="A13092" s="733">
        <v>44825</v>
      </c>
      <c r="B13092" s="62" t="s">
        <v>16</v>
      </c>
      <c r="C13092" s="75" t="s">
        <v>3842</v>
      </c>
      <c r="D13092" s="107" t="s">
        <v>8359</v>
      </c>
      <c r="E13092" s="57">
        <v>470</v>
      </c>
      <c r="F13092" s="57"/>
      <c r="G13092" s="125">
        <f t="shared" si="210"/>
        <v>-470</v>
      </c>
      <c r="H13092" s="704" t="s">
        <v>8236</v>
      </c>
    </row>
    <row r="13093" spans="1:8" ht="15" x14ac:dyDescent="0.2">
      <c r="A13093" s="733">
        <v>44825</v>
      </c>
      <c r="B13093" s="62" t="s">
        <v>7919</v>
      </c>
      <c r="C13093" s="75" t="s">
        <v>3842</v>
      </c>
      <c r="D13093" s="107" t="s">
        <v>8515</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8340</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2" t="s">
        <v>6940</v>
      </c>
      <c r="E13097" s="584">
        <v>6875</v>
      </c>
      <c r="F13097" s="57"/>
      <c r="G13097" s="125">
        <f t="shared" si="210"/>
        <v>-6875</v>
      </c>
      <c r="H13097" s="704" t="s">
        <v>8236</v>
      </c>
    </row>
    <row r="13098" spans="1:8" ht="15" x14ac:dyDescent="0.2">
      <c r="A13098" s="733">
        <v>44825</v>
      </c>
      <c r="B13098" s="62" t="s">
        <v>8041</v>
      </c>
      <c r="C13098" s="670" t="s">
        <v>3144</v>
      </c>
      <c r="D13098" s="912" t="s">
        <v>6940</v>
      </c>
      <c r="E13098" s="584">
        <v>7000</v>
      </c>
      <c r="F13098" s="57"/>
      <c r="G13098" s="125">
        <f t="shared" si="210"/>
        <v>-7000</v>
      </c>
      <c r="H13098" s="704" t="s">
        <v>8236</v>
      </c>
    </row>
    <row r="13099" spans="1:8" ht="15" x14ac:dyDescent="0.2">
      <c r="A13099" s="733">
        <v>44825</v>
      </c>
      <c r="B13099" s="62" t="s">
        <v>4552</v>
      </c>
      <c r="C13099" s="75" t="s">
        <v>3144</v>
      </c>
      <c r="D13099" s="107" t="s">
        <v>8341</v>
      </c>
      <c r="E13099" s="57">
        <v>3000</v>
      </c>
      <c r="F13099" s="57"/>
      <c r="G13099" s="125">
        <f t="shared" si="210"/>
        <v>-3000</v>
      </c>
      <c r="H13099" s="704" t="s">
        <v>8236</v>
      </c>
    </row>
    <row r="13100" spans="1:8" ht="15" customHeight="1" x14ac:dyDescent="0.2">
      <c r="A13100" s="733">
        <v>44825</v>
      </c>
      <c r="B13100" s="62" t="s">
        <v>7919</v>
      </c>
      <c r="C13100" s="75" t="s">
        <v>3144</v>
      </c>
      <c r="D13100" s="107" t="s">
        <v>8344</v>
      </c>
      <c r="E13100" s="57">
        <v>21000</v>
      </c>
      <c r="F13100" s="57"/>
      <c r="G13100" s="125">
        <f t="shared" si="210"/>
        <v>-21000</v>
      </c>
      <c r="H13100" s="704" t="s">
        <v>8236</v>
      </c>
    </row>
    <row r="13101" spans="1:8" ht="15" x14ac:dyDescent="0.2">
      <c r="A13101" s="733">
        <v>44825</v>
      </c>
      <c r="B13101" s="62" t="s">
        <v>7919</v>
      </c>
      <c r="C13101" s="75" t="s">
        <v>704</v>
      </c>
      <c r="D13101" s="107" t="s">
        <v>8346</v>
      </c>
      <c r="E13101" s="57">
        <v>31500</v>
      </c>
      <c r="F13101" s="57"/>
      <c r="G13101" s="125">
        <f t="shared" si="210"/>
        <v>-31500</v>
      </c>
      <c r="H13101" s="704" t="s">
        <v>8236</v>
      </c>
    </row>
    <row r="13102" spans="1:8" ht="15" x14ac:dyDescent="0.2">
      <c r="A13102" s="733">
        <v>44825</v>
      </c>
      <c r="B13102" s="62" t="s">
        <v>7655</v>
      </c>
      <c r="C13102" s="75" t="s">
        <v>14</v>
      </c>
      <c r="D13102" s="107" t="s">
        <v>8347</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8348</v>
      </c>
      <c r="D13104" s="107" t="s">
        <v>8349</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8360</v>
      </c>
      <c r="E13107" s="57">
        <v>700</v>
      </c>
      <c r="F13107" s="57"/>
      <c r="G13107" s="125">
        <f t="shared" si="210"/>
        <v>-700</v>
      </c>
      <c r="H13107" s="704" t="s">
        <v>8236</v>
      </c>
    </row>
    <row r="13108" spans="1:8" ht="15" x14ac:dyDescent="0.2">
      <c r="A13108" s="733">
        <v>44826</v>
      </c>
      <c r="B13108" s="62" t="s">
        <v>16</v>
      </c>
      <c r="C13108" s="75" t="s">
        <v>391</v>
      </c>
      <c r="D13108" s="107" t="s">
        <v>8350</v>
      </c>
      <c r="E13108" s="57">
        <v>1000</v>
      </c>
      <c r="F13108" s="57"/>
      <c r="G13108" s="125">
        <f t="shared" si="210"/>
        <v>-1000</v>
      </c>
      <c r="H13108" s="704" t="s">
        <v>8236</v>
      </c>
    </row>
    <row r="13109" spans="1:8" ht="15" x14ac:dyDescent="0.2">
      <c r="A13109" s="733">
        <v>44826</v>
      </c>
      <c r="B13109" s="62" t="s">
        <v>16</v>
      </c>
      <c r="C13109" s="75" t="s">
        <v>391</v>
      </c>
      <c r="D13109" s="107" t="s">
        <v>8361</v>
      </c>
      <c r="E13109" s="57">
        <v>350</v>
      </c>
      <c r="F13109" s="57"/>
      <c r="G13109" s="125">
        <f t="shared" si="210"/>
        <v>-350</v>
      </c>
      <c r="H13109" s="704" t="s">
        <v>8236</v>
      </c>
    </row>
    <row r="13110" spans="1:8" ht="15" x14ac:dyDescent="0.2">
      <c r="A13110" s="733">
        <v>44826</v>
      </c>
      <c r="B13110" s="62" t="s">
        <v>2932</v>
      </c>
      <c r="C13110" s="75" t="s">
        <v>391</v>
      </c>
      <c r="D13110" s="107" t="s">
        <v>8351</v>
      </c>
      <c r="E13110" s="57">
        <v>7836</v>
      </c>
      <c r="F13110" s="57"/>
      <c r="G13110" s="125">
        <f t="shared" si="210"/>
        <v>-7836</v>
      </c>
      <c r="H13110" s="704" t="s">
        <v>8236</v>
      </c>
    </row>
    <row r="13111" spans="1:8" ht="15" x14ac:dyDescent="0.2">
      <c r="A13111" s="733">
        <v>44827</v>
      </c>
      <c r="B13111" s="62" t="s">
        <v>8075</v>
      </c>
      <c r="C13111" s="75" t="s">
        <v>8180</v>
      </c>
      <c r="D13111" s="107" t="s">
        <v>8352</v>
      </c>
      <c r="E13111" s="57">
        <v>68000</v>
      </c>
      <c r="F13111" s="57"/>
      <c r="G13111" s="125">
        <f t="shared" si="210"/>
        <v>-68000</v>
      </c>
      <c r="H13111" s="704" t="s">
        <v>8236</v>
      </c>
    </row>
    <row r="13112" spans="1:8" ht="15" x14ac:dyDescent="0.2">
      <c r="A13112" s="733">
        <v>44827</v>
      </c>
      <c r="B13112" s="62" t="s">
        <v>7919</v>
      </c>
      <c r="C13112" s="75" t="s">
        <v>8253</v>
      </c>
      <c r="D13112" s="107" t="s">
        <v>8353</v>
      </c>
      <c r="E13112" s="57">
        <v>50000</v>
      </c>
      <c r="F13112" s="57"/>
      <c r="G13112" s="125">
        <f t="shared" si="210"/>
        <v>-50000</v>
      </c>
      <c r="H13112" s="704" t="s">
        <v>8236</v>
      </c>
    </row>
    <row r="13113" spans="1:8" ht="15" x14ac:dyDescent="0.2">
      <c r="A13113" s="733">
        <v>44828</v>
      </c>
      <c r="B13113" s="62" t="s">
        <v>3945</v>
      </c>
      <c r="C13113" s="75" t="s">
        <v>6475</v>
      </c>
      <c r="D13113" s="107" t="s">
        <v>8354</v>
      </c>
      <c r="E13113" s="57">
        <v>7000</v>
      </c>
      <c r="F13113" s="57"/>
      <c r="G13113" s="125">
        <f t="shared" si="210"/>
        <v>-7000</v>
      </c>
      <c r="H13113" s="704" t="s">
        <v>8236</v>
      </c>
    </row>
    <row r="13114" spans="1:8" ht="15" x14ac:dyDescent="0.2">
      <c r="A13114" s="733">
        <v>44828</v>
      </c>
      <c r="B13114" s="62" t="s">
        <v>3945</v>
      </c>
      <c r="C13114" s="75" t="s">
        <v>8321</v>
      </c>
      <c r="D13114" s="107" t="s">
        <v>8355</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8357</v>
      </c>
      <c r="E13117" s="57">
        <v>3000</v>
      </c>
      <c r="F13117" s="57"/>
      <c r="G13117" s="125">
        <f t="shared" si="210"/>
        <v>-3000</v>
      </c>
      <c r="H13117" s="704" t="s">
        <v>8236</v>
      </c>
    </row>
    <row r="13118" spans="1:8" ht="15" x14ac:dyDescent="0.2">
      <c r="A13118" s="733">
        <v>44830</v>
      </c>
      <c r="B13118" s="62" t="s">
        <v>8041</v>
      </c>
      <c r="C13118" s="75" t="s">
        <v>285</v>
      </c>
      <c r="D13118" s="107" t="s">
        <v>8332</v>
      </c>
      <c r="E13118" s="57">
        <v>1130</v>
      </c>
      <c r="F13118" s="57"/>
      <c r="G13118" s="125">
        <f t="shared" si="210"/>
        <v>-1130</v>
      </c>
      <c r="H13118" s="704" t="s">
        <v>8236</v>
      </c>
    </row>
    <row r="13119" spans="1:8" ht="15" x14ac:dyDescent="0.2">
      <c r="A13119" s="733">
        <v>44830</v>
      </c>
      <c r="B13119" s="62" t="s">
        <v>16</v>
      </c>
      <c r="C13119" s="75" t="s">
        <v>391</v>
      </c>
      <c r="D13119" s="107" t="s">
        <v>8370</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8371</v>
      </c>
      <c r="E13121" s="57">
        <v>25152</v>
      </c>
      <c r="F13121" s="57"/>
      <c r="G13121" s="125">
        <f t="shared" si="210"/>
        <v>-25152</v>
      </c>
      <c r="H13121" s="704" t="s">
        <v>8236</v>
      </c>
    </row>
    <row r="13122" spans="1:8" ht="15" x14ac:dyDescent="0.2">
      <c r="A13122" s="733">
        <v>44830</v>
      </c>
      <c r="B13122" s="62" t="s">
        <v>16</v>
      </c>
      <c r="C13122" s="75" t="s">
        <v>8148</v>
      </c>
      <c r="D13122" s="107" t="s">
        <v>8371</v>
      </c>
      <c r="E13122" s="57">
        <v>2933</v>
      </c>
      <c r="F13122" s="57"/>
      <c r="G13122" s="125">
        <f t="shared" si="210"/>
        <v>-2933</v>
      </c>
      <c r="H13122" s="704" t="s">
        <v>8236</v>
      </c>
    </row>
    <row r="13123" spans="1:8" ht="15" x14ac:dyDescent="0.2">
      <c r="A13123" s="733">
        <v>44830</v>
      </c>
      <c r="B13123" s="62" t="s">
        <v>16</v>
      </c>
      <c r="C13123" s="75" t="s">
        <v>391</v>
      </c>
      <c r="D13123" s="107" t="s">
        <v>8433</v>
      </c>
      <c r="E13123" s="57">
        <v>500</v>
      </c>
      <c r="F13123" s="57"/>
      <c r="G13123" s="125">
        <f t="shared" si="210"/>
        <v>-500</v>
      </c>
      <c r="H13123" s="704" t="s">
        <v>8236</v>
      </c>
    </row>
    <row r="13124" spans="1:8" ht="15" x14ac:dyDescent="0.2">
      <c r="A13124" s="733">
        <v>44831</v>
      </c>
      <c r="B13124" s="62" t="s">
        <v>8337</v>
      </c>
      <c r="C13124" s="75" t="s">
        <v>391</v>
      </c>
      <c r="D13124" s="107" t="s">
        <v>8434</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2" t="s">
        <v>8372</v>
      </c>
      <c r="E13126" s="57">
        <v>150000</v>
      </c>
      <c r="F13126" s="57"/>
      <c r="G13126" s="125">
        <f t="shared" si="211"/>
        <v>-150000</v>
      </c>
      <c r="H13126" s="704" t="s">
        <v>8236</v>
      </c>
    </row>
    <row r="13127" spans="1:8" ht="15" x14ac:dyDescent="0.2">
      <c r="A13127" s="733">
        <v>44832</v>
      </c>
      <c r="B13127" s="62" t="s">
        <v>3945</v>
      </c>
      <c r="C13127" s="75" t="s">
        <v>6475</v>
      </c>
      <c r="D13127" s="790" t="s">
        <v>8373</v>
      </c>
      <c r="E13127" s="57">
        <v>23000</v>
      </c>
      <c r="F13127" s="57"/>
      <c r="G13127" s="125">
        <f t="shared" si="211"/>
        <v>-23000</v>
      </c>
      <c r="H13127" s="704" t="s">
        <v>8236</v>
      </c>
    </row>
    <row r="13128" spans="1:8" ht="15" x14ac:dyDescent="0.2">
      <c r="A13128" s="733">
        <v>44832</v>
      </c>
      <c r="B13128" s="62" t="s">
        <v>8041</v>
      </c>
      <c r="C13128" s="75" t="s">
        <v>4875</v>
      </c>
      <c r="D13128" s="790" t="s">
        <v>8374</v>
      </c>
      <c r="E13128" s="57">
        <v>4500</v>
      </c>
      <c r="F13128" s="57"/>
      <c r="G13128" s="125">
        <f t="shared" si="211"/>
        <v>-4500</v>
      </c>
      <c r="H13128" s="704" t="s">
        <v>8236</v>
      </c>
    </row>
    <row r="13129" spans="1:8" ht="15" x14ac:dyDescent="0.2">
      <c r="A13129" s="733">
        <v>44832</v>
      </c>
      <c r="B13129" s="62" t="s">
        <v>8041</v>
      </c>
      <c r="C13129" s="75" t="s">
        <v>8375</v>
      </c>
      <c r="D13129" s="790" t="s">
        <v>8376</v>
      </c>
      <c r="E13129" s="57">
        <v>10000</v>
      </c>
      <c r="F13129" s="57"/>
      <c r="G13129" s="125">
        <f t="shared" si="211"/>
        <v>-10000</v>
      </c>
      <c r="H13129" s="704" t="s">
        <v>8236</v>
      </c>
    </row>
    <row r="13130" spans="1:8" ht="15" x14ac:dyDescent="0.2">
      <c r="A13130" s="733">
        <v>44832</v>
      </c>
      <c r="B13130" s="62" t="s">
        <v>3945</v>
      </c>
      <c r="C13130" s="75" t="s">
        <v>3144</v>
      </c>
      <c r="D13130" s="902" t="s">
        <v>8377</v>
      </c>
      <c r="E13130" s="57">
        <v>70000</v>
      </c>
      <c r="F13130" s="57"/>
      <c r="G13130" s="125">
        <f t="shared" si="211"/>
        <v>-70000</v>
      </c>
      <c r="H13130" s="704" t="s">
        <v>8236</v>
      </c>
    </row>
    <row r="13131" spans="1:8" ht="15" x14ac:dyDescent="0.2">
      <c r="A13131" s="733">
        <v>44832</v>
      </c>
      <c r="B13131" s="62" t="s">
        <v>3945</v>
      </c>
      <c r="C13131" s="75" t="s">
        <v>285</v>
      </c>
      <c r="D13131" s="790" t="s">
        <v>8378</v>
      </c>
      <c r="E13131" s="57">
        <v>1500</v>
      </c>
      <c r="F13131" s="57"/>
      <c r="G13131" s="125">
        <f t="shared" si="211"/>
        <v>-1500</v>
      </c>
      <c r="H13131" s="704" t="s">
        <v>8236</v>
      </c>
    </row>
    <row r="13132" spans="1:8" ht="15" x14ac:dyDescent="0.2">
      <c r="A13132" s="733">
        <v>44832</v>
      </c>
      <c r="B13132" s="62" t="s">
        <v>16</v>
      </c>
      <c r="C13132" s="75" t="s">
        <v>3842</v>
      </c>
      <c r="D13132" s="790" t="s">
        <v>8516</v>
      </c>
      <c r="E13132" s="57">
        <v>960</v>
      </c>
      <c r="F13132" s="57"/>
      <c r="G13132" s="125">
        <f t="shared" si="211"/>
        <v>-960</v>
      </c>
      <c r="H13132" s="704" t="s">
        <v>8236</v>
      </c>
    </row>
    <row r="13133" spans="1:8" ht="15" x14ac:dyDescent="0.2">
      <c r="A13133" s="733">
        <v>44832</v>
      </c>
      <c r="B13133" s="62" t="s">
        <v>7919</v>
      </c>
      <c r="C13133" s="75" t="s">
        <v>391</v>
      </c>
      <c r="D13133" s="790" t="s">
        <v>8515</v>
      </c>
      <c r="E13133" s="57">
        <v>1000</v>
      </c>
      <c r="F13133" s="57"/>
      <c r="G13133" s="125">
        <f t="shared" si="211"/>
        <v>-1000</v>
      </c>
      <c r="H13133" s="704" t="s">
        <v>8236</v>
      </c>
    </row>
    <row r="13134" spans="1:8" ht="15" x14ac:dyDescent="0.2">
      <c r="A13134" s="733">
        <v>44832</v>
      </c>
      <c r="B13134" s="62" t="s">
        <v>16</v>
      </c>
      <c r="C13134" s="75" t="s">
        <v>2995</v>
      </c>
      <c r="D13134" s="790"/>
      <c r="E13134" s="57">
        <v>7300</v>
      </c>
      <c r="F13134" s="57"/>
      <c r="G13134" s="125">
        <f t="shared" si="211"/>
        <v>-7300</v>
      </c>
      <c r="H13134" s="704" t="s">
        <v>8236</v>
      </c>
    </row>
    <row r="13135" spans="1:8" ht="15" x14ac:dyDescent="0.2">
      <c r="A13135" s="733">
        <v>44832</v>
      </c>
      <c r="B13135" s="62" t="s">
        <v>1399</v>
      </c>
      <c r="C13135" s="75" t="s">
        <v>789</v>
      </c>
      <c r="D13135" s="790"/>
      <c r="E13135" s="57">
        <v>3570</v>
      </c>
      <c r="F13135" s="57"/>
      <c r="G13135" s="125">
        <f t="shared" si="211"/>
        <v>-3570</v>
      </c>
      <c r="H13135" s="704" t="s">
        <v>8236</v>
      </c>
    </row>
    <row r="13136" spans="1:8" ht="15" x14ac:dyDescent="0.2">
      <c r="A13136" s="733">
        <v>44832</v>
      </c>
      <c r="B13136" s="62" t="s">
        <v>8337</v>
      </c>
      <c r="C13136" s="75" t="s">
        <v>789</v>
      </c>
      <c r="D13136" s="790"/>
      <c r="E13136" s="57">
        <v>1840</v>
      </c>
      <c r="F13136" s="57"/>
      <c r="G13136" s="125">
        <f t="shared" si="211"/>
        <v>-1840</v>
      </c>
      <c r="H13136" s="704" t="s">
        <v>8236</v>
      </c>
    </row>
    <row r="13137" spans="1:8" ht="15" x14ac:dyDescent="0.2">
      <c r="A13137" s="733">
        <v>44832</v>
      </c>
      <c r="B13137" s="62" t="s">
        <v>1399</v>
      </c>
      <c r="C13137" s="75" t="s">
        <v>789</v>
      </c>
      <c r="D13137" s="790"/>
      <c r="E13137" s="57">
        <v>90</v>
      </c>
      <c r="F13137" s="57"/>
      <c r="G13137" s="125">
        <f t="shared" si="211"/>
        <v>-90</v>
      </c>
      <c r="H13137" s="704" t="s">
        <v>8236</v>
      </c>
    </row>
    <row r="13138" spans="1:8" ht="15" customHeight="1" x14ac:dyDescent="0.2">
      <c r="A13138" s="733">
        <v>44832</v>
      </c>
      <c r="B13138" s="62" t="s">
        <v>8041</v>
      </c>
      <c r="C13138" s="75" t="s">
        <v>3144</v>
      </c>
      <c r="D13138" s="790" t="s">
        <v>8379</v>
      </c>
      <c r="E13138" s="57">
        <v>460</v>
      </c>
      <c r="F13138" s="57"/>
      <c r="G13138" s="125">
        <f t="shared" si="211"/>
        <v>-460</v>
      </c>
      <c r="H13138" s="704" t="s">
        <v>8236</v>
      </c>
    </row>
    <row r="13139" spans="1:8" ht="15" customHeight="1" x14ac:dyDescent="0.2">
      <c r="A13139" s="733">
        <v>44832</v>
      </c>
      <c r="B13139" s="62" t="s">
        <v>16</v>
      </c>
      <c r="C13139" s="75" t="s">
        <v>391</v>
      </c>
      <c r="D13139" s="790" t="s">
        <v>6823</v>
      </c>
      <c r="E13139" s="57">
        <v>140</v>
      </c>
      <c r="F13139" s="57"/>
      <c r="G13139" s="125">
        <f t="shared" si="211"/>
        <v>-140</v>
      </c>
      <c r="H13139" s="704" t="s">
        <v>8236</v>
      </c>
    </row>
    <row r="13140" spans="1:8" ht="15" customHeight="1" x14ac:dyDescent="0.2">
      <c r="A13140" s="733">
        <v>44832</v>
      </c>
      <c r="B13140" s="62" t="s">
        <v>7919</v>
      </c>
      <c r="C13140" s="75" t="s">
        <v>3144</v>
      </c>
      <c r="D13140" s="790" t="s">
        <v>8380</v>
      </c>
      <c r="E13140" s="57">
        <v>3950</v>
      </c>
      <c r="F13140" s="57"/>
      <c r="G13140" s="125">
        <f t="shared" si="211"/>
        <v>-3950</v>
      </c>
      <c r="H13140" s="704" t="s">
        <v>8236</v>
      </c>
    </row>
    <row r="13141" spans="1:8" ht="15" customHeight="1" x14ac:dyDescent="0.2">
      <c r="A13141" s="733">
        <v>44832</v>
      </c>
      <c r="B13141" s="62" t="s">
        <v>8041</v>
      </c>
      <c r="C13141" s="75" t="s">
        <v>3144</v>
      </c>
      <c r="D13141" s="790" t="s">
        <v>8404</v>
      </c>
      <c r="E13141" s="57">
        <v>9550</v>
      </c>
      <c r="F13141" s="57"/>
      <c r="G13141" s="125">
        <f t="shared" si="211"/>
        <v>-9550</v>
      </c>
      <c r="H13141" s="704" t="s">
        <v>8236</v>
      </c>
    </row>
    <row r="13142" spans="1:8" ht="15" customHeight="1" x14ac:dyDescent="0.2">
      <c r="A13142" s="733">
        <v>44832</v>
      </c>
      <c r="B13142" s="62" t="s">
        <v>8041</v>
      </c>
      <c r="C13142" s="75" t="s">
        <v>391</v>
      </c>
      <c r="D13142" s="790" t="s">
        <v>8405</v>
      </c>
      <c r="E13142" s="57">
        <v>7500</v>
      </c>
      <c r="F13142" s="57"/>
      <c r="G13142" s="125">
        <f t="shared" si="211"/>
        <v>-7500</v>
      </c>
      <c r="H13142" s="704" t="s">
        <v>8236</v>
      </c>
    </row>
    <row r="13143" spans="1:8" ht="15" customHeight="1" x14ac:dyDescent="0.2">
      <c r="A13143" s="733">
        <v>44832</v>
      </c>
      <c r="B13143" s="62" t="s">
        <v>8041</v>
      </c>
      <c r="C13143" s="75" t="s">
        <v>285</v>
      </c>
      <c r="D13143" s="790" t="s">
        <v>8435</v>
      </c>
      <c r="E13143" s="57">
        <v>540</v>
      </c>
      <c r="F13143" s="57"/>
      <c r="G13143" s="125">
        <f t="shared" si="211"/>
        <v>-540</v>
      </c>
      <c r="H13143" s="704" t="s">
        <v>8236</v>
      </c>
    </row>
    <row r="13144" spans="1:8" ht="15" customHeight="1" x14ac:dyDescent="0.2">
      <c r="A13144" s="733">
        <v>44832</v>
      </c>
      <c r="B13144" s="62" t="s">
        <v>7110</v>
      </c>
      <c r="C13144" s="75" t="s">
        <v>285</v>
      </c>
      <c r="D13144" s="790" t="s">
        <v>8436</v>
      </c>
      <c r="E13144" s="57">
        <v>320</v>
      </c>
      <c r="F13144" s="57"/>
      <c r="G13144" s="125">
        <f t="shared" si="211"/>
        <v>-320</v>
      </c>
      <c r="H13144" s="704" t="s">
        <v>8236</v>
      </c>
    </row>
    <row r="13145" spans="1:8" ht="15" customHeight="1" x14ac:dyDescent="0.2">
      <c r="A13145" s="733">
        <v>44833</v>
      </c>
      <c r="B13145" s="62" t="s">
        <v>8041</v>
      </c>
      <c r="C13145" s="75" t="s">
        <v>285</v>
      </c>
      <c r="D13145" s="790" t="s">
        <v>8437</v>
      </c>
      <c r="E13145" s="57">
        <v>400</v>
      </c>
      <c r="F13145" s="57"/>
      <c r="G13145" s="125">
        <f t="shared" si="211"/>
        <v>-400</v>
      </c>
      <c r="H13145" s="704" t="s">
        <v>8236</v>
      </c>
    </row>
    <row r="13146" spans="1:8" ht="15" customHeight="1" x14ac:dyDescent="0.2">
      <c r="A13146" s="733">
        <v>44833</v>
      </c>
      <c r="B13146" s="62" t="s">
        <v>16</v>
      </c>
      <c r="C13146" s="75" t="s">
        <v>391</v>
      </c>
      <c r="D13146" s="790" t="s">
        <v>8156</v>
      </c>
      <c r="E13146" s="57">
        <v>100</v>
      </c>
      <c r="F13146" s="57"/>
      <c r="G13146" s="125">
        <f t="shared" si="211"/>
        <v>-100</v>
      </c>
      <c r="H13146" s="704" t="s">
        <v>8236</v>
      </c>
    </row>
    <row r="13147" spans="1:8" ht="15" customHeight="1" x14ac:dyDescent="0.2">
      <c r="A13147" s="733">
        <v>44833</v>
      </c>
      <c r="B13147" s="62" t="s">
        <v>1399</v>
      </c>
      <c r="C13147" s="75" t="s">
        <v>391</v>
      </c>
      <c r="D13147" s="790" t="s">
        <v>8438</v>
      </c>
      <c r="E13147" s="57">
        <v>750</v>
      </c>
      <c r="F13147" s="57"/>
      <c r="G13147" s="125">
        <f t="shared" si="211"/>
        <v>-750</v>
      </c>
      <c r="H13147" s="704" t="s">
        <v>8236</v>
      </c>
    </row>
    <row r="13148" spans="1:8" ht="15" customHeight="1" x14ac:dyDescent="0.2">
      <c r="A13148" s="733">
        <v>44833</v>
      </c>
      <c r="B13148" s="62" t="s">
        <v>5810</v>
      </c>
      <c r="C13148" s="75" t="s">
        <v>2502</v>
      </c>
      <c r="D13148" s="790" t="s">
        <v>8406</v>
      </c>
      <c r="E13148" s="57">
        <v>16000</v>
      </c>
      <c r="F13148" s="57"/>
      <c r="G13148" s="125">
        <f t="shared" si="211"/>
        <v>-16000</v>
      </c>
      <c r="H13148" s="704" t="s">
        <v>8236</v>
      </c>
    </row>
    <row r="13149" spans="1:8" ht="15" customHeight="1" x14ac:dyDescent="0.2">
      <c r="A13149" s="733">
        <v>44833</v>
      </c>
      <c r="B13149" s="62" t="s">
        <v>25</v>
      </c>
      <c r="C13149" s="75" t="s">
        <v>1004</v>
      </c>
      <c r="D13149" s="790"/>
      <c r="E13149" s="57">
        <v>800</v>
      </c>
      <c r="F13149" s="57"/>
      <c r="G13149" s="125">
        <f t="shared" si="211"/>
        <v>-800</v>
      </c>
      <c r="H13149" s="704" t="s">
        <v>8236</v>
      </c>
    </row>
    <row r="13150" spans="1:8" ht="15" customHeight="1" x14ac:dyDescent="0.2">
      <c r="A13150" s="733">
        <v>44834</v>
      </c>
      <c r="B13150" s="62" t="s">
        <v>7919</v>
      </c>
      <c r="C13150" s="75" t="s">
        <v>2502</v>
      </c>
      <c r="D13150" s="790" t="s">
        <v>7095</v>
      </c>
      <c r="E13150" s="57">
        <v>25000</v>
      </c>
      <c r="F13150" s="57"/>
      <c r="G13150" s="125">
        <f t="shared" si="211"/>
        <v>-25000</v>
      </c>
      <c r="H13150" s="704" t="s">
        <v>8236</v>
      </c>
    </row>
    <row r="13151" spans="1:8" ht="15" customHeight="1" x14ac:dyDescent="0.2">
      <c r="A13151" s="733">
        <v>44834</v>
      </c>
      <c r="B13151" s="62" t="s">
        <v>6503</v>
      </c>
      <c r="C13151" s="75" t="s">
        <v>2502</v>
      </c>
      <c r="D13151" s="790" t="s">
        <v>7095</v>
      </c>
      <c r="E13151" s="57">
        <v>25000</v>
      </c>
      <c r="F13151" s="57"/>
      <c r="G13151" s="125">
        <f t="shared" si="211"/>
        <v>-25000</v>
      </c>
      <c r="H13151" s="704" t="s">
        <v>8236</v>
      </c>
    </row>
    <row r="13152" spans="1:8" ht="15" customHeight="1" x14ac:dyDescent="0.2">
      <c r="A13152" s="733">
        <v>44834</v>
      </c>
      <c r="B13152" s="62" t="s">
        <v>8041</v>
      </c>
      <c r="C13152" s="75" t="s">
        <v>2502</v>
      </c>
      <c r="D13152" s="790" t="s">
        <v>141</v>
      </c>
      <c r="E13152" s="57">
        <v>25000</v>
      </c>
      <c r="F13152" s="57"/>
      <c r="G13152" s="125">
        <f t="shared" si="211"/>
        <v>-25000</v>
      </c>
      <c r="H13152" s="704" t="s">
        <v>8236</v>
      </c>
    </row>
    <row r="13153" spans="1:8" ht="15" customHeight="1" x14ac:dyDescent="0.2">
      <c r="A13153" s="733">
        <v>44834</v>
      </c>
      <c r="B13153" s="62" t="s">
        <v>2932</v>
      </c>
      <c r="C13153" s="75" t="s">
        <v>2502</v>
      </c>
      <c r="D13153" s="790" t="s">
        <v>141</v>
      </c>
      <c r="E13153" s="57">
        <v>25000</v>
      </c>
      <c r="F13153" s="57"/>
      <c r="G13153" s="125">
        <f t="shared" si="211"/>
        <v>-25000</v>
      </c>
      <c r="H13153" s="704" t="s">
        <v>8236</v>
      </c>
    </row>
    <row r="13154" spans="1:8" ht="15" customHeight="1" x14ac:dyDescent="0.2">
      <c r="A13154" s="733">
        <v>44834</v>
      </c>
      <c r="B13154" s="62" t="s">
        <v>25</v>
      </c>
      <c r="C13154" s="75" t="s">
        <v>2502</v>
      </c>
      <c r="D13154" s="790" t="s">
        <v>8034</v>
      </c>
      <c r="E13154" s="57">
        <v>70000</v>
      </c>
      <c r="F13154" s="57"/>
      <c r="G13154" s="125">
        <f t="shared" si="211"/>
        <v>-70000</v>
      </c>
      <c r="H13154" s="704" t="s">
        <v>8236</v>
      </c>
    </row>
    <row r="13155" spans="1:8" ht="15" customHeight="1" x14ac:dyDescent="0.2">
      <c r="A13155" s="733">
        <v>44834</v>
      </c>
      <c r="B13155" s="62" t="s">
        <v>16</v>
      </c>
      <c r="C13155" s="75" t="s">
        <v>2502</v>
      </c>
      <c r="D13155" s="790"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90" t="s">
        <v>8423</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90" t="s">
        <v>8424</v>
      </c>
      <c r="E13157" s="57">
        <v>117812.5</v>
      </c>
      <c r="F13157" s="57"/>
      <c r="G13157" s="125">
        <f t="shared" si="211"/>
        <v>-117812.5</v>
      </c>
      <c r="H13157" s="704" t="s">
        <v>8236</v>
      </c>
    </row>
    <row r="13158" spans="1:8" ht="15" customHeight="1" x14ac:dyDescent="0.2">
      <c r="A13158" s="733">
        <v>44834</v>
      </c>
      <c r="B13158" s="62" t="s">
        <v>6503</v>
      </c>
      <c r="C13158" s="75" t="s">
        <v>2502</v>
      </c>
      <c r="D13158" s="790" t="s">
        <v>8425</v>
      </c>
      <c r="E13158" s="57">
        <v>202713</v>
      </c>
      <c r="F13158" s="57"/>
      <c r="G13158" s="125">
        <f t="shared" si="211"/>
        <v>-202713</v>
      </c>
      <c r="H13158" s="704" t="s">
        <v>8236</v>
      </c>
    </row>
    <row r="13159" spans="1:8" ht="15" customHeight="1" x14ac:dyDescent="0.2">
      <c r="A13159" s="733">
        <v>44834</v>
      </c>
      <c r="B13159" s="62" t="s">
        <v>1399</v>
      </c>
      <c r="C13159" s="75" t="s">
        <v>2502</v>
      </c>
      <c r="D13159" s="790" t="s">
        <v>8430</v>
      </c>
      <c r="E13159" s="57">
        <v>100000</v>
      </c>
      <c r="F13159" s="57"/>
      <c r="G13159" s="125">
        <f t="shared" si="211"/>
        <v>-100000</v>
      </c>
      <c r="H13159" s="704" t="s">
        <v>8236</v>
      </c>
    </row>
    <row r="13160" spans="1:8" ht="15" customHeight="1" x14ac:dyDescent="0.2">
      <c r="A13160" s="733">
        <v>44834</v>
      </c>
      <c r="B13160" s="62" t="s">
        <v>37</v>
      </c>
      <c r="C13160" s="75" t="s">
        <v>2502</v>
      </c>
      <c r="D13160" s="790" t="s">
        <v>8426</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90" t="s">
        <v>8427</v>
      </c>
      <c r="E13161" s="57">
        <f>125333-13300</f>
        <v>112033</v>
      </c>
      <c r="F13161" s="57"/>
      <c r="G13161" s="125">
        <f t="shared" si="211"/>
        <v>-112033</v>
      </c>
      <c r="H13161" s="704" t="s">
        <v>8236</v>
      </c>
    </row>
    <row r="13162" spans="1:8" ht="15" customHeight="1" x14ac:dyDescent="0.2">
      <c r="A13162" s="733">
        <v>44834</v>
      </c>
      <c r="B13162" s="62" t="s">
        <v>37</v>
      </c>
      <c r="C13162" s="75" t="s">
        <v>2502</v>
      </c>
      <c r="D13162" s="790" t="s">
        <v>8426</v>
      </c>
      <c r="E13162" s="57">
        <v>163919</v>
      </c>
      <c r="F13162" s="57"/>
      <c r="G13162" s="125">
        <f t="shared" si="211"/>
        <v>-163919</v>
      </c>
      <c r="H13162" s="704" t="s">
        <v>8236</v>
      </c>
    </row>
    <row r="13163" spans="1:8" ht="15" customHeight="1" x14ac:dyDescent="0.2">
      <c r="A13163" s="733">
        <v>44834</v>
      </c>
      <c r="B13163" s="62" t="s">
        <v>7110</v>
      </c>
      <c r="C13163" s="75" t="s">
        <v>2502</v>
      </c>
      <c r="D13163" s="790" t="s">
        <v>8431</v>
      </c>
      <c r="E13163" s="57">
        <v>26324</v>
      </c>
      <c r="F13163" s="57"/>
      <c r="G13163" s="125">
        <f t="shared" si="211"/>
        <v>-26324</v>
      </c>
      <c r="H13163" s="704" t="s">
        <v>8236</v>
      </c>
    </row>
    <row r="13164" spans="1:8" ht="15" customHeight="1" x14ac:dyDescent="0.2">
      <c r="A13164" s="733">
        <v>44834</v>
      </c>
      <c r="B13164" s="62" t="s">
        <v>5810</v>
      </c>
      <c r="C13164" s="75" t="s">
        <v>2502</v>
      </c>
      <c r="D13164" s="790" t="s">
        <v>8428</v>
      </c>
      <c r="E13164" s="57">
        <v>28000</v>
      </c>
      <c r="F13164" s="57"/>
      <c r="G13164" s="125">
        <f t="shared" si="211"/>
        <v>-28000</v>
      </c>
      <c r="H13164" s="704" t="s">
        <v>8236</v>
      </c>
    </row>
    <row r="13165" spans="1:8" ht="15" customHeight="1" x14ac:dyDescent="0.2">
      <c r="A13165" s="733">
        <v>44834</v>
      </c>
      <c r="B13165" s="62" t="s">
        <v>11</v>
      </c>
      <c r="C13165" s="75" t="s">
        <v>2502</v>
      </c>
      <c r="D13165" s="790" t="s">
        <v>8429</v>
      </c>
      <c r="E13165" s="57">
        <v>5000</v>
      </c>
      <c r="F13165" s="57"/>
      <c r="G13165" s="125">
        <f t="shared" si="211"/>
        <v>-5000</v>
      </c>
      <c r="H13165" s="704" t="s">
        <v>8236</v>
      </c>
    </row>
    <row r="13166" spans="1:8" s="681" customFormat="1" ht="15" customHeight="1" x14ac:dyDescent="0.25">
      <c r="A13166" s="732">
        <v>44806</v>
      </c>
      <c r="B13166" s="234" t="s">
        <v>7919</v>
      </c>
      <c r="C13166" s="234" t="s">
        <v>8205</v>
      </c>
      <c r="D13166" s="902"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2"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2"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2"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2"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2"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2"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3"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3"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1" t="s">
        <v>8458</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1" t="s">
        <v>8458</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1" t="s">
        <v>8458</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2" t="s">
        <v>8342</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2" t="s">
        <v>8343</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2" t="s">
        <v>8356</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8368</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8368</v>
      </c>
      <c r="E13182" s="551">
        <v>390960</v>
      </c>
      <c r="F13182" s="235"/>
      <c r="G13182" s="235">
        <f t="shared" si="211"/>
        <v>-390960</v>
      </c>
      <c r="H13182" s="708" t="s">
        <v>8236</v>
      </c>
    </row>
    <row r="13183" spans="1:8" s="681" customFormat="1" ht="15" customHeight="1" x14ac:dyDescent="0.25">
      <c r="A13183" s="732">
        <v>44831</v>
      </c>
      <c r="B13183" s="234" t="s">
        <v>3945</v>
      </c>
      <c r="C13183" s="235" t="s">
        <v>8321</v>
      </c>
      <c r="D13183" s="902" t="s">
        <v>8369</v>
      </c>
      <c r="E13183" s="235">
        <v>50000</v>
      </c>
      <c r="F13183" s="235"/>
      <c r="G13183" s="235">
        <f t="shared" si="211"/>
        <v>-50000</v>
      </c>
      <c r="H13183" s="708" t="s">
        <v>8236</v>
      </c>
    </row>
    <row r="13184" spans="1:8" ht="15" customHeight="1" x14ac:dyDescent="0.2">
      <c r="A13184" s="729">
        <v>44812</v>
      </c>
      <c r="B13184" s="90" t="s">
        <v>6951</v>
      </c>
      <c r="C13184" s="174" t="s">
        <v>558</v>
      </c>
      <c r="D13184" s="800" t="s">
        <v>8223</v>
      </c>
      <c r="E13184" s="91"/>
      <c r="F13184" s="91">
        <v>60269</v>
      </c>
      <c r="G13184" s="91">
        <f t="shared" si="211"/>
        <v>60269</v>
      </c>
      <c r="H13184" s="701" t="s">
        <v>8236</v>
      </c>
    </row>
    <row r="13185" spans="1:8" ht="15" customHeight="1" x14ac:dyDescent="0.2">
      <c r="A13185" s="729">
        <v>44812</v>
      </c>
      <c r="B13185" s="90" t="s">
        <v>6951</v>
      </c>
      <c r="C13185" s="174" t="s">
        <v>558</v>
      </c>
      <c r="D13185" s="800" t="s">
        <v>8223</v>
      </c>
      <c r="E13185" s="91"/>
      <c r="F13185" s="91">
        <v>181822</v>
      </c>
      <c r="G13185" s="91">
        <f t="shared" si="211"/>
        <v>181822</v>
      </c>
      <c r="H13185" s="701" t="s">
        <v>8236</v>
      </c>
    </row>
    <row r="13186" spans="1:8" ht="15" customHeight="1" x14ac:dyDescent="0.2">
      <c r="A13186" s="729">
        <v>44825</v>
      </c>
      <c r="B13186" s="90" t="s">
        <v>82</v>
      </c>
      <c r="C13186" s="174" t="s">
        <v>558</v>
      </c>
      <c r="D13186" s="800" t="s">
        <v>8329</v>
      </c>
      <c r="E13186" s="91"/>
      <c r="F13186" s="91">
        <v>59460</v>
      </c>
      <c r="G13186" s="91">
        <f t="shared" si="211"/>
        <v>59460</v>
      </c>
      <c r="H13186" s="701" t="s">
        <v>8236</v>
      </c>
    </row>
    <row r="13187" spans="1:8" ht="24" customHeight="1" x14ac:dyDescent="0.2">
      <c r="A13187" s="729">
        <v>44827</v>
      </c>
      <c r="B13187" s="93" t="s">
        <v>8041</v>
      </c>
      <c r="C13187" s="174" t="s">
        <v>558</v>
      </c>
      <c r="D13187" s="897" t="s">
        <v>8220</v>
      </c>
      <c r="E13187" s="700"/>
      <c r="F13187" s="175">
        <v>2200000</v>
      </c>
      <c r="G13187" s="91">
        <f t="shared" si="211"/>
        <v>2200000</v>
      </c>
      <c r="H13187" s="701" t="s">
        <v>8236</v>
      </c>
    </row>
    <row r="13188" spans="1:8" ht="15" customHeight="1" x14ac:dyDescent="0.2">
      <c r="A13188" s="729">
        <v>44827</v>
      </c>
      <c r="B13188" s="93" t="s">
        <v>8041</v>
      </c>
      <c r="C13188" s="174" t="s">
        <v>558</v>
      </c>
      <c r="D13188" s="800" t="s">
        <v>8389</v>
      </c>
      <c r="E13188" s="91"/>
      <c r="F13188" s="91">
        <v>835500</v>
      </c>
      <c r="G13188" s="91">
        <f t="shared" si="211"/>
        <v>835500</v>
      </c>
      <c r="H13188" s="701" t="s">
        <v>8236</v>
      </c>
    </row>
    <row r="13189" spans="1:8" ht="24" customHeight="1" x14ac:dyDescent="0.2">
      <c r="A13189" s="729">
        <v>44827</v>
      </c>
      <c r="B13189" s="93" t="s">
        <v>1399</v>
      </c>
      <c r="C13189" s="174" t="s">
        <v>558</v>
      </c>
      <c r="D13189" s="801" t="s">
        <v>8345</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1" t="s">
        <v>8367</v>
      </c>
      <c r="E13190" s="700"/>
      <c r="F13190" s="91">
        <v>310329</v>
      </c>
      <c r="G13190" s="91">
        <f t="shared" si="212"/>
        <v>310329</v>
      </c>
      <c r="H13190" s="701" t="s">
        <v>8236</v>
      </c>
    </row>
    <row r="13191" spans="1:8" ht="15" customHeight="1" x14ac:dyDescent="0.2">
      <c r="A13191" s="733">
        <v>44837</v>
      </c>
      <c r="B13191" s="40" t="s">
        <v>8041</v>
      </c>
      <c r="C13191" s="75" t="s">
        <v>3144</v>
      </c>
      <c r="D13191" s="790" t="s">
        <v>8407</v>
      </c>
      <c r="E13191" s="703">
        <v>1100</v>
      </c>
      <c r="F13191" s="57"/>
      <c r="G13191" s="57">
        <f t="shared" si="212"/>
        <v>-1100</v>
      </c>
      <c r="H13191" s="704" t="s">
        <v>8390</v>
      </c>
    </row>
    <row r="13192" spans="1:8" ht="15" customHeight="1" x14ac:dyDescent="0.2">
      <c r="A13192" s="733">
        <v>44837</v>
      </c>
      <c r="B13192" s="40" t="s">
        <v>7919</v>
      </c>
      <c r="C13192" s="75" t="s">
        <v>3144</v>
      </c>
      <c r="D13192" s="790" t="s">
        <v>8407</v>
      </c>
      <c r="E13192" s="703">
        <v>10190</v>
      </c>
      <c r="F13192" s="57"/>
      <c r="G13192" s="57">
        <f t="shared" si="212"/>
        <v>-10190</v>
      </c>
      <c r="H13192" s="704" t="s">
        <v>8390</v>
      </c>
    </row>
    <row r="13193" spans="1:8" ht="15" customHeight="1" x14ac:dyDescent="0.2">
      <c r="A13193" s="733">
        <v>44837</v>
      </c>
      <c r="B13193" s="40" t="s">
        <v>8075</v>
      </c>
      <c r="C13193" s="75" t="s">
        <v>3144</v>
      </c>
      <c r="D13193" s="790" t="s">
        <v>8408</v>
      </c>
      <c r="E13193" s="703">
        <v>23043</v>
      </c>
      <c r="F13193" s="57"/>
      <c r="G13193" s="57">
        <f t="shared" si="212"/>
        <v>-23043</v>
      </c>
      <c r="H13193" s="704" t="s">
        <v>8390</v>
      </c>
    </row>
    <row r="13194" spans="1:8" ht="15" customHeight="1" x14ac:dyDescent="0.2">
      <c r="A13194" s="733">
        <v>44837</v>
      </c>
      <c r="B13194" s="40" t="s">
        <v>8337</v>
      </c>
      <c r="C13194" s="75" t="s">
        <v>391</v>
      </c>
      <c r="D13194" s="790" t="s">
        <v>8370</v>
      </c>
      <c r="E13194" s="703">
        <v>5110</v>
      </c>
      <c r="F13194" s="57"/>
      <c r="G13194" s="57">
        <f t="shared" si="212"/>
        <v>-5110</v>
      </c>
      <c r="H13194" s="704" t="s">
        <v>8390</v>
      </c>
    </row>
    <row r="13195" spans="1:8" ht="15" customHeight="1" x14ac:dyDescent="0.2">
      <c r="A13195" s="733">
        <v>44837</v>
      </c>
      <c r="B13195" s="40" t="s">
        <v>1399</v>
      </c>
      <c r="C13195" s="75" t="s">
        <v>789</v>
      </c>
      <c r="D13195" s="790"/>
      <c r="E13195" s="703">
        <v>320</v>
      </c>
      <c r="F13195" s="57"/>
      <c r="G13195" s="57">
        <f t="shared" si="212"/>
        <v>-320</v>
      </c>
      <c r="H13195" s="704" t="s">
        <v>8390</v>
      </c>
    </row>
    <row r="13196" spans="1:8" ht="15" customHeight="1" x14ac:dyDescent="0.2">
      <c r="A13196" s="733">
        <v>44837</v>
      </c>
      <c r="B13196" s="40" t="s">
        <v>2932</v>
      </c>
      <c r="C13196" s="75" t="s">
        <v>3144</v>
      </c>
      <c r="D13196" s="790" t="s">
        <v>3055</v>
      </c>
      <c r="E13196" s="703">
        <v>3820</v>
      </c>
      <c r="F13196" s="57"/>
      <c r="G13196" s="57">
        <f t="shared" si="212"/>
        <v>-3820</v>
      </c>
      <c r="H13196" s="704" t="s">
        <v>8390</v>
      </c>
    </row>
    <row r="13197" spans="1:8" ht="15" customHeight="1" x14ac:dyDescent="0.2">
      <c r="A13197" s="733">
        <v>44837</v>
      </c>
      <c r="B13197" s="40" t="s">
        <v>25</v>
      </c>
      <c r="C13197" s="75" t="s">
        <v>8148</v>
      </c>
      <c r="D13197" s="790" t="s">
        <v>8439</v>
      </c>
      <c r="E13197" s="703">
        <v>490</v>
      </c>
      <c r="F13197" s="57"/>
      <c r="G13197" s="57">
        <f t="shared" si="212"/>
        <v>-490</v>
      </c>
      <c r="H13197" s="704" t="s">
        <v>8390</v>
      </c>
    </row>
    <row r="13198" spans="1:8" ht="15" customHeight="1" x14ac:dyDescent="0.2">
      <c r="A13198" s="733">
        <v>44837</v>
      </c>
      <c r="B13198" s="40" t="s">
        <v>16</v>
      </c>
      <c r="C13198" s="75" t="s">
        <v>8148</v>
      </c>
      <c r="D13198" s="790" t="s">
        <v>8439</v>
      </c>
      <c r="E13198" s="703">
        <v>300</v>
      </c>
      <c r="F13198" s="57"/>
      <c r="G13198" s="57">
        <f t="shared" si="212"/>
        <v>-300</v>
      </c>
      <c r="H13198" s="704" t="s">
        <v>8390</v>
      </c>
    </row>
    <row r="13199" spans="1:8" ht="15" customHeight="1" x14ac:dyDescent="0.2">
      <c r="A13199" s="733">
        <v>44837</v>
      </c>
      <c r="B13199" s="40" t="s">
        <v>2932</v>
      </c>
      <c r="C13199" s="75" t="s">
        <v>391</v>
      </c>
      <c r="D13199" s="790" t="s">
        <v>8440</v>
      </c>
      <c r="E13199" s="703">
        <v>1000</v>
      </c>
      <c r="F13199" s="57"/>
      <c r="G13199" s="57">
        <f t="shared" si="212"/>
        <v>-1000</v>
      </c>
      <c r="H13199" s="704" t="s">
        <v>8390</v>
      </c>
    </row>
    <row r="13200" spans="1:8" ht="15" customHeight="1" x14ac:dyDescent="0.2">
      <c r="A13200" s="733">
        <v>44837</v>
      </c>
      <c r="B13200" s="40" t="s">
        <v>7919</v>
      </c>
      <c r="C13200" s="75" t="s">
        <v>391</v>
      </c>
      <c r="D13200" s="790" t="s">
        <v>2107</v>
      </c>
      <c r="E13200" s="703">
        <v>1000</v>
      </c>
      <c r="F13200" s="57"/>
      <c r="G13200" s="57">
        <f t="shared" si="212"/>
        <v>-1000</v>
      </c>
      <c r="H13200" s="704" t="s">
        <v>8390</v>
      </c>
    </row>
    <row r="13201" spans="1:8" ht="15" customHeight="1" x14ac:dyDescent="0.2">
      <c r="A13201" s="733">
        <v>44838</v>
      </c>
      <c r="B13201" s="40" t="s">
        <v>8337</v>
      </c>
      <c r="C13201" s="75" t="s">
        <v>789</v>
      </c>
      <c r="D13201" s="790"/>
      <c r="E13201" s="703">
        <v>440</v>
      </c>
      <c r="F13201" s="57"/>
      <c r="G13201" s="57">
        <f t="shared" si="212"/>
        <v>-440</v>
      </c>
      <c r="H13201" s="704" t="s">
        <v>8390</v>
      </c>
    </row>
    <row r="13202" spans="1:8" ht="15" customHeight="1" x14ac:dyDescent="0.2">
      <c r="A13202" s="733">
        <v>44838</v>
      </c>
      <c r="B13202" s="40" t="s">
        <v>8041</v>
      </c>
      <c r="C13202" s="75" t="s">
        <v>789</v>
      </c>
      <c r="D13202" s="790"/>
      <c r="E13202" s="703">
        <v>1920</v>
      </c>
      <c r="F13202" s="57"/>
      <c r="G13202" s="57">
        <f t="shared" si="212"/>
        <v>-1920</v>
      </c>
      <c r="H13202" s="704" t="s">
        <v>8390</v>
      </c>
    </row>
    <row r="13203" spans="1:8" ht="15" customHeight="1" x14ac:dyDescent="0.2">
      <c r="A13203" s="733">
        <v>44838</v>
      </c>
      <c r="B13203" s="40" t="s">
        <v>8041</v>
      </c>
      <c r="C13203" s="75" t="s">
        <v>8249</v>
      </c>
      <c r="D13203" s="790" t="s">
        <v>8409</v>
      </c>
      <c r="E13203" s="703">
        <v>40000</v>
      </c>
      <c r="F13203" s="57"/>
      <c r="G13203" s="57">
        <f t="shared" si="212"/>
        <v>-40000</v>
      </c>
      <c r="H13203" s="704" t="s">
        <v>8390</v>
      </c>
    </row>
    <row r="13204" spans="1:8" ht="15" customHeight="1" x14ac:dyDescent="0.2">
      <c r="A13204" s="733">
        <v>44838</v>
      </c>
      <c r="B13204" s="40" t="s">
        <v>8041</v>
      </c>
      <c r="C13204" s="416" t="s">
        <v>6248</v>
      </c>
      <c r="D13204" s="918" t="s">
        <v>369</v>
      </c>
      <c r="E13204" s="736">
        <v>11000</v>
      </c>
      <c r="F13204" s="57"/>
      <c r="G13204" s="57">
        <f t="shared" si="212"/>
        <v>-11000</v>
      </c>
      <c r="H13204" s="704" t="s">
        <v>8390</v>
      </c>
    </row>
    <row r="13205" spans="1:8" ht="15" customHeight="1" x14ac:dyDescent="0.2">
      <c r="A13205" s="733">
        <v>44839</v>
      </c>
      <c r="B13205" s="40" t="s">
        <v>8337</v>
      </c>
      <c r="C13205" s="75" t="s">
        <v>789</v>
      </c>
      <c r="D13205" s="790"/>
      <c r="E13205" s="703">
        <v>170</v>
      </c>
      <c r="F13205" s="57"/>
      <c r="G13205" s="57">
        <f t="shared" si="212"/>
        <v>-170</v>
      </c>
      <c r="H13205" s="704" t="s">
        <v>8390</v>
      </c>
    </row>
    <row r="13206" spans="1:8" ht="15" customHeight="1" x14ac:dyDescent="0.2">
      <c r="A13206" s="733">
        <v>44839</v>
      </c>
      <c r="B13206" s="40" t="s">
        <v>6506</v>
      </c>
      <c r="C13206" s="75" t="s">
        <v>789</v>
      </c>
      <c r="D13206" s="790"/>
      <c r="E13206" s="703">
        <v>150</v>
      </c>
      <c r="F13206" s="57"/>
      <c r="G13206" s="57">
        <f t="shared" si="212"/>
        <v>-150</v>
      </c>
      <c r="H13206" s="704" t="s">
        <v>8390</v>
      </c>
    </row>
    <row r="13207" spans="1:8" ht="15" customHeight="1" x14ac:dyDescent="0.2">
      <c r="A13207" s="733">
        <v>44839</v>
      </c>
      <c r="B13207" s="40" t="s">
        <v>7919</v>
      </c>
      <c r="C13207" s="75" t="s">
        <v>3144</v>
      </c>
      <c r="D13207" s="790" t="s">
        <v>8412</v>
      </c>
      <c r="E13207" s="703">
        <v>7000</v>
      </c>
      <c r="F13207" s="57"/>
      <c r="G13207" s="57">
        <f t="shared" si="212"/>
        <v>-7000</v>
      </c>
      <c r="H13207" s="704" t="s">
        <v>8390</v>
      </c>
    </row>
    <row r="13208" spans="1:8" ht="15" customHeight="1" x14ac:dyDescent="0.2">
      <c r="A13208" s="733">
        <v>44839</v>
      </c>
      <c r="B13208" s="40" t="s">
        <v>8337</v>
      </c>
      <c r="C13208" s="75" t="s">
        <v>7925</v>
      </c>
      <c r="D13208" s="790" t="s">
        <v>8413</v>
      </c>
      <c r="E13208" s="703">
        <v>36000</v>
      </c>
      <c r="F13208" s="57"/>
      <c r="G13208" s="57">
        <f t="shared" si="212"/>
        <v>-36000</v>
      </c>
      <c r="H13208" s="704" t="s">
        <v>8390</v>
      </c>
    </row>
    <row r="13209" spans="1:8" ht="15" customHeight="1" x14ac:dyDescent="0.2">
      <c r="A13209" s="733">
        <v>44839</v>
      </c>
      <c r="B13209" s="40" t="s">
        <v>1399</v>
      </c>
      <c r="C13209" s="75" t="s">
        <v>7857</v>
      </c>
      <c r="D13209" s="790" t="s">
        <v>369</v>
      </c>
      <c r="E13209" s="703">
        <v>2000</v>
      </c>
      <c r="F13209" s="57"/>
      <c r="G13209" s="57">
        <f t="shared" si="212"/>
        <v>-2000</v>
      </c>
      <c r="H13209" s="704" t="s">
        <v>8390</v>
      </c>
    </row>
    <row r="13210" spans="1:8" ht="15" customHeight="1" x14ac:dyDescent="0.2">
      <c r="A13210" s="733">
        <v>44839</v>
      </c>
      <c r="B13210" s="40" t="s">
        <v>7919</v>
      </c>
      <c r="C13210" s="75" t="s">
        <v>550</v>
      </c>
      <c r="D13210" s="790" t="s">
        <v>2107</v>
      </c>
      <c r="E13210" s="703">
        <v>5000</v>
      </c>
      <c r="F13210" s="57"/>
      <c r="G13210" s="57">
        <f t="shared" si="212"/>
        <v>-5000</v>
      </c>
      <c r="H13210" s="704" t="s">
        <v>8390</v>
      </c>
    </row>
    <row r="13211" spans="1:8" ht="15" customHeight="1" x14ac:dyDescent="0.2">
      <c r="A13211" s="733">
        <v>44839</v>
      </c>
      <c r="B13211" s="40" t="s">
        <v>8041</v>
      </c>
      <c r="C13211" s="75" t="s">
        <v>5740</v>
      </c>
      <c r="D13211" s="790" t="s">
        <v>8441</v>
      </c>
      <c r="E13211" s="703">
        <v>500</v>
      </c>
      <c r="F13211" s="57"/>
      <c r="G13211" s="57">
        <f t="shared" si="212"/>
        <v>-500</v>
      </c>
      <c r="H13211" s="704" t="s">
        <v>8390</v>
      </c>
    </row>
    <row r="13212" spans="1:8" ht="15" customHeight="1" x14ac:dyDescent="0.2">
      <c r="A13212" s="733">
        <v>44839</v>
      </c>
      <c r="B13212" s="40" t="s">
        <v>16</v>
      </c>
      <c r="C13212" s="75" t="s">
        <v>103</v>
      </c>
      <c r="D13212" s="790" t="s">
        <v>8442</v>
      </c>
      <c r="E13212" s="703">
        <v>3660</v>
      </c>
      <c r="F13212" s="57"/>
      <c r="G13212" s="57">
        <f t="shared" si="212"/>
        <v>-3660</v>
      </c>
      <c r="H13212" s="704" t="s">
        <v>8390</v>
      </c>
    </row>
    <row r="13213" spans="1:8" ht="15" customHeight="1" x14ac:dyDescent="0.2">
      <c r="A13213" s="733">
        <v>44839</v>
      </c>
      <c r="B13213" s="40" t="s">
        <v>8041</v>
      </c>
      <c r="C13213" s="75" t="s">
        <v>391</v>
      </c>
      <c r="D13213" s="790" t="s">
        <v>8515</v>
      </c>
      <c r="E13213" s="703">
        <v>1500</v>
      </c>
      <c r="F13213" s="57"/>
      <c r="G13213" s="57">
        <f t="shared" si="212"/>
        <v>-1500</v>
      </c>
      <c r="H13213" s="704" t="s">
        <v>8390</v>
      </c>
    </row>
    <row r="13214" spans="1:8" ht="15" customHeight="1" x14ac:dyDescent="0.2">
      <c r="A13214" s="733">
        <v>44839</v>
      </c>
      <c r="B13214" s="40" t="s">
        <v>2932</v>
      </c>
      <c r="C13214" s="75" t="s">
        <v>285</v>
      </c>
      <c r="D13214" s="790" t="s">
        <v>8444</v>
      </c>
      <c r="E13214" s="703">
        <v>820</v>
      </c>
      <c r="F13214" s="57"/>
      <c r="G13214" s="57">
        <f t="shared" si="212"/>
        <v>-820</v>
      </c>
      <c r="H13214" s="704" t="s">
        <v>8390</v>
      </c>
    </row>
    <row r="13215" spans="1:8" ht="15" customHeight="1" x14ac:dyDescent="0.2">
      <c r="A13215" s="733">
        <v>44839</v>
      </c>
      <c r="B13215" s="40" t="s">
        <v>16</v>
      </c>
      <c r="C13215" s="75" t="s">
        <v>103</v>
      </c>
      <c r="D13215" s="790" t="s">
        <v>8153</v>
      </c>
      <c r="E13215" s="703">
        <v>1000</v>
      </c>
      <c r="F13215" s="57"/>
      <c r="G13215" s="57">
        <f t="shared" si="212"/>
        <v>-1000</v>
      </c>
      <c r="H13215" s="704" t="s">
        <v>8390</v>
      </c>
    </row>
    <row r="13216" spans="1:8" ht="15" customHeight="1" x14ac:dyDescent="0.2">
      <c r="A13216" s="733">
        <v>44839</v>
      </c>
      <c r="B13216" s="40" t="s">
        <v>82</v>
      </c>
      <c r="C13216" s="75" t="s">
        <v>285</v>
      </c>
      <c r="D13216" s="790" t="s">
        <v>8445</v>
      </c>
      <c r="E13216" s="703">
        <v>250</v>
      </c>
      <c r="F13216" s="57"/>
      <c r="G13216" s="57">
        <f t="shared" si="212"/>
        <v>-250</v>
      </c>
      <c r="H13216" s="704" t="s">
        <v>8390</v>
      </c>
    </row>
    <row r="13217" spans="1:8" ht="15" customHeight="1" x14ac:dyDescent="0.2">
      <c r="A13217" s="733">
        <v>44839</v>
      </c>
      <c r="B13217" s="40" t="s">
        <v>8041</v>
      </c>
      <c r="C13217" s="75" t="s">
        <v>285</v>
      </c>
      <c r="D13217" s="790" t="s">
        <v>8446</v>
      </c>
      <c r="E13217" s="703">
        <v>750</v>
      </c>
      <c r="F13217" s="57"/>
      <c r="G13217" s="57">
        <f t="shared" si="212"/>
        <v>-750</v>
      </c>
      <c r="H13217" s="704" t="s">
        <v>8390</v>
      </c>
    </row>
    <row r="13218" spans="1:8" ht="15" customHeight="1" x14ac:dyDescent="0.2">
      <c r="A13218" s="733">
        <v>44839</v>
      </c>
      <c r="B13218" s="40" t="s">
        <v>8337</v>
      </c>
      <c r="C13218" s="75" t="s">
        <v>391</v>
      </c>
      <c r="D13218" s="790" t="s">
        <v>8443</v>
      </c>
      <c r="E13218" s="703">
        <v>10000</v>
      </c>
      <c r="F13218" s="57"/>
      <c r="G13218" s="57">
        <f t="shared" si="212"/>
        <v>-10000</v>
      </c>
      <c r="H13218" s="704" t="s">
        <v>8390</v>
      </c>
    </row>
    <row r="13219" spans="1:8" ht="15" x14ac:dyDescent="0.2">
      <c r="A13219" s="733">
        <v>44840</v>
      </c>
      <c r="B13219" s="40" t="s">
        <v>2932</v>
      </c>
      <c r="C13219" s="75" t="s">
        <v>8158</v>
      </c>
      <c r="D13219" s="790" t="s">
        <v>7938</v>
      </c>
      <c r="E13219" s="703">
        <v>3000</v>
      </c>
      <c r="F13219" s="57"/>
      <c r="G13219" s="57">
        <f t="shared" si="212"/>
        <v>-3000</v>
      </c>
      <c r="H13219" s="704" t="s">
        <v>8390</v>
      </c>
    </row>
    <row r="13220" spans="1:8" ht="15" x14ac:dyDescent="0.2">
      <c r="A13220" s="733">
        <v>44840</v>
      </c>
      <c r="B13220" s="40" t="s">
        <v>25</v>
      </c>
      <c r="C13220" s="75" t="s">
        <v>2427</v>
      </c>
      <c r="D13220" s="790" t="s">
        <v>8414</v>
      </c>
      <c r="E13220" s="703">
        <v>51000</v>
      </c>
      <c r="F13220" s="57"/>
      <c r="G13220" s="57">
        <f t="shared" si="212"/>
        <v>-51000</v>
      </c>
      <c r="H13220" s="704" t="s">
        <v>8390</v>
      </c>
    </row>
    <row r="13221" spans="1:8" ht="15" x14ac:dyDescent="0.2">
      <c r="A13221" s="733">
        <v>44840</v>
      </c>
      <c r="B13221" s="40" t="s">
        <v>16</v>
      </c>
      <c r="C13221" s="75" t="s">
        <v>1494</v>
      </c>
      <c r="D13221" s="790"/>
      <c r="E13221" s="703">
        <v>1500</v>
      </c>
      <c r="F13221" s="57"/>
      <c r="G13221" s="57">
        <f t="shared" si="212"/>
        <v>-1500</v>
      </c>
      <c r="H13221" s="704" t="s">
        <v>8390</v>
      </c>
    </row>
    <row r="13222" spans="1:8" ht="15" x14ac:dyDescent="0.2">
      <c r="A13222" s="733">
        <v>44840</v>
      </c>
      <c r="B13222" s="40" t="s">
        <v>8075</v>
      </c>
      <c r="C13222" s="75" t="s">
        <v>3144</v>
      </c>
      <c r="D13222" s="790" t="s">
        <v>8415</v>
      </c>
      <c r="E13222" s="703">
        <v>19350</v>
      </c>
      <c r="F13222" s="57"/>
      <c r="G13222" s="57">
        <f t="shared" si="212"/>
        <v>-19350</v>
      </c>
      <c r="H13222" s="704" t="s">
        <v>8390</v>
      </c>
    </row>
    <row r="13223" spans="1:8" ht="15" x14ac:dyDescent="0.2">
      <c r="A13223" s="733">
        <v>44840</v>
      </c>
      <c r="B13223" s="40" t="s">
        <v>8075</v>
      </c>
      <c r="C13223" s="75" t="s">
        <v>3144</v>
      </c>
      <c r="D13223" s="790" t="s">
        <v>8416</v>
      </c>
      <c r="E13223" s="703">
        <v>44184</v>
      </c>
      <c r="F13223" s="57"/>
      <c r="G13223" s="57">
        <f t="shared" si="212"/>
        <v>-44184</v>
      </c>
      <c r="H13223" s="704" t="s">
        <v>8390</v>
      </c>
    </row>
    <row r="13224" spans="1:8" ht="15" x14ac:dyDescent="0.2">
      <c r="A13224" s="733">
        <v>44841</v>
      </c>
      <c r="B13224" s="40" t="s">
        <v>7919</v>
      </c>
      <c r="C13224" s="75" t="s">
        <v>6965</v>
      </c>
      <c r="D13224" s="790" t="s">
        <v>8418</v>
      </c>
      <c r="E13224" s="703">
        <v>10000</v>
      </c>
      <c r="F13224" s="57"/>
      <c r="G13224" s="57">
        <f t="shared" si="212"/>
        <v>-10000</v>
      </c>
      <c r="H13224" s="704" t="s">
        <v>8390</v>
      </c>
    </row>
    <row r="13225" spans="1:8" ht="15" x14ac:dyDescent="0.2">
      <c r="A13225" s="733">
        <v>44841</v>
      </c>
      <c r="B13225" s="40" t="s">
        <v>8041</v>
      </c>
      <c r="C13225" s="75" t="s">
        <v>3144</v>
      </c>
      <c r="D13225" s="790" t="s">
        <v>8419</v>
      </c>
      <c r="E13225" s="703">
        <v>10000</v>
      </c>
      <c r="F13225" s="57"/>
      <c r="G13225" s="57">
        <f t="shared" si="212"/>
        <v>-10000</v>
      </c>
      <c r="H13225" s="704" t="s">
        <v>8390</v>
      </c>
    </row>
    <row r="13226" spans="1:8" ht="15" x14ac:dyDescent="0.2">
      <c r="A13226" s="733">
        <v>44841</v>
      </c>
      <c r="B13226" s="40" t="s">
        <v>7919</v>
      </c>
      <c r="C13226" s="75" t="s">
        <v>285</v>
      </c>
      <c r="D13226" s="790" t="s">
        <v>7975</v>
      </c>
      <c r="E13226" s="703">
        <v>500</v>
      </c>
      <c r="F13226" s="57"/>
      <c r="G13226" s="57">
        <f t="shared" si="212"/>
        <v>-500</v>
      </c>
      <c r="H13226" s="704" t="s">
        <v>8390</v>
      </c>
    </row>
    <row r="13227" spans="1:8" ht="15" x14ac:dyDescent="0.2">
      <c r="A13227" s="733">
        <v>44841</v>
      </c>
      <c r="B13227" s="40" t="s">
        <v>8337</v>
      </c>
      <c r="C13227" s="75" t="s">
        <v>391</v>
      </c>
      <c r="D13227" s="790" t="s">
        <v>8447</v>
      </c>
      <c r="E13227" s="703">
        <v>850</v>
      </c>
      <c r="F13227" s="57"/>
      <c r="G13227" s="57">
        <f t="shared" si="212"/>
        <v>-850</v>
      </c>
      <c r="H13227" s="704" t="s">
        <v>8390</v>
      </c>
    </row>
    <row r="13228" spans="1:8" ht="15" x14ac:dyDescent="0.2">
      <c r="A13228" s="733">
        <v>44842</v>
      </c>
      <c r="B13228" s="40" t="s">
        <v>8041</v>
      </c>
      <c r="C13228" s="75" t="s">
        <v>4875</v>
      </c>
      <c r="D13228" s="790" t="s">
        <v>8417</v>
      </c>
      <c r="E13228" s="703">
        <v>2000</v>
      </c>
      <c r="F13228" s="57"/>
      <c r="G13228" s="57">
        <f t="shared" si="212"/>
        <v>-2000</v>
      </c>
      <c r="H13228" s="704" t="s">
        <v>8390</v>
      </c>
    </row>
    <row r="13229" spans="1:8" ht="15" x14ac:dyDescent="0.2">
      <c r="A13229" s="733">
        <v>44842</v>
      </c>
      <c r="B13229" s="40" t="s">
        <v>3945</v>
      </c>
      <c r="C13229" s="75" t="s">
        <v>3144</v>
      </c>
      <c r="D13229" s="790" t="s">
        <v>8459</v>
      </c>
      <c r="E13229" s="703">
        <v>10000</v>
      </c>
      <c r="F13229" s="57"/>
      <c r="G13229" s="57">
        <f t="shared" si="212"/>
        <v>-10000</v>
      </c>
      <c r="H13229" s="704" t="s">
        <v>8390</v>
      </c>
    </row>
    <row r="13230" spans="1:8" ht="15" x14ac:dyDescent="0.2">
      <c r="A13230" s="733">
        <v>44842</v>
      </c>
      <c r="B13230" s="40" t="s">
        <v>8041</v>
      </c>
      <c r="C13230" s="75" t="s">
        <v>3144</v>
      </c>
      <c r="D13230" s="790" t="s">
        <v>8462</v>
      </c>
      <c r="E13230" s="703">
        <v>12000</v>
      </c>
      <c r="F13230" s="57"/>
      <c r="G13230" s="57">
        <f t="shared" si="212"/>
        <v>-12000</v>
      </c>
      <c r="H13230" s="704" t="s">
        <v>8390</v>
      </c>
    </row>
    <row r="13231" spans="1:8" ht="15" x14ac:dyDescent="0.2">
      <c r="A13231" s="733">
        <v>44842</v>
      </c>
      <c r="B13231" s="40" t="s">
        <v>8337</v>
      </c>
      <c r="C13231" s="75" t="s">
        <v>3144</v>
      </c>
      <c r="D13231" s="790" t="s">
        <v>8463</v>
      </c>
      <c r="E13231" s="703">
        <v>14500</v>
      </c>
      <c r="F13231" s="57"/>
      <c r="G13231" s="57">
        <f t="shared" si="212"/>
        <v>-14500</v>
      </c>
      <c r="H13231" s="704" t="s">
        <v>8390</v>
      </c>
    </row>
    <row r="13232" spans="1:8" ht="15" x14ac:dyDescent="0.2">
      <c r="A13232" s="733">
        <v>44842</v>
      </c>
      <c r="B13232" s="40" t="s">
        <v>2932</v>
      </c>
      <c r="C13232" s="75" t="s">
        <v>2502</v>
      </c>
      <c r="D13232" s="790" t="s">
        <v>8464</v>
      </c>
      <c r="E13232" s="703">
        <v>10000</v>
      </c>
      <c r="F13232" s="57"/>
      <c r="G13232" s="57">
        <f t="shared" si="212"/>
        <v>-10000</v>
      </c>
      <c r="H13232" s="704" t="s">
        <v>8390</v>
      </c>
    </row>
    <row r="13233" spans="1:8" ht="15" x14ac:dyDescent="0.2">
      <c r="A13233" s="733">
        <v>44842</v>
      </c>
      <c r="B13233" s="40" t="s">
        <v>7919</v>
      </c>
      <c r="C13233" s="75" t="s">
        <v>5740</v>
      </c>
      <c r="D13233" s="790" t="s">
        <v>5742</v>
      </c>
      <c r="E13233" s="703">
        <v>1000</v>
      </c>
      <c r="F13233" s="57"/>
      <c r="G13233" s="57">
        <f t="shared" si="212"/>
        <v>-1000</v>
      </c>
      <c r="H13233" s="704" t="s">
        <v>8390</v>
      </c>
    </row>
    <row r="13234" spans="1:8" ht="15" x14ac:dyDescent="0.2">
      <c r="A13234" s="733">
        <v>44842</v>
      </c>
      <c r="B13234" s="40" t="s">
        <v>16</v>
      </c>
      <c r="C13234" s="75" t="s">
        <v>103</v>
      </c>
      <c r="D13234" s="790" t="s">
        <v>8490</v>
      </c>
      <c r="E13234" s="703">
        <v>7160</v>
      </c>
      <c r="F13234" s="57"/>
      <c r="G13234" s="57">
        <f t="shared" si="212"/>
        <v>-7160</v>
      </c>
      <c r="H13234" s="704" t="s">
        <v>8390</v>
      </c>
    </row>
    <row r="13235" spans="1:8" ht="15" x14ac:dyDescent="0.2">
      <c r="A13235" s="733">
        <v>44845</v>
      </c>
      <c r="B13235" s="40" t="s">
        <v>1399</v>
      </c>
      <c r="C13235" s="75" t="s">
        <v>285</v>
      </c>
      <c r="D13235" s="790" t="s">
        <v>7590</v>
      </c>
      <c r="E13235" s="703">
        <v>100</v>
      </c>
      <c r="F13235" s="57"/>
      <c r="G13235" s="57">
        <f t="shared" si="212"/>
        <v>-100</v>
      </c>
      <c r="H13235" s="704" t="s">
        <v>8390</v>
      </c>
    </row>
    <row r="13236" spans="1:8" ht="15" x14ac:dyDescent="0.2">
      <c r="A13236" s="733">
        <v>44846</v>
      </c>
      <c r="B13236" s="40" t="s">
        <v>7919</v>
      </c>
      <c r="C13236" s="75" t="s">
        <v>3144</v>
      </c>
      <c r="D13236" s="790" t="s">
        <v>8465</v>
      </c>
      <c r="E13236" s="703">
        <v>2110</v>
      </c>
      <c r="F13236" s="57"/>
      <c r="G13236" s="57">
        <f t="shared" si="212"/>
        <v>-2110</v>
      </c>
      <c r="H13236" s="704" t="s">
        <v>8390</v>
      </c>
    </row>
    <row r="13237" spans="1:8" ht="15" x14ac:dyDescent="0.2">
      <c r="A13237" s="733">
        <v>44846</v>
      </c>
      <c r="B13237" s="40" t="s">
        <v>7655</v>
      </c>
      <c r="C13237" s="75" t="s">
        <v>3144</v>
      </c>
      <c r="D13237" s="790" t="s">
        <v>7505</v>
      </c>
      <c r="E13237" s="703">
        <v>20000</v>
      </c>
      <c r="F13237" s="57"/>
      <c r="G13237" s="57">
        <f t="shared" si="212"/>
        <v>-20000</v>
      </c>
      <c r="H13237" s="704" t="s">
        <v>8390</v>
      </c>
    </row>
    <row r="13238" spans="1:8" ht="15" x14ac:dyDescent="0.2">
      <c r="A13238" s="733">
        <v>44846</v>
      </c>
      <c r="B13238" s="40" t="s">
        <v>16</v>
      </c>
      <c r="C13238" s="75" t="s">
        <v>3144</v>
      </c>
      <c r="D13238" s="790" t="s">
        <v>8466</v>
      </c>
      <c r="E13238" s="703">
        <v>3000</v>
      </c>
      <c r="F13238" s="57"/>
      <c r="G13238" s="57">
        <f t="shared" si="212"/>
        <v>-3000</v>
      </c>
      <c r="H13238" s="704" t="s">
        <v>8390</v>
      </c>
    </row>
    <row r="13239" spans="1:8" ht="15" x14ac:dyDescent="0.2">
      <c r="A13239" s="733">
        <v>44846</v>
      </c>
      <c r="B13239" s="40" t="s">
        <v>7110</v>
      </c>
      <c r="C13239" s="75" t="s">
        <v>3144</v>
      </c>
      <c r="D13239" s="790" t="s">
        <v>7505</v>
      </c>
      <c r="E13239" s="703">
        <v>5000</v>
      </c>
      <c r="F13239" s="57"/>
      <c r="G13239" s="57">
        <f t="shared" si="212"/>
        <v>-5000</v>
      </c>
      <c r="H13239" s="704" t="s">
        <v>8390</v>
      </c>
    </row>
    <row r="13240" spans="1:8" ht="15" x14ac:dyDescent="0.2">
      <c r="A13240" s="733">
        <v>44846</v>
      </c>
      <c r="B13240" s="40" t="s">
        <v>1399</v>
      </c>
      <c r="C13240" s="75" t="s">
        <v>3144</v>
      </c>
      <c r="D13240" s="790" t="s">
        <v>7505</v>
      </c>
      <c r="E13240" s="703">
        <v>5000</v>
      </c>
      <c r="F13240" s="57"/>
      <c r="G13240" s="57">
        <f t="shared" si="212"/>
        <v>-5000</v>
      </c>
      <c r="H13240" s="704" t="s">
        <v>8390</v>
      </c>
    </row>
    <row r="13241" spans="1:8" ht="15" x14ac:dyDescent="0.2">
      <c r="A13241" s="733">
        <v>44846</v>
      </c>
      <c r="B13241" s="40" t="s">
        <v>2932</v>
      </c>
      <c r="C13241" s="75" t="s">
        <v>3144</v>
      </c>
      <c r="D13241" s="790" t="s">
        <v>7505</v>
      </c>
      <c r="E13241" s="703">
        <v>5000</v>
      </c>
      <c r="F13241" s="57"/>
      <c r="G13241" s="57">
        <f t="shared" si="212"/>
        <v>-5000</v>
      </c>
      <c r="H13241" s="704" t="s">
        <v>8390</v>
      </c>
    </row>
    <row r="13242" spans="1:8" ht="15" x14ac:dyDescent="0.2">
      <c r="A13242" s="733">
        <v>44846</v>
      </c>
      <c r="B13242" s="40" t="s">
        <v>37</v>
      </c>
      <c r="C13242" s="75" t="s">
        <v>3144</v>
      </c>
      <c r="D13242" s="790" t="s">
        <v>7505</v>
      </c>
      <c r="E13242" s="703">
        <v>4000</v>
      </c>
      <c r="F13242" s="57"/>
      <c r="G13242" s="57">
        <f t="shared" si="212"/>
        <v>-4000</v>
      </c>
      <c r="H13242" s="704" t="s">
        <v>8390</v>
      </c>
    </row>
    <row r="13243" spans="1:8" ht="15" x14ac:dyDescent="0.2">
      <c r="A13243" s="733">
        <v>44846</v>
      </c>
      <c r="B13243" s="40" t="s">
        <v>4552</v>
      </c>
      <c r="C13243" s="75" t="s">
        <v>3144</v>
      </c>
      <c r="D13243" s="790" t="s">
        <v>7505</v>
      </c>
      <c r="E13243" s="703">
        <v>2000</v>
      </c>
      <c r="F13243" s="57"/>
      <c r="G13243" s="57">
        <f t="shared" si="212"/>
        <v>-2000</v>
      </c>
      <c r="H13243" s="704" t="s">
        <v>8390</v>
      </c>
    </row>
    <row r="13244" spans="1:8" ht="15" x14ac:dyDescent="0.2">
      <c r="A13244" s="733">
        <v>44846</v>
      </c>
      <c r="B13244" s="40" t="s">
        <v>7919</v>
      </c>
      <c r="C13244" s="75" t="s">
        <v>8186</v>
      </c>
      <c r="D13244" s="790" t="s">
        <v>8480</v>
      </c>
      <c r="E13244" s="703">
        <v>50000</v>
      </c>
      <c r="F13244" s="57"/>
      <c r="G13244" s="57">
        <f t="shared" si="212"/>
        <v>-50000</v>
      </c>
      <c r="H13244" s="704" t="s">
        <v>8390</v>
      </c>
    </row>
    <row r="13245" spans="1:8" ht="15" x14ac:dyDescent="0.2">
      <c r="A13245" s="733">
        <v>44846</v>
      </c>
      <c r="B13245" s="40" t="s">
        <v>16</v>
      </c>
      <c r="C13245" s="75" t="s">
        <v>103</v>
      </c>
      <c r="D13245" s="790" t="s">
        <v>8490</v>
      </c>
      <c r="E13245" s="703">
        <v>2625</v>
      </c>
      <c r="F13245" s="57"/>
      <c r="G13245" s="57">
        <f t="shared" si="212"/>
        <v>-2625</v>
      </c>
      <c r="H13245" s="704" t="s">
        <v>8390</v>
      </c>
    </row>
    <row r="13246" spans="1:8" ht="15" x14ac:dyDescent="0.2">
      <c r="A13246" s="733">
        <v>44846</v>
      </c>
      <c r="B13246" s="40" t="s">
        <v>7919</v>
      </c>
      <c r="C13246" s="75" t="s">
        <v>391</v>
      </c>
      <c r="D13246" s="790" t="s">
        <v>8511</v>
      </c>
      <c r="E13246" s="703">
        <v>1000</v>
      </c>
      <c r="F13246" s="57"/>
      <c r="G13246" s="57">
        <f t="shared" si="212"/>
        <v>-1000</v>
      </c>
      <c r="H13246" s="704" t="s">
        <v>8390</v>
      </c>
    </row>
    <row r="13247" spans="1:8" ht="15" x14ac:dyDescent="0.2">
      <c r="A13247" s="733">
        <v>44847</v>
      </c>
      <c r="B13247" s="40" t="s">
        <v>16</v>
      </c>
      <c r="C13247" s="75" t="s">
        <v>3363</v>
      </c>
      <c r="D13247" s="790"/>
      <c r="E13247" s="703">
        <v>5210</v>
      </c>
      <c r="F13247" s="57"/>
      <c r="G13247" s="57">
        <f t="shared" si="212"/>
        <v>-5210</v>
      </c>
      <c r="H13247" s="704" t="s">
        <v>8390</v>
      </c>
    </row>
    <row r="13248" spans="1:8" ht="15" x14ac:dyDescent="0.2">
      <c r="A13248" s="733">
        <v>44847</v>
      </c>
      <c r="B13248" s="40" t="s">
        <v>7919</v>
      </c>
      <c r="C13248" s="75" t="s">
        <v>8035</v>
      </c>
      <c r="D13248" s="790" t="s">
        <v>8481</v>
      </c>
      <c r="E13248" s="703">
        <v>50000</v>
      </c>
      <c r="F13248" s="57"/>
      <c r="G13248" s="57">
        <f t="shared" si="212"/>
        <v>-50000</v>
      </c>
      <c r="H13248" s="704" t="s">
        <v>8390</v>
      </c>
    </row>
    <row r="13249" spans="1:8" ht="15" x14ac:dyDescent="0.2">
      <c r="A13249" s="733">
        <v>44847</v>
      </c>
      <c r="B13249" s="40" t="s">
        <v>25</v>
      </c>
      <c r="C13249" s="75" t="s">
        <v>8148</v>
      </c>
      <c r="D13249" s="790" t="s">
        <v>8491</v>
      </c>
      <c r="E13249" s="703">
        <v>6010</v>
      </c>
      <c r="F13249" s="57"/>
      <c r="G13249" s="57">
        <f t="shared" si="212"/>
        <v>-6010</v>
      </c>
      <c r="H13249" s="704" t="s">
        <v>8390</v>
      </c>
    </row>
    <row r="13250" spans="1:8" ht="15" x14ac:dyDescent="0.2">
      <c r="A13250" s="733">
        <v>44847</v>
      </c>
      <c r="B13250" s="40" t="s">
        <v>16</v>
      </c>
      <c r="C13250" s="75" t="s">
        <v>8148</v>
      </c>
      <c r="D13250" s="790" t="s">
        <v>8491</v>
      </c>
      <c r="E13250" s="703">
        <v>2370</v>
      </c>
      <c r="F13250" s="57"/>
      <c r="G13250" s="57">
        <f t="shared" si="212"/>
        <v>-2370</v>
      </c>
      <c r="H13250" s="704" t="s">
        <v>8390</v>
      </c>
    </row>
    <row r="13251" spans="1:8" ht="15" x14ac:dyDescent="0.2">
      <c r="A13251" s="733">
        <v>44847</v>
      </c>
      <c r="B13251" s="40" t="s">
        <v>16</v>
      </c>
      <c r="C13251" s="75" t="s">
        <v>6052</v>
      </c>
      <c r="D13251" s="790" t="s">
        <v>8482</v>
      </c>
      <c r="E13251" s="703">
        <v>6500</v>
      </c>
      <c r="F13251" s="57"/>
      <c r="G13251" s="57">
        <f t="shared" si="212"/>
        <v>-6500</v>
      </c>
      <c r="H13251" s="704" t="s">
        <v>8390</v>
      </c>
    </row>
    <row r="13252" spans="1:8" ht="15" x14ac:dyDescent="0.2">
      <c r="A13252" s="733">
        <v>44847</v>
      </c>
      <c r="B13252" s="40" t="s">
        <v>7919</v>
      </c>
      <c r="C13252" s="75" t="s">
        <v>3144</v>
      </c>
      <c r="D13252" s="790" t="s">
        <v>8195</v>
      </c>
      <c r="E13252" s="703">
        <v>44000</v>
      </c>
      <c r="F13252" s="57"/>
      <c r="G13252" s="57">
        <f t="shared" si="212"/>
        <v>-44000</v>
      </c>
      <c r="H13252" s="704" t="s">
        <v>8390</v>
      </c>
    </row>
    <row r="13253" spans="1:8" ht="15" x14ac:dyDescent="0.2">
      <c r="A13253" s="733">
        <v>44847</v>
      </c>
      <c r="B13253" s="40" t="s">
        <v>7919</v>
      </c>
      <c r="C13253" s="75" t="s">
        <v>8230</v>
      </c>
      <c r="D13253" s="790" t="s">
        <v>2710</v>
      </c>
      <c r="E13253" s="703">
        <v>12000</v>
      </c>
      <c r="F13253" s="57"/>
      <c r="G13253" s="57">
        <f t="shared" ref="G13253:G13316" si="213">F13253-E13253</f>
        <v>-12000</v>
      </c>
      <c r="H13253" s="704" t="s">
        <v>8390</v>
      </c>
    </row>
    <row r="13254" spans="1:8" ht="15" x14ac:dyDescent="0.2">
      <c r="A13254" s="733">
        <v>44848</v>
      </c>
      <c r="B13254" s="40" t="s">
        <v>2932</v>
      </c>
      <c r="C13254" s="75" t="s">
        <v>2502</v>
      </c>
      <c r="D13254" s="790" t="s">
        <v>8489</v>
      </c>
      <c r="E13254" s="703">
        <v>16100</v>
      </c>
      <c r="F13254" s="57"/>
      <c r="G13254" s="57">
        <f t="shared" si="213"/>
        <v>-16100</v>
      </c>
      <c r="H13254" s="704" t="s">
        <v>8390</v>
      </c>
    </row>
    <row r="13255" spans="1:8" ht="15" x14ac:dyDescent="0.2">
      <c r="A13255" s="733">
        <v>44848</v>
      </c>
      <c r="B13255" s="40" t="s">
        <v>16</v>
      </c>
      <c r="C13255" s="75" t="s">
        <v>103</v>
      </c>
      <c r="D13255" s="790" t="s">
        <v>8492</v>
      </c>
      <c r="E13255" s="703">
        <v>800</v>
      </c>
      <c r="F13255" s="57"/>
      <c r="G13255" s="57">
        <f t="shared" si="213"/>
        <v>-800</v>
      </c>
      <c r="H13255" s="704" t="s">
        <v>8390</v>
      </c>
    </row>
    <row r="13256" spans="1:8" ht="15" x14ac:dyDescent="0.2">
      <c r="A13256" s="733">
        <v>44848</v>
      </c>
      <c r="B13256" s="40" t="s">
        <v>7919</v>
      </c>
      <c r="C13256" s="75" t="s">
        <v>285</v>
      </c>
      <c r="D13256" s="790" t="s">
        <v>8483</v>
      </c>
      <c r="E13256" s="703">
        <v>700</v>
      </c>
      <c r="F13256" s="57"/>
      <c r="G13256" s="57">
        <f t="shared" si="213"/>
        <v>-700</v>
      </c>
      <c r="H13256" s="704" t="s">
        <v>8390</v>
      </c>
    </row>
    <row r="13257" spans="1:8" ht="15" x14ac:dyDescent="0.2">
      <c r="A13257" s="733">
        <v>44848</v>
      </c>
      <c r="B13257" s="40" t="s">
        <v>6951</v>
      </c>
      <c r="C13257" s="75" t="s">
        <v>391</v>
      </c>
      <c r="D13257" s="790" t="s">
        <v>8484</v>
      </c>
      <c r="E13257" s="703">
        <v>5000</v>
      </c>
      <c r="F13257" s="57"/>
      <c r="G13257" s="57">
        <f t="shared" si="213"/>
        <v>-5000</v>
      </c>
      <c r="H13257" s="704" t="s">
        <v>8390</v>
      </c>
    </row>
    <row r="13258" spans="1:8" ht="15" x14ac:dyDescent="0.2">
      <c r="A13258" s="733">
        <v>44848</v>
      </c>
      <c r="B13258" s="40" t="s">
        <v>7919</v>
      </c>
      <c r="C13258" s="75" t="s">
        <v>6965</v>
      </c>
      <c r="D13258" s="790" t="s">
        <v>8485</v>
      </c>
      <c r="E13258" s="703">
        <v>7000</v>
      </c>
      <c r="F13258" s="57"/>
      <c r="G13258" s="57">
        <f t="shared" si="213"/>
        <v>-7000</v>
      </c>
      <c r="H13258" s="704" t="s">
        <v>8390</v>
      </c>
    </row>
    <row r="13259" spans="1:8" ht="15" x14ac:dyDescent="0.2">
      <c r="A13259" s="733">
        <v>44848</v>
      </c>
      <c r="B13259" s="40" t="s">
        <v>3945</v>
      </c>
      <c r="C13259" s="75" t="s">
        <v>7775</v>
      </c>
      <c r="D13259" s="790" t="s">
        <v>8486</v>
      </c>
      <c r="E13259" s="703">
        <v>5000</v>
      </c>
      <c r="F13259" s="57"/>
      <c r="G13259" s="57">
        <f t="shared" si="213"/>
        <v>-5000</v>
      </c>
      <c r="H13259" s="704" t="s">
        <v>8390</v>
      </c>
    </row>
    <row r="13260" spans="1:8" ht="15" x14ac:dyDescent="0.2">
      <c r="A13260" s="733">
        <v>44848</v>
      </c>
      <c r="B13260" s="40" t="s">
        <v>8041</v>
      </c>
      <c r="C13260" s="75" t="s">
        <v>4875</v>
      </c>
      <c r="D13260" s="790" t="s">
        <v>8374</v>
      </c>
      <c r="E13260" s="703">
        <v>4500</v>
      </c>
      <c r="F13260" s="57"/>
      <c r="G13260" s="57">
        <f t="shared" si="213"/>
        <v>-4500</v>
      </c>
      <c r="H13260" s="704" t="s">
        <v>8390</v>
      </c>
    </row>
    <row r="13261" spans="1:8" ht="15" x14ac:dyDescent="0.2">
      <c r="A13261" s="733">
        <v>44849</v>
      </c>
      <c r="B13261" s="40" t="s">
        <v>7919</v>
      </c>
      <c r="C13261" s="75" t="s">
        <v>3144</v>
      </c>
      <c r="D13261" s="790" t="s">
        <v>8487</v>
      </c>
      <c r="E13261" s="703">
        <v>60300</v>
      </c>
      <c r="F13261" s="57"/>
      <c r="G13261" s="57">
        <f t="shared" si="213"/>
        <v>-60300</v>
      </c>
      <c r="H13261" s="704" t="s">
        <v>8390</v>
      </c>
    </row>
    <row r="13262" spans="1:8" ht="15" x14ac:dyDescent="0.2">
      <c r="A13262" s="733">
        <v>44849</v>
      </c>
      <c r="B13262" s="40" t="s">
        <v>16</v>
      </c>
      <c r="C13262" s="75" t="s">
        <v>103</v>
      </c>
      <c r="D13262" s="790" t="s">
        <v>8490</v>
      </c>
      <c r="E13262" s="703">
        <v>5855</v>
      </c>
      <c r="F13262" s="57"/>
      <c r="G13262" s="57">
        <f t="shared" si="213"/>
        <v>-5855</v>
      </c>
      <c r="H13262" s="704" t="s">
        <v>8390</v>
      </c>
    </row>
    <row r="13263" spans="1:8" ht="15" x14ac:dyDescent="0.2">
      <c r="A13263" s="733">
        <v>44849</v>
      </c>
      <c r="B13263" s="40" t="s">
        <v>25</v>
      </c>
      <c r="C13263" s="75" t="s">
        <v>391</v>
      </c>
      <c r="D13263" s="790" t="s">
        <v>8494</v>
      </c>
      <c r="E13263" s="703">
        <v>4000</v>
      </c>
      <c r="F13263" s="57"/>
      <c r="G13263" s="57">
        <f t="shared" si="213"/>
        <v>-4000</v>
      </c>
      <c r="H13263" s="704" t="s">
        <v>8390</v>
      </c>
    </row>
    <row r="13264" spans="1:8" ht="15" x14ac:dyDescent="0.2">
      <c r="A13264" s="733">
        <v>44849</v>
      </c>
      <c r="B13264" s="40" t="s">
        <v>7919</v>
      </c>
      <c r="C13264" s="75" t="s">
        <v>285</v>
      </c>
      <c r="D13264" s="790" t="s">
        <v>8495</v>
      </c>
      <c r="E13264" s="703">
        <v>400</v>
      </c>
      <c r="F13264" s="57"/>
      <c r="G13264" s="57">
        <f t="shared" si="213"/>
        <v>-400</v>
      </c>
      <c r="H13264" s="704" t="s">
        <v>8390</v>
      </c>
    </row>
    <row r="13265" spans="1:8" ht="15" x14ac:dyDescent="0.2">
      <c r="A13265" s="733">
        <v>44849</v>
      </c>
      <c r="B13265" s="40" t="s">
        <v>8337</v>
      </c>
      <c r="C13265" s="75" t="s">
        <v>789</v>
      </c>
      <c r="D13265" s="790"/>
      <c r="E13265" s="703">
        <v>320</v>
      </c>
      <c r="F13265" s="57"/>
      <c r="G13265" s="57">
        <f t="shared" si="213"/>
        <v>-320</v>
      </c>
      <c r="H13265" s="704" t="s">
        <v>8390</v>
      </c>
    </row>
    <row r="13266" spans="1:8" ht="15" x14ac:dyDescent="0.2">
      <c r="A13266" s="733">
        <v>44849</v>
      </c>
      <c r="B13266" s="40" t="s">
        <v>7919</v>
      </c>
      <c r="C13266" s="75" t="s">
        <v>789</v>
      </c>
      <c r="D13266" s="790"/>
      <c r="E13266" s="703">
        <v>340</v>
      </c>
      <c r="F13266" s="57"/>
      <c r="G13266" s="57">
        <f t="shared" si="213"/>
        <v>-340</v>
      </c>
      <c r="H13266" s="704" t="s">
        <v>8390</v>
      </c>
    </row>
    <row r="13267" spans="1:8" ht="15" x14ac:dyDescent="0.2">
      <c r="A13267" s="733">
        <v>44849</v>
      </c>
      <c r="B13267" s="40" t="s">
        <v>8337</v>
      </c>
      <c r="C13267" s="75" t="s">
        <v>789</v>
      </c>
      <c r="D13267" s="790"/>
      <c r="E13267" s="703">
        <v>340</v>
      </c>
      <c r="F13267" s="57"/>
      <c r="G13267" s="57">
        <f t="shared" si="213"/>
        <v>-340</v>
      </c>
      <c r="H13267" s="704" t="s">
        <v>8390</v>
      </c>
    </row>
    <row r="13268" spans="1:8" ht="15" x14ac:dyDescent="0.2">
      <c r="A13268" s="733">
        <v>44849</v>
      </c>
      <c r="B13268" s="40" t="s">
        <v>8337</v>
      </c>
      <c r="C13268" s="75" t="s">
        <v>789</v>
      </c>
      <c r="D13268" s="790"/>
      <c r="E13268" s="703">
        <v>1310</v>
      </c>
      <c r="F13268" s="57"/>
      <c r="G13268" s="57">
        <f t="shared" si="213"/>
        <v>-1310</v>
      </c>
      <c r="H13268" s="704" t="s">
        <v>8390</v>
      </c>
    </row>
    <row r="13269" spans="1:8" ht="15" x14ac:dyDescent="0.2">
      <c r="A13269" s="733">
        <v>44849</v>
      </c>
      <c r="B13269" s="40" t="s">
        <v>8337</v>
      </c>
      <c r="C13269" s="75" t="s">
        <v>789</v>
      </c>
      <c r="D13269" s="790"/>
      <c r="E13269" s="703">
        <v>200</v>
      </c>
      <c r="F13269" s="57"/>
      <c r="G13269" s="57">
        <f t="shared" si="213"/>
        <v>-200</v>
      </c>
      <c r="H13269" s="704" t="s">
        <v>8390</v>
      </c>
    </row>
    <row r="13270" spans="1:8" ht="15" x14ac:dyDescent="0.2">
      <c r="A13270" s="733">
        <v>44849</v>
      </c>
      <c r="B13270" s="40" t="s">
        <v>7110</v>
      </c>
      <c r="C13270" s="75" t="s">
        <v>789</v>
      </c>
      <c r="D13270" s="790"/>
      <c r="E13270" s="703">
        <v>600</v>
      </c>
      <c r="F13270" s="57"/>
      <c r="G13270" s="57">
        <f t="shared" si="213"/>
        <v>-600</v>
      </c>
      <c r="H13270" s="704" t="s">
        <v>8390</v>
      </c>
    </row>
    <row r="13271" spans="1:8" ht="15" x14ac:dyDescent="0.2">
      <c r="A13271" s="733">
        <v>44849</v>
      </c>
      <c r="B13271" s="40" t="s">
        <v>6503</v>
      </c>
      <c r="C13271" s="75" t="s">
        <v>789</v>
      </c>
      <c r="D13271" s="790" t="s">
        <v>8497</v>
      </c>
      <c r="E13271" s="703">
        <v>2000</v>
      </c>
      <c r="F13271" s="57"/>
      <c r="G13271" s="57">
        <f t="shared" si="213"/>
        <v>-2000</v>
      </c>
      <c r="H13271" s="704" t="s">
        <v>8390</v>
      </c>
    </row>
    <row r="13272" spans="1:8" ht="15" x14ac:dyDescent="0.2">
      <c r="A13272" s="733">
        <v>44849</v>
      </c>
      <c r="B13272" s="40" t="s">
        <v>8041</v>
      </c>
      <c r="C13272" s="75" t="s">
        <v>5740</v>
      </c>
      <c r="D13272" s="790" t="s">
        <v>7932</v>
      </c>
      <c r="E13272" s="703">
        <v>500</v>
      </c>
      <c r="F13272" s="57"/>
      <c r="G13272" s="57">
        <f t="shared" si="213"/>
        <v>-500</v>
      </c>
      <c r="H13272" s="704" t="s">
        <v>8390</v>
      </c>
    </row>
    <row r="13273" spans="1:8" ht="15" x14ac:dyDescent="0.2">
      <c r="A13273" s="733">
        <v>44851</v>
      </c>
      <c r="B13273" s="40" t="s">
        <v>2932</v>
      </c>
      <c r="C13273" s="75" t="s">
        <v>3144</v>
      </c>
      <c r="D13273" s="790" t="s">
        <v>6343</v>
      </c>
      <c r="E13273" s="703">
        <v>8870</v>
      </c>
      <c r="F13273" s="57"/>
      <c r="G13273" s="57">
        <f t="shared" si="213"/>
        <v>-8870</v>
      </c>
      <c r="H13273" s="704" t="s">
        <v>8390</v>
      </c>
    </row>
    <row r="13274" spans="1:8" ht="15" x14ac:dyDescent="0.2">
      <c r="A13274" s="733">
        <v>44851</v>
      </c>
      <c r="B13274" s="40" t="s">
        <v>2932</v>
      </c>
      <c r="C13274" s="75" t="s">
        <v>3144</v>
      </c>
      <c r="D13274" s="790" t="s">
        <v>6343</v>
      </c>
      <c r="E13274" s="703">
        <v>8540</v>
      </c>
      <c r="F13274" s="57"/>
      <c r="G13274" s="57">
        <f t="shared" si="213"/>
        <v>-8540</v>
      </c>
      <c r="H13274" s="704" t="s">
        <v>8390</v>
      </c>
    </row>
    <row r="13275" spans="1:8" ht="15" x14ac:dyDescent="0.2">
      <c r="A13275" s="733">
        <v>44851</v>
      </c>
      <c r="B13275" s="40" t="s">
        <v>2932</v>
      </c>
      <c r="C13275" s="75" t="s">
        <v>3144</v>
      </c>
      <c r="D13275" s="790" t="s">
        <v>8488</v>
      </c>
      <c r="E13275" s="703">
        <v>7400</v>
      </c>
      <c r="F13275" s="57"/>
      <c r="G13275" s="57">
        <f t="shared" si="213"/>
        <v>-7400</v>
      </c>
      <c r="H13275" s="704" t="s">
        <v>8390</v>
      </c>
    </row>
    <row r="13276" spans="1:8" ht="15" x14ac:dyDescent="0.2">
      <c r="A13276" s="733">
        <v>44852</v>
      </c>
      <c r="B13276" s="40" t="s">
        <v>8041</v>
      </c>
      <c r="C13276" s="75" t="s">
        <v>5740</v>
      </c>
      <c r="D13276" s="790" t="s">
        <v>8496</v>
      </c>
      <c r="E13276" s="703">
        <v>500</v>
      </c>
      <c r="F13276" s="57"/>
      <c r="G13276" s="57">
        <f t="shared" si="213"/>
        <v>-500</v>
      </c>
      <c r="H13276" s="704" t="s">
        <v>8390</v>
      </c>
    </row>
    <row r="13277" spans="1:8" ht="15" x14ac:dyDescent="0.2">
      <c r="A13277" s="733">
        <v>44852</v>
      </c>
      <c r="B13277" s="40" t="s">
        <v>7919</v>
      </c>
      <c r="C13277" s="75" t="s">
        <v>3144</v>
      </c>
      <c r="D13277" s="790" t="s">
        <v>4308</v>
      </c>
      <c r="E13277" s="703">
        <v>4080</v>
      </c>
      <c r="F13277" s="57"/>
      <c r="G13277" s="57">
        <f t="shared" si="213"/>
        <v>-4080</v>
      </c>
      <c r="H13277" s="704" t="s">
        <v>8390</v>
      </c>
    </row>
    <row r="13278" spans="1:8" ht="15" x14ac:dyDescent="0.2">
      <c r="A13278" s="733">
        <v>44852</v>
      </c>
      <c r="B13278" s="40" t="s">
        <v>16</v>
      </c>
      <c r="C13278" s="75" t="s">
        <v>3842</v>
      </c>
      <c r="D13278" s="790" t="s">
        <v>8490</v>
      </c>
      <c r="E13278" s="703">
        <v>4655</v>
      </c>
      <c r="F13278" s="57"/>
      <c r="G13278" s="57">
        <f t="shared" si="213"/>
        <v>-4655</v>
      </c>
      <c r="H13278" s="704" t="s">
        <v>8390</v>
      </c>
    </row>
    <row r="13279" spans="1:8" ht="15" x14ac:dyDescent="0.2">
      <c r="A13279" s="733">
        <v>44852</v>
      </c>
      <c r="B13279" s="40" t="s">
        <v>7919</v>
      </c>
      <c r="C13279" s="75" t="s">
        <v>391</v>
      </c>
      <c r="D13279" s="790" t="s">
        <v>8511</v>
      </c>
      <c r="E13279" s="703">
        <v>1000</v>
      </c>
      <c r="F13279" s="57"/>
      <c r="G13279" s="57">
        <f t="shared" si="213"/>
        <v>-1000</v>
      </c>
      <c r="H13279" s="704" t="s">
        <v>8390</v>
      </c>
    </row>
    <row r="13280" spans="1:8" ht="15" x14ac:dyDescent="0.2">
      <c r="A13280" s="733">
        <v>44852</v>
      </c>
      <c r="B13280" s="40" t="s">
        <v>8041</v>
      </c>
      <c r="C13280" s="75" t="s">
        <v>391</v>
      </c>
      <c r="D13280" s="790" t="s">
        <v>8511</v>
      </c>
      <c r="E13280" s="703">
        <v>1000</v>
      </c>
      <c r="F13280" s="57"/>
      <c r="G13280" s="57">
        <f t="shared" si="213"/>
        <v>-1000</v>
      </c>
      <c r="H13280" s="704" t="s">
        <v>8390</v>
      </c>
    </row>
    <row r="13281" spans="1:8" ht="15" x14ac:dyDescent="0.2">
      <c r="A13281" s="733">
        <v>44852</v>
      </c>
      <c r="B13281" s="40" t="s">
        <v>2932</v>
      </c>
      <c r="C13281" s="75" t="s">
        <v>4875</v>
      </c>
      <c r="D13281" s="790" t="s">
        <v>8498</v>
      </c>
      <c r="E13281" s="703">
        <v>9900</v>
      </c>
      <c r="F13281" s="57"/>
      <c r="G13281" s="57">
        <f t="shared" si="213"/>
        <v>-9900</v>
      </c>
      <c r="H13281" s="704" t="s">
        <v>8390</v>
      </c>
    </row>
    <row r="13282" spans="1:8" ht="15" x14ac:dyDescent="0.2">
      <c r="A13282" s="733">
        <v>44852</v>
      </c>
      <c r="B13282" s="40" t="s">
        <v>7110</v>
      </c>
      <c r="C13282" s="75" t="s">
        <v>3144</v>
      </c>
      <c r="D13282" s="790" t="s">
        <v>8499</v>
      </c>
      <c r="E13282" s="703">
        <v>109000</v>
      </c>
      <c r="F13282" s="57"/>
      <c r="G13282" s="57">
        <f t="shared" si="213"/>
        <v>-109000</v>
      </c>
      <c r="H13282" s="704" t="s">
        <v>8390</v>
      </c>
    </row>
    <row r="13283" spans="1:8" ht="15" x14ac:dyDescent="0.2">
      <c r="A13283" s="733">
        <v>44853</v>
      </c>
      <c r="B13283" s="40" t="s">
        <v>8337</v>
      </c>
      <c r="C13283" s="75" t="s">
        <v>8500</v>
      </c>
      <c r="D13283" s="790" t="s">
        <v>8252</v>
      </c>
      <c r="E13283" s="703">
        <v>50000</v>
      </c>
      <c r="F13283" s="57"/>
      <c r="G13283" s="57">
        <f t="shared" si="213"/>
        <v>-50000</v>
      </c>
      <c r="H13283" s="704" t="s">
        <v>8390</v>
      </c>
    </row>
    <row r="13284" spans="1:8" ht="15" x14ac:dyDescent="0.2">
      <c r="A13284" s="733">
        <v>44853</v>
      </c>
      <c r="B13284" s="40" t="s">
        <v>7110</v>
      </c>
      <c r="C13284" s="75" t="s">
        <v>8080</v>
      </c>
      <c r="D13284" s="790" t="s">
        <v>8510</v>
      </c>
      <c r="E13284" s="703">
        <v>5000</v>
      </c>
      <c r="F13284" s="57"/>
      <c r="G13284" s="57">
        <f t="shared" si="213"/>
        <v>-5000</v>
      </c>
      <c r="H13284" s="704" t="s">
        <v>8390</v>
      </c>
    </row>
    <row r="13285" spans="1:8" ht="15" x14ac:dyDescent="0.2">
      <c r="A13285" s="733">
        <v>44853</v>
      </c>
      <c r="B13285" s="40" t="s">
        <v>37</v>
      </c>
      <c r="C13285" s="75" t="s">
        <v>285</v>
      </c>
      <c r="D13285" s="790" t="s">
        <v>5383</v>
      </c>
      <c r="E13285" s="703">
        <v>2000</v>
      </c>
      <c r="F13285" s="57"/>
      <c r="G13285" s="57">
        <f t="shared" si="213"/>
        <v>-2000</v>
      </c>
      <c r="H13285" s="704" t="s">
        <v>8390</v>
      </c>
    </row>
    <row r="13286" spans="1:8" ht="15" x14ac:dyDescent="0.2">
      <c r="A13286" s="733">
        <v>44853</v>
      </c>
      <c r="B13286" s="40" t="s">
        <v>2932</v>
      </c>
      <c r="C13286" s="75" t="s">
        <v>285</v>
      </c>
      <c r="D13286" s="790" t="s">
        <v>5383</v>
      </c>
      <c r="E13286" s="703">
        <v>3000</v>
      </c>
      <c r="F13286" s="57"/>
      <c r="G13286" s="57">
        <f t="shared" si="213"/>
        <v>-3000</v>
      </c>
      <c r="H13286" s="704" t="s">
        <v>8390</v>
      </c>
    </row>
    <row r="13287" spans="1:8" ht="15" x14ac:dyDescent="0.2">
      <c r="A13287" s="733">
        <v>44853</v>
      </c>
      <c r="B13287" s="40" t="s">
        <v>7919</v>
      </c>
      <c r="C13287" s="75" t="s">
        <v>285</v>
      </c>
      <c r="D13287" s="790" t="s">
        <v>5383</v>
      </c>
      <c r="E13287" s="703">
        <v>2000</v>
      </c>
      <c r="F13287" s="57"/>
      <c r="G13287" s="57">
        <f t="shared" si="213"/>
        <v>-2000</v>
      </c>
      <c r="H13287" s="704" t="s">
        <v>8390</v>
      </c>
    </row>
    <row r="13288" spans="1:8" ht="15" x14ac:dyDescent="0.2">
      <c r="A13288" s="733">
        <v>44853</v>
      </c>
      <c r="B13288" s="40" t="s">
        <v>8041</v>
      </c>
      <c r="C13288" s="549" t="s">
        <v>3144</v>
      </c>
      <c r="D13288" s="903" t="s">
        <v>8501</v>
      </c>
      <c r="E13288" s="705">
        <v>4000</v>
      </c>
      <c r="F13288" s="57"/>
      <c r="G13288" s="57">
        <f t="shared" si="213"/>
        <v>-4000</v>
      </c>
      <c r="H13288" s="704" t="s">
        <v>8390</v>
      </c>
    </row>
    <row r="13289" spans="1:8" ht="15" x14ac:dyDescent="0.2">
      <c r="A13289" s="733">
        <v>44853</v>
      </c>
      <c r="B13289" s="40" t="s">
        <v>7919</v>
      </c>
      <c r="C13289" s="549" t="s">
        <v>3144</v>
      </c>
      <c r="D13289" s="903" t="s">
        <v>8501</v>
      </c>
      <c r="E13289" s="705">
        <v>4000</v>
      </c>
      <c r="F13289" s="57"/>
      <c r="G13289" s="57">
        <f t="shared" si="213"/>
        <v>-4000</v>
      </c>
      <c r="H13289" s="704" t="s">
        <v>8390</v>
      </c>
    </row>
    <row r="13290" spans="1:8" ht="15" x14ac:dyDescent="0.2">
      <c r="A13290" s="733">
        <v>44853</v>
      </c>
      <c r="B13290" s="40" t="s">
        <v>6503</v>
      </c>
      <c r="C13290" s="549" t="s">
        <v>3144</v>
      </c>
      <c r="D13290" s="903" t="s">
        <v>8501</v>
      </c>
      <c r="E13290" s="705">
        <v>4000</v>
      </c>
      <c r="F13290" s="57"/>
      <c r="G13290" s="57">
        <f t="shared" si="213"/>
        <v>-4000</v>
      </c>
      <c r="H13290" s="704" t="s">
        <v>8390</v>
      </c>
    </row>
    <row r="13291" spans="1:8" ht="15" x14ac:dyDescent="0.2">
      <c r="A13291" s="733">
        <v>44853</v>
      </c>
      <c r="B13291" s="40" t="s">
        <v>8337</v>
      </c>
      <c r="C13291" s="549" t="s">
        <v>3144</v>
      </c>
      <c r="D13291" s="903" t="s">
        <v>8501</v>
      </c>
      <c r="E13291" s="705">
        <v>4000</v>
      </c>
      <c r="F13291" s="57"/>
      <c r="G13291" s="57">
        <f t="shared" si="213"/>
        <v>-4000</v>
      </c>
      <c r="H13291" s="704" t="s">
        <v>8390</v>
      </c>
    </row>
    <row r="13292" spans="1:8" ht="15" x14ac:dyDescent="0.2">
      <c r="A13292" s="733">
        <v>44853</v>
      </c>
      <c r="B13292" s="40" t="s">
        <v>7919</v>
      </c>
      <c r="C13292" s="75" t="s">
        <v>391</v>
      </c>
      <c r="D13292" s="790" t="s">
        <v>8502</v>
      </c>
      <c r="E13292" s="703">
        <v>780</v>
      </c>
      <c r="F13292" s="57"/>
      <c r="G13292" s="57">
        <f t="shared" si="213"/>
        <v>-780</v>
      </c>
      <c r="H13292" s="704" t="s">
        <v>8390</v>
      </c>
    </row>
    <row r="13293" spans="1:8" ht="15" x14ac:dyDescent="0.2">
      <c r="A13293" s="733">
        <v>44853</v>
      </c>
      <c r="B13293" s="40" t="s">
        <v>7919</v>
      </c>
      <c r="C13293" s="75" t="s">
        <v>3144</v>
      </c>
      <c r="D13293" s="790" t="s">
        <v>8503</v>
      </c>
      <c r="E13293" s="703">
        <v>16000</v>
      </c>
      <c r="F13293" s="57"/>
      <c r="G13293" s="57">
        <f t="shared" si="213"/>
        <v>-16000</v>
      </c>
      <c r="H13293" s="704" t="s">
        <v>8390</v>
      </c>
    </row>
    <row r="13294" spans="1:8" ht="15" x14ac:dyDescent="0.2">
      <c r="A13294" s="733">
        <v>44854</v>
      </c>
      <c r="B13294" s="40" t="s">
        <v>7919</v>
      </c>
      <c r="C13294" s="75" t="s">
        <v>8186</v>
      </c>
      <c r="D13294" s="790" t="s">
        <v>7541</v>
      </c>
      <c r="E13294" s="703">
        <v>50000</v>
      </c>
      <c r="F13294" s="57"/>
      <c r="G13294" s="57">
        <f t="shared" si="213"/>
        <v>-50000</v>
      </c>
      <c r="H13294" s="704" t="s">
        <v>8390</v>
      </c>
    </row>
    <row r="13295" spans="1:8" ht="15" x14ac:dyDescent="0.2">
      <c r="A13295" s="733">
        <v>44854</v>
      </c>
      <c r="B13295" s="40" t="s">
        <v>8041</v>
      </c>
      <c r="C13295" s="75" t="s">
        <v>5740</v>
      </c>
      <c r="D13295" s="790" t="s">
        <v>369</v>
      </c>
      <c r="E13295" s="703">
        <v>500</v>
      </c>
      <c r="F13295" s="57"/>
      <c r="G13295" s="57">
        <f t="shared" si="213"/>
        <v>-500</v>
      </c>
      <c r="H13295" s="704" t="s">
        <v>8390</v>
      </c>
    </row>
    <row r="13296" spans="1:8" ht="15" x14ac:dyDescent="0.2">
      <c r="A13296" s="733">
        <v>44854</v>
      </c>
      <c r="B13296" s="40" t="s">
        <v>25</v>
      </c>
      <c r="C13296" s="75" t="s">
        <v>4064</v>
      </c>
      <c r="D13296" s="790" t="s">
        <v>8512</v>
      </c>
      <c r="E13296" s="703">
        <v>3000</v>
      </c>
      <c r="F13296" s="57"/>
      <c r="G13296" s="57">
        <f t="shared" si="213"/>
        <v>-3000</v>
      </c>
      <c r="H13296" s="704" t="s">
        <v>8390</v>
      </c>
    </row>
    <row r="13297" spans="1:8" ht="15" x14ac:dyDescent="0.2">
      <c r="A13297" s="733">
        <v>44854</v>
      </c>
      <c r="B13297" s="40" t="s">
        <v>25</v>
      </c>
      <c r="C13297" s="75" t="s">
        <v>4064</v>
      </c>
      <c r="D13297" s="790" t="s">
        <v>8513</v>
      </c>
      <c r="E13297" s="703">
        <v>700</v>
      </c>
      <c r="F13297" s="57"/>
      <c r="G13297" s="57">
        <f t="shared" si="213"/>
        <v>-700</v>
      </c>
      <c r="H13297" s="704" t="s">
        <v>8390</v>
      </c>
    </row>
    <row r="13298" spans="1:8" ht="15" x14ac:dyDescent="0.2">
      <c r="A13298" s="733">
        <v>44854</v>
      </c>
      <c r="B13298" s="40" t="s">
        <v>8075</v>
      </c>
      <c r="C13298" s="75" t="s">
        <v>5740</v>
      </c>
      <c r="D13298" s="790" t="s">
        <v>8514</v>
      </c>
      <c r="E13298" s="703">
        <v>500</v>
      </c>
      <c r="F13298" s="57"/>
      <c r="G13298" s="57">
        <f t="shared" si="213"/>
        <v>-500</v>
      </c>
      <c r="H13298" s="704" t="s">
        <v>8390</v>
      </c>
    </row>
    <row r="13299" spans="1:8" ht="15" x14ac:dyDescent="0.2">
      <c r="A13299" s="733">
        <v>44854</v>
      </c>
      <c r="B13299" s="40" t="s">
        <v>8041</v>
      </c>
      <c r="C13299" s="75" t="s">
        <v>5740</v>
      </c>
      <c r="D13299" s="790" t="s">
        <v>369</v>
      </c>
      <c r="E13299" s="703">
        <v>1500</v>
      </c>
      <c r="F13299" s="57"/>
      <c r="G13299" s="57">
        <f t="shared" si="213"/>
        <v>-1500</v>
      </c>
      <c r="H13299" s="704" t="s">
        <v>8390</v>
      </c>
    </row>
    <row r="13300" spans="1:8" ht="15" x14ac:dyDescent="0.2">
      <c r="A13300" s="733">
        <v>44854</v>
      </c>
      <c r="B13300" s="40" t="s">
        <v>8075</v>
      </c>
      <c r="C13300" s="75" t="s">
        <v>2337</v>
      </c>
      <c r="D13300" s="790" t="s">
        <v>8504</v>
      </c>
      <c r="E13300" s="703">
        <v>30000</v>
      </c>
      <c r="F13300" s="57"/>
      <c r="G13300" s="57">
        <f t="shared" si="213"/>
        <v>-30000</v>
      </c>
      <c r="H13300" s="704" t="s">
        <v>8390</v>
      </c>
    </row>
    <row r="13301" spans="1:8" ht="15" x14ac:dyDescent="0.2">
      <c r="A13301" s="733">
        <v>44854</v>
      </c>
      <c r="B13301" s="40" t="s">
        <v>8337</v>
      </c>
      <c r="C13301" s="75" t="s">
        <v>7925</v>
      </c>
      <c r="D13301" s="790" t="s">
        <v>8255</v>
      </c>
      <c r="E13301" s="703">
        <v>48000</v>
      </c>
      <c r="F13301" s="57"/>
      <c r="G13301" s="57">
        <f t="shared" si="213"/>
        <v>-48000</v>
      </c>
      <c r="H13301" s="704" t="s">
        <v>8390</v>
      </c>
    </row>
    <row r="13302" spans="1:8" ht="15" x14ac:dyDescent="0.2">
      <c r="A13302" s="733">
        <v>44854</v>
      </c>
      <c r="B13302" s="40" t="s">
        <v>8041</v>
      </c>
      <c r="C13302" s="75" t="s">
        <v>6248</v>
      </c>
      <c r="D13302" s="790" t="s">
        <v>8505</v>
      </c>
      <c r="E13302" s="703">
        <v>7600</v>
      </c>
      <c r="F13302" s="57"/>
      <c r="G13302" s="57">
        <f t="shared" si="213"/>
        <v>-7600</v>
      </c>
      <c r="H13302" s="704" t="s">
        <v>8390</v>
      </c>
    </row>
    <row r="13303" spans="1:8" ht="15" x14ac:dyDescent="0.2">
      <c r="A13303" s="733">
        <v>44854</v>
      </c>
      <c r="B13303" s="40" t="s">
        <v>6503</v>
      </c>
      <c r="C13303" s="75" t="s">
        <v>3144</v>
      </c>
      <c r="D13303" s="790" t="s">
        <v>4449</v>
      </c>
      <c r="E13303" s="703">
        <v>59915</v>
      </c>
      <c r="F13303" s="57"/>
      <c r="G13303" s="57">
        <f t="shared" si="213"/>
        <v>-59915</v>
      </c>
      <c r="H13303" s="704" t="s">
        <v>8390</v>
      </c>
    </row>
    <row r="13304" spans="1:8" ht="15" x14ac:dyDescent="0.2">
      <c r="A13304" s="733">
        <v>44855</v>
      </c>
      <c r="B13304" s="40" t="s">
        <v>8041</v>
      </c>
      <c r="C13304" s="75" t="s">
        <v>4875</v>
      </c>
      <c r="D13304" s="790" t="s">
        <v>8506</v>
      </c>
      <c r="E13304" s="703">
        <v>1900</v>
      </c>
      <c r="F13304" s="57"/>
      <c r="G13304" s="57">
        <f t="shared" si="213"/>
        <v>-1900</v>
      </c>
      <c r="H13304" s="704" t="s">
        <v>8390</v>
      </c>
    </row>
    <row r="13305" spans="1:8" ht="15" x14ac:dyDescent="0.2">
      <c r="A13305" s="733">
        <v>44856</v>
      </c>
      <c r="B13305" s="40" t="s">
        <v>16</v>
      </c>
      <c r="C13305" s="75" t="s">
        <v>3842</v>
      </c>
      <c r="D13305" s="790" t="s">
        <v>8490</v>
      </c>
      <c r="E13305" s="703">
        <v>4755</v>
      </c>
      <c r="F13305" s="57"/>
      <c r="G13305" s="57">
        <f t="shared" si="213"/>
        <v>-4755</v>
      </c>
      <c r="H13305" s="704" t="s">
        <v>8390</v>
      </c>
    </row>
    <row r="13306" spans="1:8" ht="15" x14ac:dyDescent="0.2">
      <c r="A13306" s="733">
        <v>44856</v>
      </c>
      <c r="B13306" s="40" t="s">
        <v>7919</v>
      </c>
      <c r="C13306" s="75" t="s">
        <v>391</v>
      </c>
      <c r="D13306" s="790" t="s">
        <v>8511</v>
      </c>
      <c r="E13306" s="703">
        <v>1000</v>
      </c>
      <c r="F13306" s="57"/>
      <c r="G13306" s="57">
        <f t="shared" si="213"/>
        <v>-1000</v>
      </c>
      <c r="H13306" s="704" t="s">
        <v>8390</v>
      </c>
    </row>
    <row r="13307" spans="1:8" ht="15" x14ac:dyDescent="0.2">
      <c r="A13307" s="733">
        <v>44856</v>
      </c>
      <c r="B13307" s="40" t="s">
        <v>8041</v>
      </c>
      <c r="C13307" s="75" t="s">
        <v>391</v>
      </c>
      <c r="D13307" s="790" t="s">
        <v>8511</v>
      </c>
      <c r="E13307" s="703">
        <v>1000</v>
      </c>
      <c r="F13307" s="57"/>
      <c r="G13307" s="57">
        <f t="shared" si="213"/>
        <v>-1000</v>
      </c>
      <c r="H13307" s="704" t="s">
        <v>8390</v>
      </c>
    </row>
    <row r="13308" spans="1:8" ht="15" x14ac:dyDescent="0.2">
      <c r="A13308" s="733">
        <v>44856</v>
      </c>
      <c r="B13308" s="40" t="s">
        <v>7919</v>
      </c>
      <c r="C13308" s="75" t="s">
        <v>3144</v>
      </c>
      <c r="D13308" s="790" t="s">
        <v>8526</v>
      </c>
      <c r="E13308" s="703">
        <v>7800</v>
      </c>
      <c r="F13308" s="57"/>
      <c r="G13308" s="57">
        <f t="shared" si="213"/>
        <v>-7800</v>
      </c>
      <c r="H13308" s="704" t="s">
        <v>8390</v>
      </c>
    </row>
    <row r="13309" spans="1:8" ht="15" x14ac:dyDescent="0.2">
      <c r="A13309" s="733">
        <v>44856</v>
      </c>
      <c r="B13309" s="40" t="s">
        <v>7919</v>
      </c>
      <c r="C13309" s="75" t="s">
        <v>777</v>
      </c>
      <c r="D13309" s="790" t="s">
        <v>8527</v>
      </c>
      <c r="E13309" s="703">
        <v>42000</v>
      </c>
      <c r="F13309" s="57"/>
      <c r="G13309" s="57">
        <f t="shared" si="213"/>
        <v>-42000</v>
      </c>
      <c r="H13309" s="704" t="s">
        <v>8390</v>
      </c>
    </row>
    <row r="13310" spans="1:8" ht="15" x14ac:dyDescent="0.2">
      <c r="A13310" s="733">
        <v>44856</v>
      </c>
      <c r="B13310" s="40" t="s">
        <v>7919</v>
      </c>
      <c r="C13310" s="75" t="s">
        <v>5740</v>
      </c>
      <c r="D13310" s="790"/>
      <c r="E13310" s="703">
        <v>2000</v>
      </c>
      <c r="F13310" s="57"/>
      <c r="G13310" s="57">
        <f t="shared" si="213"/>
        <v>-2000</v>
      </c>
      <c r="H13310" s="704" t="s">
        <v>8390</v>
      </c>
    </row>
    <row r="13311" spans="1:8" ht="15" x14ac:dyDescent="0.2">
      <c r="A13311" s="733">
        <v>44858</v>
      </c>
      <c r="B13311" s="40" t="s">
        <v>7919</v>
      </c>
      <c r="C13311" s="75" t="s">
        <v>285</v>
      </c>
      <c r="D13311" s="790" t="s">
        <v>8532</v>
      </c>
      <c r="E13311" s="703">
        <v>1200</v>
      </c>
      <c r="F13311" s="57"/>
      <c r="G13311" s="57">
        <f t="shared" si="213"/>
        <v>-1200</v>
      </c>
      <c r="H13311" s="704" t="s">
        <v>8390</v>
      </c>
    </row>
    <row r="13312" spans="1:8" ht="15" x14ac:dyDescent="0.2">
      <c r="A13312" s="733">
        <v>44858</v>
      </c>
      <c r="B13312" s="40" t="s">
        <v>8337</v>
      </c>
      <c r="C13312" s="75" t="s">
        <v>3144</v>
      </c>
      <c r="D13312" s="790" t="s">
        <v>6940</v>
      </c>
      <c r="E13312" s="703">
        <v>20936</v>
      </c>
      <c r="F13312" s="57"/>
      <c r="G13312" s="57">
        <f t="shared" si="213"/>
        <v>-20936</v>
      </c>
      <c r="H13312" s="704" t="s">
        <v>8390</v>
      </c>
    </row>
    <row r="13313" spans="1:8" ht="15" x14ac:dyDescent="0.2">
      <c r="A13313" s="733">
        <v>44858</v>
      </c>
      <c r="B13313" s="40" t="s">
        <v>16</v>
      </c>
      <c r="C13313" s="75" t="s">
        <v>2995</v>
      </c>
      <c r="D13313" s="790" t="s">
        <v>369</v>
      </c>
      <c r="E13313" s="703">
        <v>4670</v>
      </c>
      <c r="F13313" s="57"/>
      <c r="G13313" s="57">
        <f t="shared" si="213"/>
        <v>-4670</v>
      </c>
      <c r="H13313" s="704" t="s">
        <v>8390</v>
      </c>
    </row>
    <row r="13314" spans="1:8" ht="15" x14ac:dyDescent="0.2">
      <c r="A13314" s="733">
        <v>44858</v>
      </c>
      <c r="B13314" s="40" t="s">
        <v>8041</v>
      </c>
      <c r="C13314" s="75" t="s">
        <v>6965</v>
      </c>
      <c r="D13314" s="790" t="s">
        <v>8533</v>
      </c>
      <c r="E13314" s="703">
        <v>30000</v>
      </c>
      <c r="F13314" s="57"/>
      <c r="G13314" s="57">
        <f t="shared" si="213"/>
        <v>-30000</v>
      </c>
      <c r="H13314" s="704" t="s">
        <v>8390</v>
      </c>
    </row>
    <row r="13315" spans="1:8" ht="15" x14ac:dyDescent="0.2">
      <c r="A13315" s="733">
        <v>44858</v>
      </c>
      <c r="B13315" s="40" t="s">
        <v>2932</v>
      </c>
      <c r="C13315" s="75" t="s">
        <v>2502</v>
      </c>
      <c r="D13315" s="790" t="s">
        <v>8534</v>
      </c>
      <c r="E13315" s="703">
        <v>11000</v>
      </c>
      <c r="F13315" s="57"/>
      <c r="G13315" s="57">
        <f t="shared" si="213"/>
        <v>-11000</v>
      </c>
      <c r="H13315" s="704" t="s">
        <v>8390</v>
      </c>
    </row>
    <row r="13316" spans="1:8" ht="15" x14ac:dyDescent="0.2">
      <c r="A13316" s="733">
        <v>44858</v>
      </c>
      <c r="B13316" s="40" t="s">
        <v>16</v>
      </c>
      <c r="C13316" s="75" t="s">
        <v>8148</v>
      </c>
      <c r="D13316" s="790" t="s">
        <v>7173</v>
      </c>
      <c r="E13316" s="703">
        <v>23568</v>
      </c>
      <c r="F13316" s="57"/>
      <c r="G13316" s="57">
        <f t="shared" si="213"/>
        <v>-23568</v>
      </c>
      <c r="H13316" s="704" t="s">
        <v>8390</v>
      </c>
    </row>
    <row r="13317" spans="1:8" ht="15" x14ac:dyDescent="0.2">
      <c r="A13317" s="733">
        <v>44858</v>
      </c>
      <c r="B13317" s="40" t="s">
        <v>25</v>
      </c>
      <c r="C13317" s="75" t="s">
        <v>8148</v>
      </c>
      <c r="D13317" s="790" t="s">
        <v>7173</v>
      </c>
      <c r="E13317" s="703">
        <v>30063</v>
      </c>
      <c r="F13317" s="57"/>
      <c r="G13317" s="57">
        <f t="shared" ref="G13317:G13380" si="214">F13317-E13317</f>
        <v>-30063</v>
      </c>
      <c r="H13317" s="704" t="s">
        <v>8390</v>
      </c>
    </row>
    <row r="13318" spans="1:8" ht="15" x14ac:dyDescent="0.2">
      <c r="A13318" s="733">
        <v>44859</v>
      </c>
      <c r="B13318" s="40" t="s">
        <v>7919</v>
      </c>
      <c r="C13318" s="549" t="s">
        <v>3144</v>
      </c>
      <c r="D13318" s="903" t="s">
        <v>6940</v>
      </c>
      <c r="E13318" s="705">
        <v>1800</v>
      </c>
      <c r="F13318" s="57"/>
      <c r="G13318" s="57">
        <f t="shared" si="214"/>
        <v>-1800</v>
      </c>
      <c r="H13318" s="704" t="s">
        <v>8390</v>
      </c>
    </row>
    <row r="13319" spans="1:8" ht="15" x14ac:dyDescent="0.2">
      <c r="A13319" s="733">
        <v>44859</v>
      </c>
      <c r="B13319" s="40" t="s">
        <v>8041</v>
      </c>
      <c r="C13319" s="549" t="s">
        <v>3144</v>
      </c>
      <c r="D13319" s="903" t="s">
        <v>6940</v>
      </c>
      <c r="E13319" s="705">
        <v>11490</v>
      </c>
      <c r="F13319" s="57"/>
      <c r="G13319" s="57">
        <f t="shared" si="214"/>
        <v>-11490</v>
      </c>
      <c r="H13319" s="704" t="s">
        <v>8390</v>
      </c>
    </row>
    <row r="13320" spans="1:8" ht="15" x14ac:dyDescent="0.2">
      <c r="A13320" s="733">
        <v>44859</v>
      </c>
      <c r="B13320" s="40" t="s">
        <v>8557</v>
      </c>
      <c r="C13320" s="75" t="s">
        <v>8500</v>
      </c>
      <c r="D13320" s="790" t="s">
        <v>8556</v>
      </c>
      <c r="E13320" s="703">
        <v>20000</v>
      </c>
      <c r="F13320" s="57"/>
      <c r="G13320" s="57">
        <f t="shared" si="214"/>
        <v>-20000</v>
      </c>
      <c r="H13320" s="704" t="s">
        <v>8390</v>
      </c>
    </row>
    <row r="13321" spans="1:8" ht="15" x14ac:dyDescent="0.2">
      <c r="A13321" s="733">
        <v>44859</v>
      </c>
      <c r="B13321" s="40" t="s">
        <v>6503</v>
      </c>
      <c r="C13321" s="75" t="s">
        <v>6850</v>
      </c>
      <c r="D13321" s="790" t="s">
        <v>2710</v>
      </c>
      <c r="E13321" s="703">
        <v>35000</v>
      </c>
      <c r="F13321" s="57"/>
      <c r="G13321" s="57">
        <f t="shared" si="214"/>
        <v>-35000</v>
      </c>
      <c r="H13321" s="704" t="s">
        <v>8390</v>
      </c>
    </row>
    <row r="13322" spans="1:8" ht="15" x14ac:dyDescent="0.2">
      <c r="A13322" s="733">
        <v>44859</v>
      </c>
      <c r="B13322" s="40" t="s">
        <v>16</v>
      </c>
      <c r="C13322" s="75" t="s">
        <v>3842</v>
      </c>
      <c r="D13322" s="790" t="s">
        <v>8490</v>
      </c>
      <c r="E13322" s="703">
        <v>3680</v>
      </c>
      <c r="F13322" s="57"/>
      <c r="G13322" s="57">
        <f t="shared" si="214"/>
        <v>-3680</v>
      </c>
      <c r="H13322" s="704" t="s">
        <v>8390</v>
      </c>
    </row>
    <row r="13323" spans="1:8" ht="15" x14ac:dyDescent="0.2">
      <c r="A13323" s="733">
        <v>44859</v>
      </c>
      <c r="B13323" s="40" t="s">
        <v>7919</v>
      </c>
      <c r="C13323" s="75" t="s">
        <v>391</v>
      </c>
      <c r="D13323" s="790" t="s">
        <v>8515</v>
      </c>
      <c r="E13323" s="703">
        <v>1000</v>
      </c>
      <c r="F13323" s="57"/>
      <c r="G13323" s="57">
        <f t="shared" si="214"/>
        <v>-1000</v>
      </c>
      <c r="H13323" s="704" t="s">
        <v>8390</v>
      </c>
    </row>
    <row r="13324" spans="1:8" ht="15" x14ac:dyDescent="0.2">
      <c r="A13324" s="733">
        <v>44859</v>
      </c>
      <c r="B13324" s="40" t="s">
        <v>8041</v>
      </c>
      <c r="C13324" s="75" t="s">
        <v>391</v>
      </c>
      <c r="D13324" s="790" t="s">
        <v>8515</v>
      </c>
      <c r="E13324" s="703">
        <v>1000</v>
      </c>
      <c r="F13324" s="57"/>
      <c r="G13324" s="57">
        <f t="shared" si="214"/>
        <v>-1000</v>
      </c>
      <c r="H13324" s="704" t="s">
        <v>8390</v>
      </c>
    </row>
    <row r="13325" spans="1:8" ht="15" x14ac:dyDescent="0.2">
      <c r="A13325" s="733">
        <v>44859</v>
      </c>
      <c r="B13325" s="40" t="s">
        <v>25</v>
      </c>
      <c r="C13325" s="75" t="s">
        <v>2427</v>
      </c>
      <c r="D13325" s="790" t="s">
        <v>8558</v>
      </c>
      <c r="E13325" s="703">
        <v>100000</v>
      </c>
      <c r="F13325" s="57"/>
      <c r="G13325" s="57">
        <f t="shared" si="214"/>
        <v>-100000</v>
      </c>
      <c r="H13325" s="704" t="s">
        <v>8390</v>
      </c>
    </row>
    <row r="13326" spans="1:8" ht="15" x14ac:dyDescent="0.2">
      <c r="A13326" s="733">
        <v>44859</v>
      </c>
      <c r="B13326" s="40" t="s">
        <v>25</v>
      </c>
      <c r="C13326" s="75" t="s">
        <v>7593</v>
      </c>
      <c r="D13326" s="790" t="s">
        <v>8559</v>
      </c>
      <c r="E13326" s="703">
        <v>80000</v>
      </c>
      <c r="F13326" s="57"/>
      <c r="G13326" s="57">
        <f t="shared" si="214"/>
        <v>-80000</v>
      </c>
      <c r="H13326" s="704" t="s">
        <v>8390</v>
      </c>
    </row>
    <row r="13327" spans="1:8" ht="15" x14ac:dyDescent="0.2">
      <c r="A13327" s="733">
        <v>44859</v>
      </c>
      <c r="B13327" s="40" t="s">
        <v>8041</v>
      </c>
      <c r="C13327" s="75" t="s">
        <v>8188</v>
      </c>
      <c r="D13327" s="790" t="s">
        <v>8560</v>
      </c>
      <c r="E13327" s="703">
        <v>40000</v>
      </c>
      <c r="F13327" s="57"/>
      <c r="G13327" s="57">
        <f t="shared" si="214"/>
        <v>-40000</v>
      </c>
      <c r="H13327" s="704" t="s">
        <v>8390</v>
      </c>
    </row>
    <row r="13328" spans="1:8" ht="15" x14ac:dyDescent="0.2">
      <c r="A13328" s="733">
        <v>44859</v>
      </c>
      <c r="B13328" s="40" t="s">
        <v>3945</v>
      </c>
      <c r="C13328" s="75" t="s">
        <v>250</v>
      </c>
      <c r="D13328" s="790" t="s">
        <v>8561</v>
      </c>
      <c r="E13328" s="703">
        <v>10000</v>
      </c>
      <c r="F13328" s="57"/>
      <c r="G13328" s="57">
        <f t="shared" si="214"/>
        <v>-10000</v>
      </c>
      <c r="H13328" s="704" t="s">
        <v>8390</v>
      </c>
    </row>
    <row r="13329" spans="1:8" ht="15" x14ac:dyDescent="0.2">
      <c r="A13329" s="733">
        <v>44860</v>
      </c>
      <c r="B13329" s="40" t="s">
        <v>8041</v>
      </c>
      <c r="C13329" s="75" t="s">
        <v>391</v>
      </c>
      <c r="D13329" s="790" t="s">
        <v>8615</v>
      </c>
      <c r="E13329" s="703">
        <v>1000</v>
      </c>
      <c r="F13329" s="57"/>
      <c r="G13329" s="57">
        <f t="shared" si="214"/>
        <v>-1000</v>
      </c>
      <c r="H13329" s="704" t="s">
        <v>8390</v>
      </c>
    </row>
    <row r="13330" spans="1:8" ht="15" x14ac:dyDescent="0.2">
      <c r="A13330" s="733">
        <v>44860</v>
      </c>
      <c r="B13330" s="40" t="s">
        <v>8337</v>
      </c>
      <c r="C13330" s="75" t="s">
        <v>789</v>
      </c>
      <c r="D13330" s="790"/>
      <c r="E13330" s="703">
        <f>350+340+810</f>
        <v>1500</v>
      </c>
      <c r="F13330" s="57"/>
      <c r="G13330" s="57">
        <f t="shared" si="214"/>
        <v>-1500</v>
      </c>
      <c r="H13330" s="704" t="s">
        <v>8390</v>
      </c>
    </row>
    <row r="13331" spans="1:8" ht="15" x14ac:dyDescent="0.2">
      <c r="A13331" s="733">
        <v>44860</v>
      </c>
      <c r="B13331" s="40" t="s">
        <v>7919</v>
      </c>
      <c r="C13331" s="75" t="s">
        <v>789</v>
      </c>
      <c r="D13331" s="790"/>
      <c r="E13331" s="703">
        <f>800</f>
        <v>800</v>
      </c>
      <c r="F13331" s="57"/>
      <c r="G13331" s="57">
        <f t="shared" si="214"/>
        <v>-800</v>
      </c>
      <c r="H13331" s="704" t="s">
        <v>8390</v>
      </c>
    </row>
    <row r="13332" spans="1:8" ht="15" x14ac:dyDescent="0.2">
      <c r="A13332" s="733">
        <v>44860</v>
      </c>
      <c r="B13332" s="40" t="s">
        <v>8041</v>
      </c>
      <c r="C13332" s="75" t="s">
        <v>789</v>
      </c>
      <c r="D13332" s="790"/>
      <c r="E13332" s="703">
        <v>700</v>
      </c>
      <c r="F13332" s="57"/>
      <c r="G13332" s="57">
        <f t="shared" si="214"/>
        <v>-700</v>
      </c>
      <c r="H13332" s="704" t="s">
        <v>8390</v>
      </c>
    </row>
    <row r="13333" spans="1:8" ht="15" x14ac:dyDescent="0.2">
      <c r="A13333" s="733">
        <v>44860</v>
      </c>
      <c r="B13333" s="40" t="s">
        <v>25</v>
      </c>
      <c r="C13333" s="75" t="s">
        <v>4064</v>
      </c>
      <c r="D13333" s="790" t="s">
        <v>3055</v>
      </c>
      <c r="E13333" s="703">
        <v>9500</v>
      </c>
      <c r="F13333" s="57"/>
      <c r="G13333" s="57">
        <f t="shared" si="214"/>
        <v>-9500</v>
      </c>
      <c r="H13333" s="704" t="s">
        <v>8390</v>
      </c>
    </row>
    <row r="13334" spans="1:8" ht="15" x14ac:dyDescent="0.2">
      <c r="A13334" s="733">
        <v>44861</v>
      </c>
      <c r="B13334" s="40" t="s">
        <v>8557</v>
      </c>
      <c r="C13334" s="75" t="s">
        <v>3144</v>
      </c>
      <c r="D13334" s="790" t="s">
        <v>6343</v>
      </c>
      <c r="E13334" s="703">
        <v>7100</v>
      </c>
      <c r="F13334" s="57"/>
      <c r="G13334" s="57">
        <f t="shared" si="214"/>
        <v>-7100</v>
      </c>
      <c r="H13334" s="704" t="s">
        <v>8390</v>
      </c>
    </row>
    <row r="13335" spans="1:8" ht="15" x14ac:dyDescent="0.2">
      <c r="A13335" s="733">
        <v>44861</v>
      </c>
      <c r="B13335" s="40" t="s">
        <v>8557</v>
      </c>
      <c r="C13335" s="75" t="s">
        <v>5740</v>
      </c>
      <c r="D13335" s="790"/>
      <c r="E13335" s="703">
        <v>2700</v>
      </c>
      <c r="F13335" s="57"/>
      <c r="G13335" s="57">
        <f t="shared" si="214"/>
        <v>-2700</v>
      </c>
      <c r="H13335" s="704" t="s">
        <v>8390</v>
      </c>
    </row>
    <row r="13336" spans="1:8" ht="15" x14ac:dyDescent="0.2">
      <c r="A13336" s="733">
        <v>44861</v>
      </c>
      <c r="B13336" s="40" t="s">
        <v>8041</v>
      </c>
      <c r="C13336" s="75" t="s">
        <v>5740</v>
      </c>
      <c r="D13336" s="790"/>
      <c r="E13336" s="703">
        <v>500</v>
      </c>
      <c r="F13336" s="57"/>
      <c r="G13336" s="57">
        <f t="shared" si="214"/>
        <v>-500</v>
      </c>
      <c r="H13336" s="704" t="s">
        <v>8390</v>
      </c>
    </row>
    <row r="13337" spans="1:8" ht="15" x14ac:dyDescent="0.2">
      <c r="A13337" s="733">
        <v>44861</v>
      </c>
      <c r="B13337" s="40" t="s">
        <v>8530</v>
      </c>
      <c r="C13337" s="75" t="s">
        <v>8562</v>
      </c>
      <c r="D13337" s="790" t="s">
        <v>8563</v>
      </c>
      <c r="E13337" s="703">
        <v>20000</v>
      </c>
      <c r="F13337" s="57"/>
      <c r="G13337" s="57">
        <f t="shared" si="214"/>
        <v>-20000</v>
      </c>
      <c r="H13337" s="704" t="s">
        <v>8390</v>
      </c>
    </row>
    <row r="13338" spans="1:8" ht="15" x14ac:dyDescent="0.2">
      <c r="A13338" s="733">
        <v>44861</v>
      </c>
      <c r="B13338" s="40" t="s">
        <v>8530</v>
      </c>
      <c r="C13338" s="75" t="s">
        <v>391</v>
      </c>
      <c r="D13338" s="790" t="s">
        <v>8564</v>
      </c>
      <c r="E13338" s="703">
        <v>1000</v>
      </c>
      <c r="F13338" s="57"/>
      <c r="G13338" s="57">
        <f t="shared" si="214"/>
        <v>-1000</v>
      </c>
      <c r="H13338" s="704" t="s">
        <v>8390</v>
      </c>
    </row>
    <row r="13339" spans="1:8" ht="15" x14ac:dyDescent="0.2">
      <c r="A13339" s="733">
        <v>44861</v>
      </c>
      <c r="B13339" s="40" t="s">
        <v>7919</v>
      </c>
      <c r="C13339" s="75" t="s">
        <v>8268</v>
      </c>
      <c r="D13339" s="790" t="s">
        <v>8565</v>
      </c>
      <c r="E13339" s="703">
        <v>2130</v>
      </c>
      <c r="F13339" s="57"/>
      <c r="G13339" s="57">
        <f t="shared" si="214"/>
        <v>-2130</v>
      </c>
      <c r="H13339" s="704" t="s">
        <v>8390</v>
      </c>
    </row>
    <row r="13340" spans="1:8" ht="15" x14ac:dyDescent="0.2">
      <c r="A13340" s="733">
        <v>44861</v>
      </c>
      <c r="B13340" s="40" t="s">
        <v>7553</v>
      </c>
      <c r="C13340" s="75" t="s">
        <v>3144</v>
      </c>
      <c r="D13340" s="790" t="s">
        <v>8566</v>
      </c>
      <c r="E13340" s="703">
        <v>11000</v>
      </c>
      <c r="F13340" s="57"/>
      <c r="G13340" s="57">
        <f t="shared" si="214"/>
        <v>-11000</v>
      </c>
      <c r="H13340" s="704" t="s">
        <v>8390</v>
      </c>
    </row>
    <row r="13341" spans="1:8" ht="15" x14ac:dyDescent="0.2">
      <c r="A13341" s="733">
        <v>44861</v>
      </c>
      <c r="B13341" s="40" t="s">
        <v>8041</v>
      </c>
      <c r="C13341" s="75" t="s">
        <v>6782</v>
      </c>
      <c r="D13341" s="790" t="s">
        <v>7954</v>
      </c>
      <c r="E13341" s="703">
        <v>40000</v>
      </c>
      <c r="F13341" s="57"/>
      <c r="G13341" s="57">
        <f t="shared" si="214"/>
        <v>-40000</v>
      </c>
      <c r="H13341" s="704" t="s">
        <v>8390</v>
      </c>
    </row>
    <row r="13342" spans="1:8" ht="15" x14ac:dyDescent="0.2">
      <c r="A13342" s="733">
        <v>44861</v>
      </c>
      <c r="B13342" s="40" t="s">
        <v>16</v>
      </c>
      <c r="C13342" s="75" t="s">
        <v>7476</v>
      </c>
      <c r="D13342" s="790" t="s">
        <v>8567</v>
      </c>
      <c r="E13342" s="703">
        <v>12000</v>
      </c>
      <c r="F13342" s="57"/>
      <c r="G13342" s="57">
        <f t="shared" si="214"/>
        <v>-12000</v>
      </c>
      <c r="H13342" s="704" t="s">
        <v>8390</v>
      </c>
    </row>
    <row r="13343" spans="1:8" ht="15" x14ac:dyDescent="0.2">
      <c r="A13343" s="733">
        <v>44861</v>
      </c>
      <c r="B13343" s="40" t="s">
        <v>8557</v>
      </c>
      <c r="C13343" s="75" t="s">
        <v>3334</v>
      </c>
      <c r="D13343" s="790" t="s">
        <v>8568</v>
      </c>
      <c r="E13343" s="703">
        <v>55000</v>
      </c>
      <c r="F13343" s="57"/>
      <c r="G13343" s="57">
        <f t="shared" si="214"/>
        <v>-55000</v>
      </c>
      <c r="H13343" s="704" t="s">
        <v>8390</v>
      </c>
    </row>
    <row r="13344" spans="1:8" ht="15" x14ac:dyDescent="0.2">
      <c r="A13344" s="733">
        <v>44862</v>
      </c>
      <c r="B13344" s="40" t="s">
        <v>8041</v>
      </c>
      <c r="C13344" s="75" t="s">
        <v>6248</v>
      </c>
      <c r="D13344" s="790" t="s">
        <v>8569</v>
      </c>
      <c r="E13344" s="703">
        <v>3800</v>
      </c>
      <c r="F13344" s="57"/>
      <c r="G13344" s="57">
        <f t="shared" si="214"/>
        <v>-3800</v>
      </c>
      <c r="H13344" s="704" t="s">
        <v>8390</v>
      </c>
    </row>
    <row r="13345" spans="1:8" ht="15" x14ac:dyDescent="0.2">
      <c r="A13345" s="733">
        <v>44862</v>
      </c>
      <c r="B13345" s="40" t="s">
        <v>7919</v>
      </c>
      <c r="C13345" s="75" t="s">
        <v>5740</v>
      </c>
      <c r="D13345" s="790"/>
      <c r="E13345" s="703">
        <v>500</v>
      </c>
      <c r="F13345" s="57"/>
      <c r="G13345" s="57">
        <f t="shared" si="214"/>
        <v>-500</v>
      </c>
      <c r="H13345" s="704" t="s">
        <v>8390</v>
      </c>
    </row>
    <row r="13346" spans="1:8" ht="15" x14ac:dyDescent="0.2">
      <c r="A13346" s="733">
        <v>44862</v>
      </c>
      <c r="B13346" s="40" t="s">
        <v>16</v>
      </c>
      <c r="C13346" s="75" t="s">
        <v>103</v>
      </c>
      <c r="D13346" s="790" t="s">
        <v>8570</v>
      </c>
      <c r="E13346" s="703">
        <v>5500</v>
      </c>
      <c r="F13346" s="57"/>
      <c r="G13346" s="57">
        <f t="shared" si="214"/>
        <v>-5500</v>
      </c>
      <c r="H13346" s="704" t="s">
        <v>8390</v>
      </c>
    </row>
    <row r="13347" spans="1:8" ht="15" x14ac:dyDescent="0.2">
      <c r="A13347" s="733">
        <v>44862</v>
      </c>
      <c r="B13347" s="40" t="s">
        <v>2932</v>
      </c>
      <c r="C13347" s="75" t="s">
        <v>3144</v>
      </c>
      <c r="D13347" s="790" t="s">
        <v>6343</v>
      </c>
      <c r="E13347" s="703">
        <v>4350</v>
      </c>
      <c r="F13347" s="57"/>
      <c r="G13347" s="57">
        <f t="shared" si="214"/>
        <v>-4350</v>
      </c>
      <c r="H13347" s="704" t="s">
        <v>8390</v>
      </c>
    </row>
    <row r="13348" spans="1:8" ht="15" x14ac:dyDescent="0.2">
      <c r="A13348" s="733">
        <v>44862</v>
      </c>
      <c r="B13348" s="40" t="s">
        <v>8557</v>
      </c>
      <c r="C13348" s="75" t="s">
        <v>3144</v>
      </c>
      <c r="D13348" s="790" t="s">
        <v>6343</v>
      </c>
      <c r="E13348" s="703">
        <v>3000</v>
      </c>
      <c r="F13348" s="57"/>
      <c r="G13348" s="57">
        <f t="shared" si="214"/>
        <v>-3000</v>
      </c>
      <c r="H13348" s="704" t="s">
        <v>8390</v>
      </c>
    </row>
    <row r="13349" spans="1:8" ht="15" x14ac:dyDescent="0.2">
      <c r="A13349" s="733">
        <v>44862</v>
      </c>
      <c r="B13349" s="40" t="s">
        <v>2932</v>
      </c>
      <c r="C13349" s="75" t="s">
        <v>3144</v>
      </c>
      <c r="D13349" s="790" t="s">
        <v>8488</v>
      </c>
      <c r="E13349" s="703">
        <v>4450</v>
      </c>
      <c r="F13349" s="57"/>
      <c r="G13349" s="57">
        <f t="shared" si="214"/>
        <v>-4450</v>
      </c>
      <c r="H13349" s="704" t="s">
        <v>8390</v>
      </c>
    </row>
    <row r="13350" spans="1:8" ht="15" x14ac:dyDescent="0.2">
      <c r="A13350" s="733">
        <v>44862</v>
      </c>
      <c r="B13350" s="40" t="s">
        <v>8337</v>
      </c>
      <c r="C13350" s="75" t="s">
        <v>3144</v>
      </c>
      <c r="D13350" s="790" t="s">
        <v>8571</v>
      </c>
      <c r="E13350" s="703">
        <v>55500</v>
      </c>
      <c r="F13350" s="57"/>
      <c r="G13350" s="57">
        <f t="shared" si="214"/>
        <v>-55500</v>
      </c>
      <c r="H13350" s="704" t="s">
        <v>8390</v>
      </c>
    </row>
    <row r="13351" spans="1:8" ht="15" x14ac:dyDescent="0.2">
      <c r="A13351" s="733">
        <v>44862</v>
      </c>
      <c r="B13351" s="40" t="s">
        <v>16</v>
      </c>
      <c r="C13351" s="75" t="s">
        <v>4440</v>
      </c>
      <c r="D13351" s="790" t="s">
        <v>6836</v>
      </c>
      <c r="E13351" s="703">
        <v>95000</v>
      </c>
      <c r="F13351" s="57"/>
      <c r="G13351" s="57">
        <f t="shared" si="214"/>
        <v>-95000</v>
      </c>
      <c r="H13351" s="704" t="s">
        <v>8390</v>
      </c>
    </row>
    <row r="13352" spans="1:8" ht="15" x14ac:dyDescent="0.2">
      <c r="A13352" s="733">
        <v>44862</v>
      </c>
      <c r="B13352" s="40" t="s">
        <v>16</v>
      </c>
      <c r="C13352" s="75" t="s">
        <v>3842</v>
      </c>
      <c r="D13352" s="790" t="s">
        <v>8490</v>
      </c>
      <c r="E13352" s="703">
        <v>4225</v>
      </c>
      <c r="F13352" s="57"/>
      <c r="G13352" s="57">
        <f t="shared" si="214"/>
        <v>-4225</v>
      </c>
      <c r="H13352" s="704" t="s">
        <v>8390</v>
      </c>
    </row>
    <row r="13353" spans="1:8" ht="15" x14ac:dyDescent="0.2">
      <c r="A13353" s="733">
        <v>44862</v>
      </c>
      <c r="B13353" s="40" t="s">
        <v>7919</v>
      </c>
      <c r="C13353" s="75" t="s">
        <v>391</v>
      </c>
      <c r="D13353" s="790" t="s">
        <v>8515</v>
      </c>
      <c r="E13353" s="703">
        <v>1000</v>
      </c>
      <c r="F13353" s="57"/>
      <c r="G13353" s="57">
        <f t="shared" si="214"/>
        <v>-1000</v>
      </c>
      <c r="H13353" s="704" t="s">
        <v>8390</v>
      </c>
    </row>
    <row r="13354" spans="1:8" ht="15" x14ac:dyDescent="0.2">
      <c r="A13354" s="733">
        <v>44862</v>
      </c>
      <c r="B13354" s="40" t="s">
        <v>8041</v>
      </c>
      <c r="C13354" s="75" t="s">
        <v>391</v>
      </c>
      <c r="D13354" s="790" t="s">
        <v>8515</v>
      </c>
      <c r="E13354" s="703">
        <v>1000</v>
      </c>
      <c r="F13354" s="57"/>
      <c r="G13354" s="57">
        <f t="shared" si="214"/>
        <v>-1000</v>
      </c>
      <c r="H13354" s="704" t="s">
        <v>8390</v>
      </c>
    </row>
    <row r="13355" spans="1:8" ht="15" x14ac:dyDescent="0.2">
      <c r="A13355" s="733">
        <v>44862</v>
      </c>
      <c r="B13355" s="40" t="s">
        <v>8041</v>
      </c>
      <c r="C13355" s="75" t="s">
        <v>391</v>
      </c>
      <c r="D13355" s="790" t="s">
        <v>6696</v>
      </c>
      <c r="E13355" s="703">
        <v>2000</v>
      </c>
      <c r="F13355" s="57"/>
      <c r="G13355" s="57">
        <f t="shared" si="214"/>
        <v>-2000</v>
      </c>
      <c r="H13355" s="704" t="s">
        <v>8390</v>
      </c>
    </row>
    <row r="13356" spans="1:8" ht="15" x14ac:dyDescent="0.2">
      <c r="A13356" s="733">
        <v>44863</v>
      </c>
      <c r="B13356" s="40" t="s">
        <v>8557</v>
      </c>
      <c r="C13356" s="75" t="s">
        <v>6248</v>
      </c>
      <c r="D13356" s="790" t="s">
        <v>8574</v>
      </c>
      <c r="E13356" s="703">
        <v>32600</v>
      </c>
      <c r="F13356" s="57"/>
      <c r="G13356" s="57">
        <f t="shared" si="214"/>
        <v>-32600</v>
      </c>
      <c r="H13356" s="704" t="s">
        <v>8390</v>
      </c>
    </row>
    <row r="13357" spans="1:8" s="681" customFormat="1" ht="36.75" customHeight="1" x14ac:dyDescent="0.25">
      <c r="A13357" s="733">
        <v>44863</v>
      </c>
      <c r="B13357" s="62" t="s">
        <v>8530</v>
      </c>
      <c r="C13357" s="549" t="s">
        <v>317</v>
      </c>
      <c r="D13357" s="739" t="s">
        <v>8575</v>
      </c>
      <c r="E13357" s="705">
        <v>11190</v>
      </c>
      <c r="F13357" s="125"/>
      <c r="G13357" s="125">
        <f t="shared" si="214"/>
        <v>-11190</v>
      </c>
      <c r="H13357" s="704" t="s">
        <v>8390</v>
      </c>
    </row>
    <row r="13358" spans="1:8" s="681" customFormat="1" ht="36.75" customHeight="1" x14ac:dyDescent="0.25">
      <c r="A13358" s="733">
        <v>44863</v>
      </c>
      <c r="B13358" s="62" t="s">
        <v>8557</v>
      </c>
      <c r="C13358" s="549" t="s">
        <v>317</v>
      </c>
      <c r="D13358" s="739" t="s">
        <v>8575</v>
      </c>
      <c r="E13358" s="705">
        <v>33562</v>
      </c>
      <c r="F13358" s="125"/>
      <c r="G13358" s="125">
        <f t="shared" si="214"/>
        <v>-33562</v>
      </c>
      <c r="H13358" s="704" t="s">
        <v>8390</v>
      </c>
    </row>
    <row r="13359" spans="1:8" s="681" customFormat="1" ht="36.75" customHeight="1" x14ac:dyDescent="0.25">
      <c r="A13359" s="733">
        <v>44863</v>
      </c>
      <c r="B13359" s="62" t="s">
        <v>8041</v>
      </c>
      <c r="C13359" s="549" t="s">
        <v>317</v>
      </c>
      <c r="D13359" s="739" t="s">
        <v>8575</v>
      </c>
      <c r="E13359" s="705">
        <v>22374</v>
      </c>
      <c r="F13359" s="125"/>
      <c r="G13359" s="125">
        <f t="shared" si="214"/>
        <v>-22374</v>
      </c>
      <c r="H13359" s="704" t="s">
        <v>8390</v>
      </c>
    </row>
    <row r="13360" spans="1:8" s="681" customFormat="1" ht="36.75" customHeight="1" x14ac:dyDescent="0.25">
      <c r="A13360" s="733">
        <v>44863</v>
      </c>
      <c r="B13360" s="62" t="s">
        <v>8337</v>
      </c>
      <c r="C13360" s="549" t="s">
        <v>317</v>
      </c>
      <c r="D13360" s="739" t="s">
        <v>8575</v>
      </c>
      <c r="E13360" s="705">
        <v>22374</v>
      </c>
      <c r="F13360" s="125"/>
      <c r="G13360" s="125">
        <f t="shared" si="214"/>
        <v>-22374</v>
      </c>
      <c r="H13360" s="704" t="s">
        <v>8390</v>
      </c>
    </row>
    <row r="13361" spans="1:8" ht="15" x14ac:dyDescent="0.2">
      <c r="A13361" s="733">
        <v>44863</v>
      </c>
      <c r="B13361" s="40" t="s">
        <v>3945</v>
      </c>
      <c r="C13361" s="75" t="s">
        <v>3144</v>
      </c>
      <c r="D13361" s="790" t="s">
        <v>8576</v>
      </c>
      <c r="E13361" s="703">
        <v>2500</v>
      </c>
      <c r="F13361" s="57"/>
      <c r="G13361" s="57">
        <f t="shared" si="214"/>
        <v>-2500</v>
      </c>
      <c r="H13361" s="704" t="s">
        <v>8390</v>
      </c>
    </row>
    <row r="13362" spans="1:8" ht="15" x14ac:dyDescent="0.2">
      <c r="A13362" s="733">
        <v>44863</v>
      </c>
      <c r="B13362" s="40" t="s">
        <v>7919</v>
      </c>
      <c r="C13362" s="75" t="s">
        <v>3144</v>
      </c>
      <c r="D13362" s="790" t="s">
        <v>8526</v>
      </c>
      <c r="E13362" s="703">
        <v>9306</v>
      </c>
      <c r="F13362" s="57"/>
      <c r="G13362" s="57">
        <f t="shared" si="214"/>
        <v>-9306</v>
      </c>
      <c r="H13362" s="704" t="s">
        <v>8390</v>
      </c>
    </row>
    <row r="13363" spans="1:8" ht="15" x14ac:dyDescent="0.2">
      <c r="A13363" s="733">
        <v>44863</v>
      </c>
      <c r="B13363" s="40" t="s">
        <v>7919</v>
      </c>
      <c r="C13363" s="75" t="s">
        <v>391</v>
      </c>
      <c r="D13363" s="790" t="s">
        <v>8616</v>
      </c>
      <c r="E13363" s="703">
        <v>1000</v>
      </c>
      <c r="F13363" s="57"/>
      <c r="G13363" s="57">
        <f t="shared" si="214"/>
        <v>-1000</v>
      </c>
      <c r="H13363" s="704" t="s">
        <v>8390</v>
      </c>
    </row>
    <row r="13364" spans="1:8" ht="15" x14ac:dyDescent="0.2">
      <c r="A13364" s="733">
        <v>44863</v>
      </c>
      <c r="B13364" s="40" t="s">
        <v>3945</v>
      </c>
      <c r="C13364" s="75" t="s">
        <v>285</v>
      </c>
      <c r="D13364" s="790" t="s">
        <v>8016</v>
      </c>
      <c r="E13364" s="703">
        <v>200</v>
      </c>
      <c r="F13364" s="57"/>
      <c r="G13364" s="57">
        <f t="shared" si="214"/>
        <v>-200</v>
      </c>
      <c r="H13364" s="704" t="s">
        <v>8390</v>
      </c>
    </row>
    <row r="13365" spans="1:8" ht="15" x14ac:dyDescent="0.2">
      <c r="A13365" s="733">
        <v>44863</v>
      </c>
      <c r="B13365" s="40" t="s">
        <v>7553</v>
      </c>
      <c r="C13365" s="75" t="s">
        <v>3144</v>
      </c>
      <c r="D13365" s="790" t="s">
        <v>8526</v>
      </c>
      <c r="E13365" s="703">
        <v>560</v>
      </c>
      <c r="F13365" s="57"/>
      <c r="G13365" s="57">
        <f t="shared" si="214"/>
        <v>-560</v>
      </c>
      <c r="H13365" s="704" t="s">
        <v>8390</v>
      </c>
    </row>
    <row r="13366" spans="1:8" ht="15" x14ac:dyDescent="0.2">
      <c r="A13366" s="733">
        <v>44865</v>
      </c>
      <c r="B13366" s="40" t="s">
        <v>8530</v>
      </c>
      <c r="C13366" s="75" t="s">
        <v>2665</v>
      </c>
      <c r="D13366" s="790" t="s">
        <v>8593</v>
      </c>
      <c r="E13366" s="703">
        <v>17000</v>
      </c>
      <c r="F13366" s="57"/>
      <c r="G13366" s="57">
        <f t="shared" si="214"/>
        <v>-17000</v>
      </c>
      <c r="H13366" s="704" t="s">
        <v>8390</v>
      </c>
    </row>
    <row r="13367" spans="1:8" ht="15" x14ac:dyDescent="0.2">
      <c r="A13367" s="733">
        <v>44865</v>
      </c>
      <c r="B13367" s="40" t="s">
        <v>1399</v>
      </c>
      <c r="C13367" s="75" t="s">
        <v>6704</v>
      </c>
      <c r="D13367" s="790" t="s">
        <v>1156</v>
      </c>
      <c r="E13367" s="703">
        <v>50000</v>
      </c>
      <c r="F13367" s="57"/>
      <c r="G13367" s="57">
        <f t="shared" si="214"/>
        <v>-50000</v>
      </c>
      <c r="H13367" s="704" t="s">
        <v>8390</v>
      </c>
    </row>
    <row r="13368" spans="1:8" ht="15" x14ac:dyDescent="0.2">
      <c r="A13368" s="733">
        <v>44865</v>
      </c>
      <c r="B13368" s="40" t="s">
        <v>7919</v>
      </c>
      <c r="C13368" s="75" t="s">
        <v>6965</v>
      </c>
      <c r="D13368" s="790" t="s">
        <v>8594</v>
      </c>
      <c r="E13368" s="703">
        <v>17000</v>
      </c>
      <c r="F13368" s="57"/>
      <c r="G13368" s="57">
        <f t="shared" si="214"/>
        <v>-17000</v>
      </c>
      <c r="H13368" s="704" t="s">
        <v>8390</v>
      </c>
    </row>
    <row r="13369" spans="1:8" ht="15" x14ac:dyDescent="0.2">
      <c r="A13369" s="733">
        <v>44865</v>
      </c>
      <c r="B13369" s="40" t="s">
        <v>7919</v>
      </c>
      <c r="C13369" s="75" t="s">
        <v>5740</v>
      </c>
      <c r="D13369" s="790" t="s">
        <v>5742</v>
      </c>
      <c r="E13369" s="703">
        <v>500</v>
      </c>
      <c r="F13369" s="57"/>
      <c r="G13369" s="57">
        <f t="shared" si="214"/>
        <v>-500</v>
      </c>
      <c r="H13369" s="704" t="s">
        <v>8390</v>
      </c>
    </row>
    <row r="13370" spans="1:8" ht="15" x14ac:dyDescent="0.2">
      <c r="A13370" s="733">
        <v>44865</v>
      </c>
      <c r="B13370" s="40" t="s">
        <v>6506</v>
      </c>
      <c r="C13370" s="75" t="s">
        <v>391</v>
      </c>
      <c r="D13370" s="790" t="s">
        <v>8595</v>
      </c>
      <c r="E13370" s="703">
        <v>1260</v>
      </c>
      <c r="F13370" s="57"/>
      <c r="G13370" s="57">
        <f t="shared" si="214"/>
        <v>-1260</v>
      </c>
      <c r="H13370" s="704" t="s">
        <v>8390</v>
      </c>
    </row>
    <row r="13371" spans="1:8" ht="15" x14ac:dyDescent="0.2">
      <c r="A13371" s="733">
        <v>44865</v>
      </c>
      <c r="B13371" s="40" t="s">
        <v>7919</v>
      </c>
      <c r="C13371" s="75" t="s">
        <v>2502</v>
      </c>
      <c r="D13371" s="790" t="s">
        <v>7095</v>
      </c>
      <c r="E13371" s="703">
        <v>25000</v>
      </c>
      <c r="F13371" s="57"/>
      <c r="G13371" s="57">
        <f t="shared" si="214"/>
        <v>-25000</v>
      </c>
      <c r="H13371" s="704" t="s">
        <v>8390</v>
      </c>
    </row>
    <row r="13372" spans="1:8" ht="15" x14ac:dyDescent="0.2">
      <c r="A13372" s="733">
        <v>44865</v>
      </c>
      <c r="B13372" s="40" t="s">
        <v>8337</v>
      </c>
      <c r="C13372" s="75" t="s">
        <v>2502</v>
      </c>
      <c r="D13372" s="790" t="s">
        <v>7095</v>
      </c>
      <c r="E13372" s="703">
        <v>25000</v>
      </c>
      <c r="F13372" s="57"/>
      <c r="G13372" s="57">
        <f t="shared" si="214"/>
        <v>-25000</v>
      </c>
      <c r="H13372" s="704" t="s">
        <v>8390</v>
      </c>
    </row>
    <row r="13373" spans="1:8" ht="15" x14ac:dyDescent="0.2">
      <c r="A13373" s="733">
        <v>44865</v>
      </c>
      <c r="B13373" s="40" t="s">
        <v>6503</v>
      </c>
      <c r="C13373" s="75" t="s">
        <v>2502</v>
      </c>
      <c r="D13373" s="790" t="s">
        <v>141</v>
      </c>
      <c r="E13373" s="703">
        <v>25000</v>
      </c>
      <c r="F13373" s="57"/>
      <c r="G13373" s="57">
        <f t="shared" si="214"/>
        <v>-25000</v>
      </c>
      <c r="H13373" s="704" t="s">
        <v>8390</v>
      </c>
    </row>
    <row r="13374" spans="1:8" ht="15" x14ac:dyDescent="0.2">
      <c r="A13374" s="733">
        <v>44865</v>
      </c>
      <c r="B13374" s="40" t="s">
        <v>8041</v>
      </c>
      <c r="C13374" s="75" t="s">
        <v>2502</v>
      </c>
      <c r="D13374" s="790" t="s">
        <v>141</v>
      </c>
      <c r="E13374" s="703">
        <v>25000</v>
      </c>
      <c r="F13374" s="57"/>
      <c r="G13374" s="57">
        <f t="shared" si="214"/>
        <v>-25000</v>
      </c>
      <c r="H13374" s="704" t="s">
        <v>8390</v>
      </c>
    </row>
    <row r="13375" spans="1:8" ht="15" x14ac:dyDescent="0.2">
      <c r="A13375" s="733">
        <v>44865</v>
      </c>
      <c r="B13375" s="40" t="s">
        <v>25</v>
      </c>
      <c r="C13375" s="75" t="s">
        <v>2502</v>
      </c>
      <c r="D13375" s="790" t="s">
        <v>8607</v>
      </c>
      <c r="E13375" s="703">
        <v>70000</v>
      </c>
      <c r="F13375" s="57"/>
      <c r="G13375" s="57">
        <f t="shared" si="214"/>
        <v>-70000</v>
      </c>
      <c r="H13375" s="704" t="s">
        <v>8390</v>
      </c>
    </row>
    <row r="13376" spans="1:8" ht="15" x14ac:dyDescent="0.2">
      <c r="A13376" s="733">
        <v>44865</v>
      </c>
      <c r="B13376" s="40" t="s">
        <v>16</v>
      </c>
      <c r="C13376" s="75" t="s">
        <v>2502</v>
      </c>
      <c r="D13376" s="790" t="s">
        <v>8608</v>
      </c>
      <c r="E13376" s="703">
        <v>137774.19354838709</v>
      </c>
      <c r="F13376" s="57"/>
      <c r="G13376" s="57">
        <f t="shared" si="214"/>
        <v>-137774.19354838709</v>
      </c>
      <c r="H13376" s="704" t="s">
        <v>8390</v>
      </c>
    </row>
    <row r="13377" spans="1:8" ht="15" x14ac:dyDescent="0.2">
      <c r="A13377" s="733">
        <v>44865</v>
      </c>
      <c r="B13377" s="40" t="s">
        <v>3944</v>
      </c>
      <c r="C13377" s="75" t="s">
        <v>2502</v>
      </c>
      <c r="D13377" s="790" t="s">
        <v>8609</v>
      </c>
      <c r="E13377" s="703">
        <v>95745.967741935485</v>
      </c>
      <c r="F13377" s="57"/>
      <c r="G13377" s="57">
        <f t="shared" si="214"/>
        <v>-95745.967741935485</v>
      </c>
      <c r="H13377" s="704" t="s">
        <v>8390</v>
      </c>
    </row>
    <row r="13378" spans="1:8" ht="15" x14ac:dyDescent="0.2">
      <c r="A13378" s="733">
        <v>44865</v>
      </c>
      <c r="B13378" s="40" t="s">
        <v>3945</v>
      </c>
      <c r="C13378" s="75" t="s">
        <v>2502</v>
      </c>
      <c r="D13378" s="790" t="s">
        <v>6567</v>
      </c>
      <c r="E13378" s="703">
        <v>115409</v>
      </c>
      <c r="F13378" s="57"/>
      <c r="G13378" s="57">
        <f t="shared" si="214"/>
        <v>-115409</v>
      </c>
      <c r="H13378" s="704" t="s">
        <v>8390</v>
      </c>
    </row>
    <row r="13379" spans="1:8" ht="15" x14ac:dyDescent="0.2">
      <c r="A13379" s="733">
        <v>44865</v>
      </c>
      <c r="B13379" s="40" t="s">
        <v>6503</v>
      </c>
      <c r="C13379" s="75" t="s">
        <v>2502</v>
      </c>
      <c r="D13379" s="790" t="s">
        <v>8610</v>
      </c>
      <c r="E13379" s="703">
        <v>286356</v>
      </c>
      <c r="F13379" s="57"/>
      <c r="G13379" s="57">
        <f t="shared" si="214"/>
        <v>-286356</v>
      </c>
      <c r="H13379" s="704" t="s">
        <v>8390</v>
      </c>
    </row>
    <row r="13380" spans="1:8" ht="15" x14ac:dyDescent="0.2">
      <c r="A13380" s="733">
        <v>44865</v>
      </c>
      <c r="B13380" s="40" t="s">
        <v>37</v>
      </c>
      <c r="C13380" s="75" t="s">
        <v>2502</v>
      </c>
      <c r="D13380" s="790" t="s">
        <v>8426</v>
      </c>
      <c r="E13380" s="703">
        <v>157701.61290322582</v>
      </c>
      <c r="F13380" s="57"/>
      <c r="G13380" s="57">
        <f t="shared" si="214"/>
        <v>-157701.61290322582</v>
      </c>
      <c r="H13380" s="704" t="s">
        <v>8390</v>
      </c>
    </row>
    <row r="13381" spans="1:8" ht="15" x14ac:dyDescent="0.2">
      <c r="A13381" s="733">
        <v>44865</v>
      </c>
      <c r="B13381" s="40" t="s">
        <v>2932</v>
      </c>
      <c r="C13381" s="75" t="s">
        <v>2502</v>
      </c>
      <c r="D13381" s="790" t="s">
        <v>8427</v>
      </c>
      <c r="E13381" s="703">
        <v>130902</v>
      </c>
      <c r="F13381" s="57"/>
      <c r="G13381" s="57">
        <f t="shared" ref="G13381:G13444" si="215">F13381-E13381</f>
        <v>-130902</v>
      </c>
      <c r="H13381" s="704" t="s">
        <v>8390</v>
      </c>
    </row>
    <row r="13382" spans="1:8" ht="15" x14ac:dyDescent="0.2">
      <c r="A13382" s="733">
        <v>44865</v>
      </c>
      <c r="B13382" s="40" t="s">
        <v>7919</v>
      </c>
      <c r="C13382" s="75" t="s">
        <v>2502</v>
      </c>
      <c r="D13382" s="790" t="s">
        <v>8612</v>
      </c>
      <c r="E13382" s="703">
        <v>78000</v>
      </c>
      <c r="F13382" s="57"/>
      <c r="G13382" s="57">
        <f t="shared" si="215"/>
        <v>-78000</v>
      </c>
      <c r="H13382" s="704" t="s">
        <v>8390</v>
      </c>
    </row>
    <row r="13383" spans="1:8" ht="15" x14ac:dyDescent="0.2">
      <c r="A13383" s="733">
        <v>44865</v>
      </c>
      <c r="B13383" s="40" t="s">
        <v>8041</v>
      </c>
      <c r="C13383" s="75" t="s">
        <v>2502</v>
      </c>
      <c r="D13383" s="790" t="s">
        <v>8613</v>
      </c>
      <c r="E13383" s="703">
        <v>78000</v>
      </c>
      <c r="F13383" s="57"/>
      <c r="G13383" s="57">
        <f t="shared" si="215"/>
        <v>-78000</v>
      </c>
      <c r="H13383" s="704" t="s">
        <v>8390</v>
      </c>
    </row>
    <row r="13384" spans="1:8" ht="15" x14ac:dyDescent="0.2">
      <c r="A13384" s="733">
        <v>44865</v>
      </c>
      <c r="B13384" s="40" t="s">
        <v>8337</v>
      </c>
      <c r="C13384" s="75" t="s">
        <v>2502</v>
      </c>
      <c r="D13384" s="790" t="s">
        <v>8614</v>
      </c>
      <c r="E13384" s="703">
        <v>47907</v>
      </c>
      <c r="F13384" s="57"/>
      <c r="G13384" s="57">
        <f t="shared" si="215"/>
        <v>-47907</v>
      </c>
      <c r="H13384" s="704" t="s">
        <v>8390</v>
      </c>
    </row>
    <row r="13385" spans="1:8" ht="15" x14ac:dyDescent="0.2">
      <c r="A13385" s="733">
        <v>44865</v>
      </c>
      <c r="B13385" s="40" t="s">
        <v>5810</v>
      </c>
      <c r="C13385" s="75" t="s">
        <v>2502</v>
      </c>
      <c r="D13385" s="790" t="s">
        <v>8431</v>
      </c>
      <c r="E13385" s="703">
        <v>28000</v>
      </c>
      <c r="F13385" s="57"/>
      <c r="G13385" s="57">
        <f t="shared" si="215"/>
        <v>-28000</v>
      </c>
      <c r="H13385" s="704" t="s">
        <v>8390</v>
      </c>
    </row>
    <row r="13386" spans="1:8" ht="15" x14ac:dyDescent="0.2">
      <c r="A13386" s="733">
        <v>44865</v>
      </c>
      <c r="B13386" s="40" t="s">
        <v>11</v>
      </c>
      <c r="C13386" s="75" t="s">
        <v>2502</v>
      </c>
      <c r="D13386" s="790" t="s">
        <v>8611</v>
      </c>
      <c r="E13386" s="703">
        <v>5000</v>
      </c>
      <c r="F13386" s="57"/>
      <c r="G13386" s="57">
        <f t="shared" si="215"/>
        <v>-5000</v>
      </c>
      <c r="H13386" s="704" t="s">
        <v>8390</v>
      </c>
    </row>
    <row r="13387" spans="1:8" ht="36" x14ac:dyDescent="0.2">
      <c r="A13387" s="732">
        <v>44835</v>
      </c>
      <c r="B13387" s="234" t="s">
        <v>3945</v>
      </c>
      <c r="C13387" s="235" t="s">
        <v>8321</v>
      </c>
      <c r="D13387" s="227" t="s">
        <v>8391</v>
      </c>
      <c r="E13387" s="235">
        <v>127000</v>
      </c>
      <c r="F13387" s="235"/>
      <c r="G13387" s="235">
        <f t="shared" si="215"/>
        <v>-127000</v>
      </c>
      <c r="H13387" s="708" t="s">
        <v>8390</v>
      </c>
    </row>
    <row r="13388" spans="1:8" s="681" customFormat="1" ht="36" customHeight="1" x14ac:dyDescent="0.25">
      <c r="A13388" s="732">
        <v>44837</v>
      </c>
      <c r="B13388" s="173" t="s">
        <v>7919</v>
      </c>
      <c r="C13388" s="173" t="s">
        <v>8392</v>
      </c>
      <c r="D13388" s="227" t="s">
        <v>8396</v>
      </c>
      <c r="E13388" s="235">
        <v>343867</v>
      </c>
      <c r="F13388" s="235"/>
      <c r="G13388" s="235">
        <f t="shared" si="215"/>
        <v>-343867</v>
      </c>
      <c r="H13388" s="708" t="s">
        <v>8390</v>
      </c>
    </row>
    <row r="13389" spans="1:8" s="681" customFormat="1" ht="15" customHeight="1" x14ac:dyDescent="0.25">
      <c r="A13389" s="732">
        <v>44837</v>
      </c>
      <c r="B13389" s="173" t="s">
        <v>8041</v>
      </c>
      <c r="C13389" s="173" t="s">
        <v>8392</v>
      </c>
      <c r="D13389" s="902" t="s">
        <v>8397</v>
      </c>
      <c r="E13389" s="235">
        <v>167000</v>
      </c>
      <c r="F13389" s="235"/>
      <c r="G13389" s="235">
        <f t="shared" si="215"/>
        <v>-167000</v>
      </c>
      <c r="H13389" s="708" t="s">
        <v>8390</v>
      </c>
    </row>
    <row r="13390" spans="1:8" ht="15" x14ac:dyDescent="0.2">
      <c r="A13390" s="732">
        <v>44838</v>
      </c>
      <c r="B13390" s="121" t="s">
        <v>7919</v>
      </c>
      <c r="C13390" s="121" t="s">
        <v>8253</v>
      </c>
      <c r="D13390" s="902" t="s">
        <v>8398</v>
      </c>
      <c r="E13390" s="122">
        <v>142000</v>
      </c>
      <c r="F13390" s="122"/>
      <c r="G13390" s="122">
        <f t="shared" si="215"/>
        <v>-142000</v>
      </c>
      <c r="H13390" s="708" t="s">
        <v>8390</v>
      </c>
    </row>
    <row r="13391" spans="1:8" ht="15" x14ac:dyDescent="0.2">
      <c r="A13391" s="732">
        <v>44840</v>
      </c>
      <c r="B13391" s="121" t="s">
        <v>8041</v>
      </c>
      <c r="C13391" s="121" t="s">
        <v>7221</v>
      </c>
      <c r="D13391" s="902" t="s">
        <v>8420</v>
      </c>
      <c r="E13391" s="122">
        <v>300000</v>
      </c>
      <c r="F13391" s="122"/>
      <c r="G13391" s="122">
        <f t="shared" si="215"/>
        <v>-300000</v>
      </c>
      <c r="H13391" s="708" t="s">
        <v>8390</v>
      </c>
    </row>
    <row r="13392" spans="1:8" ht="15" x14ac:dyDescent="0.2">
      <c r="A13392" s="732">
        <v>44840</v>
      </c>
      <c r="B13392" s="121" t="s">
        <v>2932</v>
      </c>
      <c r="C13392" s="121" t="s">
        <v>8421</v>
      </c>
      <c r="D13392" s="902" t="s">
        <v>8422</v>
      </c>
      <c r="E13392" s="122">
        <v>18000</v>
      </c>
      <c r="F13392" s="122"/>
      <c r="G13392" s="122">
        <f t="shared" si="215"/>
        <v>-18000</v>
      </c>
      <c r="H13392" s="708" t="s">
        <v>8390</v>
      </c>
    </row>
    <row r="13393" spans="1:8" ht="15" x14ac:dyDescent="0.2">
      <c r="A13393" s="732">
        <v>44842</v>
      </c>
      <c r="B13393" s="121" t="s">
        <v>7553</v>
      </c>
      <c r="C13393" s="234" t="s">
        <v>3002</v>
      </c>
      <c r="D13393" s="902" t="s">
        <v>8448</v>
      </c>
      <c r="E13393" s="707">
        <v>30839</v>
      </c>
      <c r="F13393" s="122"/>
      <c r="G13393" s="122">
        <f t="shared" si="215"/>
        <v>-30839</v>
      </c>
      <c r="H13393" s="708" t="s">
        <v>8390</v>
      </c>
    </row>
    <row r="13394" spans="1:8" ht="15" x14ac:dyDescent="0.2">
      <c r="A13394" s="732">
        <v>44842</v>
      </c>
      <c r="B13394" s="121" t="s">
        <v>3945</v>
      </c>
      <c r="C13394" s="234" t="s">
        <v>3002</v>
      </c>
      <c r="D13394" s="902" t="s">
        <v>8448</v>
      </c>
      <c r="E13394" s="707">
        <v>30160</v>
      </c>
      <c r="F13394" s="122"/>
      <c r="G13394" s="122">
        <f t="shared" si="215"/>
        <v>-30160</v>
      </c>
      <c r="H13394" s="708" t="s">
        <v>8390</v>
      </c>
    </row>
    <row r="13395" spans="1:8" ht="15" x14ac:dyDescent="0.2">
      <c r="A13395" s="732">
        <v>44842</v>
      </c>
      <c r="B13395" s="121" t="s">
        <v>3944</v>
      </c>
      <c r="C13395" s="234" t="s">
        <v>3002</v>
      </c>
      <c r="D13395" s="902" t="s">
        <v>8448</v>
      </c>
      <c r="E13395" s="707">
        <v>32760</v>
      </c>
      <c r="F13395" s="122"/>
      <c r="G13395" s="122">
        <f t="shared" si="215"/>
        <v>-32760</v>
      </c>
      <c r="H13395" s="708" t="s">
        <v>8390</v>
      </c>
    </row>
    <row r="13396" spans="1:8" ht="15" customHeight="1" x14ac:dyDescent="0.2">
      <c r="A13396" s="732">
        <v>44842</v>
      </c>
      <c r="B13396" s="121" t="s">
        <v>37</v>
      </c>
      <c r="C13396" s="234" t="s">
        <v>3002</v>
      </c>
      <c r="D13396" s="902" t="s">
        <v>8448</v>
      </c>
      <c r="E13396" s="707">
        <v>15552</v>
      </c>
      <c r="F13396" s="122"/>
      <c r="G13396" s="122">
        <f t="shared" si="215"/>
        <v>-15552</v>
      </c>
      <c r="H13396" s="708" t="s">
        <v>8390</v>
      </c>
    </row>
    <row r="13397" spans="1:8" ht="15" x14ac:dyDescent="0.2">
      <c r="A13397" s="732">
        <v>44847</v>
      </c>
      <c r="B13397" s="121" t="s">
        <v>8337</v>
      </c>
      <c r="C13397" s="234" t="s">
        <v>6704</v>
      </c>
      <c r="D13397" s="902" t="s">
        <v>8474</v>
      </c>
      <c r="E13397" s="707">
        <v>300000</v>
      </c>
      <c r="F13397" s="122"/>
      <c r="G13397" s="122">
        <f t="shared" si="215"/>
        <v>-300000</v>
      </c>
      <c r="H13397" s="708" t="s">
        <v>8390</v>
      </c>
    </row>
    <row r="13398" spans="1:8" ht="15" x14ac:dyDescent="0.2">
      <c r="A13398" s="732">
        <v>44848</v>
      </c>
      <c r="B13398" s="121" t="s">
        <v>7919</v>
      </c>
      <c r="C13398" s="234" t="s">
        <v>7904</v>
      </c>
      <c r="D13398" s="902" t="s">
        <v>9066</v>
      </c>
      <c r="E13398" s="707">
        <v>213963</v>
      </c>
      <c r="F13398" s="122"/>
      <c r="G13398" s="122">
        <f t="shared" si="215"/>
        <v>-213963</v>
      </c>
      <c r="H13398" s="708" t="s">
        <v>8390</v>
      </c>
    </row>
    <row r="13399" spans="1:8" ht="15" x14ac:dyDescent="0.2">
      <c r="A13399" s="732">
        <v>44848</v>
      </c>
      <c r="B13399" s="121" t="s">
        <v>8041</v>
      </c>
      <c r="C13399" s="234" t="s">
        <v>358</v>
      </c>
      <c r="D13399" s="902" t="s">
        <v>9066</v>
      </c>
      <c r="E13399" s="707">
        <v>52499</v>
      </c>
      <c r="F13399" s="122"/>
      <c r="G13399" s="122">
        <f t="shared" si="215"/>
        <v>-52499</v>
      </c>
      <c r="H13399" s="708" t="s">
        <v>8390</v>
      </c>
    </row>
    <row r="13400" spans="1:8" ht="15" x14ac:dyDescent="0.2">
      <c r="A13400" s="732">
        <v>44848</v>
      </c>
      <c r="B13400" s="121" t="s">
        <v>7919</v>
      </c>
      <c r="C13400" s="234" t="s">
        <v>704</v>
      </c>
      <c r="D13400" s="902" t="s">
        <v>8479</v>
      </c>
      <c r="E13400" s="707">
        <v>224000</v>
      </c>
      <c r="F13400" s="122"/>
      <c r="G13400" s="122">
        <f t="shared" si="215"/>
        <v>-224000</v>
      </c>
      <c r="H13400" s="708" t="s">
        <v>8390</v>
      </c>
    </row>
    <row r="13401" spans="1:8" s="681" customFormat="1" ht="24" customHeight="1" x14ac:dyDescent="0.25">
      <c r="A13401" s="732">
        <v>44854</v>
      </c>
      <c r="B13401" s="173" t="s">
        <v>8041</v>
      </c>
      <c r="C13401" s="234" t="s">
        <v>7465</v>
      </c>
      <c r="D13401" s="227" t="s">
        <v>8507</v>
      </c>
      <c r="E13401" s="707">
        <v>300000</v>
      </c>
      <c r="F13401" s="235"/>
      <c r="G13401" s="235">
        <f t="shared" si="215"/>
        <v>-300000</v>
      </c>
      <c r="H13401" s="708" t="s">
        <v>8390</v>
      </c>
    </row>
    <row r="13402" spans="1:8" s="681" customFormat="1" ht="24" customHeight="1" x14ac:dyDescent="0.25">
      <c r="A13402" s="732">
        <v>44854</v>
      </c>
      <c r="B13402" s="173" t="s">
        <v>8041</v>
      </c>
      <c r="C13402" s="234" t="s">
        <v>7465</v>
      </c>
      <c r="D13402" s="227" t="s">
        <v>8508</v>
      </c>
      <c r="E13402" s="707">
        <v>460000</v>
      </c>
      <c r="F13402" s="235"/>
      <c r="G13402" s="235">
        <f t="shared" si="215"/>
        <v>-460000</v>
      </c>
      <c r="H13402" s="708" t="s">
        <v>8390</v>
      </c>
    </row>
    <row r="13403" spans="1:8" s="681" customFormat="1" ht="38.25" customHeight="1" x14ac:dyDescent="0.25">
      <c r="A13403" s="732">
        <v>44854</v>
      </c>
      <c r="B13403" s="173" t="s">
        <v>7919</v>
      </c>
      <c r="C13403" s="234" t="s">
        <v>8028</v>
      </c>
      <c r="D13403" s="227" t="s">
        <v>8509</v>
      </c>
      <c r="E13403" s="707">
        <v>200000</v>
      </c>
      <c r="F13403" s="235"/>
      <c r="G13403" s="235">
        <f t="shared" si="215"/>
        <v>-200000</v>
      </c>
      <c r="H13403" s="708" t="s">
        <v>8390</v>
      </c>
    </row>
    <row r="13404" spans="1:8" s="681" customFormat="1" ht="24" customHeight="1" x14ac:dyDescent="0.25">
      <c r="A13404" s="732">
        <v>44858</v>
      </c>
      <c r="B13404" s="173" t="s">
        <v>8041</v>
      </c>
      <c r="C13404" s="234" t="s">
        <v>7221</v>
      </c>
      <c r="D13404" s="227" t="s">
        <v>8535</v>
      </c>
      <c r="E13404" s="707">
        <v>300950</v>
      </c>
      <c r="F13404" s="235"/>
      <c r="G13404" s="235">
        <f t="shared" si="215"/>
        <v>-300950</v>
      </c>
      <c r="H13404" s="708" t="s">
        <v>8390</v>
      </c>
    </row>
    <row r="13405" spans="1:8" s="681" customFormat="1" ht="24" customHeight="1" x14ac:dyDescent="0.25">
      <c r="A13405" s="732">
        <v>44859</v>
      </c>
      <c r="B13405" s="173" t="s">
        <v>7919</v>
      </c>
      <c r="C13405" s="234" t="s">
        <v>8392</v>
      </c>
      <c r="D13405" s="227" t="s">
        <v>8536</v>
      </c>
      <c r="E13405" s="707">
        <v>200000</v>
      </c>
      <c r="F13405" s="235"/>
      <c r="G13405" s="235">
        <f t="shared" si="215"/>
        <v>-200000</v>
      </c>
      <c r="H13405" s="708" t="s">
        <v>8390</v>
      </c>
    </row>
    <row r="13406" spans="1:8" s="681" customFormat="1" ht="24" customHeight="1" x14ac:dyDescent="0.25">
      <c r="A13406" s="732">
        <v>44859</v>
      </c>
      <c r="B13406" s="173" t="s">
        <v>7919</v>
      </c>
      <c r="C13406" s="549" t="s">
        <v>166</v>
      </c>
      <c r="D13406" s="739" t="s">
        <v>8547</v>
      </c>
      <c r="E13406" s="705">
        <v>147140</v>
      </c>
      <c r="F13406" s="235"/>
      <c r="G13406" s="235">
        <f t="shared" si="215"/>
        <v>-147140</v>
      </c>
      <c r="H13406" s="708" t="s">
        <v>8390</v>
      </c>
    </row>
    <row r="13407" spans="1:8" s="681" customFormat="1" ht="24" customHeight="1" x14ac:dyDescent="0.25">
      <c r="A13407" s="732">
        <v>44859</v>
      </c>
      <c r="B13407" s="173" t="s">
        <v>8075</v>
      </c>
      <c r="C13407" s="549" t="s">
        <v>166</v>
      </c>
      <c r="D13407" s="739" t="s">
        <v>8547</v>
      </c>
      <c r="E13407" s="705">
        <v>31200</v>
      </c>
      <c r="F13407" s="235"/>
      <c r="G13407" s="235">
        <f t="shared" si="215"/>
        <v>-31200</v>
      </c>
      <c r="H13407" s="708" t="s">
        <v>8390</v>
      </c>
    </row>
    <row r="13408" spans="1:8" s="681" customFormat="1" ht="24" customHeight="1" x14ac:dyDescent="0.25">
      <c r="A13408" s="732">
        <v>44859</v>
      </c>
      <c r="B13408" s="173" t="s">
        <v>8557</v>
      </c>
      <c r="C13408" s="549" t="s">
        <v>166</v>
      </c>
      <c r="D13408" s="739" t="s">
        <v>8547</v>
      </c>
      <c r="E13408" s="705">
        <v>109718</v>
      </c>
      <c r="F13408" s="235"/>
      <c r="G13408" s="235">
        <f t="shared" si="215"/>
        <v>-109718</v>
      </c>
      <c r="H13408" s="708" t="s">
        <v>8390</v>
      </c>
    </row>
    <row r="13409" spans="1:8" s="681" customFormat="1" ht="24" customHeight="1" x14ac:dyDescent="0.25">
      <c r="A13409" s="732">
        <v>44859</v>
      </c>
      <c r="B13409" s="173" t="s">
        <v>7919</v>
      </c>
      <c r="C13409" s="234" t="s">
        <v>3445</v>
      </c>
      <c r="D13409" s="227" t="s">
        <v>8550</v>
      </c>
      <c r="E13409" s="707">
        <v>125000</v>
      </c>
      <c r="F13409" s="235"/>
      <c r="G13409" s="235">
        <f t="shared" si="215"/>
        <v>-125000</v>
      </c>
      <c r="H13409" s="708" t="s">
        <v>8390</v>
      </c>
    </row>
    <row r="13410" spans="1:8" s="681" customFormat="1" ht="24" customHeight="1" x14ac:dyDescent="0.25">
      <c r="A13410" s="732">
        <v>44860</v>
      </c>
      <c r="B13410" s="173" t="s">
        <v>8337</v>
      </c>
      <c r="C13410" s="549" t="s">
        <v>1062</v>
      </c>
      <c r="D13410" s="739" t="s">
        <v>8552</v>
      </c>
      <c r="E13410" s="705">
        <v>150000</v>
      </c>
      <c r="F13410" s="235"/>
      <c r="G13410" s="235">
        <f t="shared" si="215"/>
        <v>-150000</v>
      </c>
      <c r="H13410" s="708" t="s">
        <v>8390</v>
      </c>
    </row>
    <row r="13411" spans="1:8" s="681" customFormat="1" ht="24" customHeight="1" x14ac:dyDescent="0.25">
      <c r="A13411" s="732">
        <v>44860</v>
      </c>
      <c r="B13411" s="173" t="s">
        <v>6503</v>
      </c>
      <c r="C13411" s="549" t="s">
        <v>1062</v>
      </c>
      <c r="D13411" s="739" t="s">
        <v>8552</v>
      </c>
      <c r="E13411" s="705">
        <v>23920</v>
      </c>
      <c r="F13411" s="235"/>
      <c r="G13411" s="235">
        <f t="shared" si="215"/>
        <v>-23920</v>
      </c>
      <c r="H13411" s="708" t="s">
        <v>8390</v>
      </c>
    </row>
    <row r="13412" spans="1:8" s="681" customFormat="1" ht="24" customHeight="1" x14ac:dyDescent="0.25">
      <c r="A13412" s="732">
        <v>44860</v>
      </c>
      <c r="B13412" s="735" t="s">
        <v>1399</v>
      </c>
      <c r="C13412" s="549" t="s">
        <v>1062</v>
      </c>
      <c r="D13412" s="739" t="s">
        <v>8552</v>
      </c>
      <c r="E13412" s="705">
        <v>11080</v>
      </c>
      <c r="F13412" s="235"/>
      <c r="G13412" s="235">
        <f t="shared" si="215"/>
        <v>-11080</v>
      </c>
      <c r="H13412" s="708" t="s">
        <v>8390</v>
      </c>
    </row>
    <row r="13413" spans="1:8" s="681" customFormat="1" ht="24" customHeight="1" x14ac:dyDescent="0.25">
      <c r="A13413" s="732">
        <v>44861</v>
      </c>
      <c r="B13413" s="173" t="s">
        <v>7951</v>
      </c>
      <c r="C13413" s="234" t="s">
        <v>7952</v>
      </c>
      <c r="D13413" s="227" t="s">
        <v>8583</v>
      </c>
      <c r="E13413" s="707">
        <v>495000</v>
      </c>
      <c r="F13413" s="235"/>
      <c r="G13413" s="235">
        <f t="shared" si="215"/>
        <v>-495000</v>
      </c>
      <c r="H13413" s="708" t="s">
        <v>8390</v>
      </c>
    </row>
    <row r="13414" spans="1:8" s="681" customFormat="1" ht="15" customHeight="1" x14ac:dyDescent="0.25">
      <c r="A13414" s="732">
        <v>44861</v>
      </c>
      <c r="B13414" s="173" t="s">
        <v>8041</v>
      </c>
      <c r="C13414" s="234" t="s">
        <v>6782</v>
      </c>
      <c r="D13414" s="227" t="s">
        <v>8549</v>
      </c>
      <c r="E13414" s="707">
        <v>140000</v>
      </c>
      <c r="F13414" s="235"/>
      <c r="G13414" s="235">
        <f t="shared" si="215"/>
        <v>-140000</v>
      </c>
      <c r="H13414" s="708" t="s">
        <v>8390</v>
      </c>
    </row>
    <row r="13415" spans="1:8" s="681" customFormat="1" ht="15" customHeight="1" x14ac:dyDescent="0.25">
      <c r="A13415" s="732">
        <v>44861</v>
      </c>
      <c r="B13415" s="173" t="s">
        <v>8041</v>
      </c>
      <c r="C13415" s="234" t="s">
        <v>7925</v>
      </c>
      <c r="D13415" s="227" t="s">
        <v>8551</v>
      </c>
      <c r="E13415" s="707">
        <v>150000</v>
      </c>
      <c r="F13415" s="235"/>
      <c r="G13415" s="235">
        <f t="shared" si="215"/>
        <v>-150000</v>
      </c>
      <c r="H13415" s="708" t="s">
        <v>8390</v>
      </c>
    </row>
    <row r="13416" spans="1:8" s="681" customFormat="1" ht="24" customHeight="1" x14ac:dyDescent="0.25">
      <c r="A13416" s="732">
        <v>44862</v>
      </c>
      <c r="B13416" s="173" t="s">
        <v>8337</v>
      </c>
      <c r="C13416" s="234" t="s">
        <v>6704</v>
      </c>
      <c r="D13416" s="227" t="s">
        <v>8553</v>
      </c>
      <c r="E13416" s="707">
        <v>192000</v>
      </c>
      <c r="F13416" s="235"/>
      <c r="G13416" s="235">
        <f t="shared" si="215"/>
        <v>-192000</v>
      </c>
      <c r="H13416" s="708" t="s">
        <v>8390</v>
      </c>
    </row>
    <row r="13417" spans="1:8" s="681" customFormat="1" ht="15" customHeight="1" x14ac:dyDescent="0.25">
      <c r="A13417" s="732">
        <v>44865</v>
      </c>
      <c r="B13417" s="173" t="s">
        <v>7919</v>
      </c>
      <c r="C13417" s="234" t="s">
        <v>8186</v>
      </c>
      <c r="D13417" s="227" t="s">
        <v>8590</v>
      </c>
      <c r="E13417" s="707">
        <v>93000</v>
      </c>
      <c r="F13417" s="235"/>
      <c r="G13417" s="235">
        <f t="shared" si="215"/>
        <v>-93000</v>
      </c>
      <c r="H13417" s="708" t="s">
        <v>8390</v>
      </c>
    </row>
    <row r="13418" spans="1:8" ht="15" x14ac:dyDescent="0.2">
      <c r="A13418" s="729">
        <v>44838</v>
      </c>
      <c r="B13418" s="93" t="s">
        <v>37</v>
      </c>
      <c r="C13418" s="174" t="s">
        <v>558</v>
      </c>
      <c r="D13418" s="891" t="s">
        <v>8367</v>
      </c>
      <c r="E13418" s="700"/>
      <c r="F13418" s="175">
        <v>188568</v>
      </c>
      <c r="G13418" s="91">
        <f t="shared" si="215"/>
        <v>188568</v>
      </c>
      <c r="H13418" s="701" t="s">
        <v>8390</v>
      </c>
    </row>
    <row r="13419" spans="1:8" ht="15" x14ac:dyDescent="0.2">
      <c r="A13419" s="729">
        <v>44845</v>
      </c>
      <c r="B13419" s="90" t="s">
        <v>8337</v>
      </c>
      <c r="C13419" s="174" t="s">
        <v>558</v>
      </c>
      <c r="D13419" s="800" t="s">
        <v>8460</v>
      </c>
      <c r="E13419" s="91"/>
      <c r="F13419" s="91">
        <v>2940765</v>
      </c>
      <c r="G13419" s="91">
        <f t="shared" si="215"/>
        <v>2940765</v>
      </c>
      <c r="H13419" s="701" t="s">
        <v>8390</v>
      </c>
    </row>
    <row r="13420" spans="1:8" ht="15" x14ac:dyDescent="0.2">
      <c r="A13420" s="729">
        <v>44845</v>
      </c>
      <c r="B13420" s="90" t="s">
        <v>8337</v>
      </c>
      <c r="C13420" s="174" t="s">
        <v>558</v>
      </c>
      <c r="D13420" s="800" t="s">
        <v>8542</v>
      </c>
      <c r="E13420" s="91">
        <v>102815</v>
      </c>
      <c r="F13420" s="91"/>
      <c r="G13420" s="91">
        <f t="shared" si="215"/>
        <v>-102815</v>
      </c>
      <c r="H13420" s="701" t="s">
        <v>8390</v>
      </c>
    </row>
    <row r="13421" spans="1:8" ht="15" x14ac:dyDescent="0.2">
      <c r="A13421" s="729">
        <v>44846</v>
      </c>
      <c r="B13421" s="90" t="s">
        <v>8075</v>
      </c>
      <c r="C13421" s="174" t="s">
        <v>558</v>
      </c>
      <c r="D13421" s="800" t="s">
        <v>8461</v>
      </c>
      <c r="E13421" s="91"/>
      <c r="F13421" s="91">
        <v>716250</v>
      </c>
      <c r="G13421" s="91">
        <f t="shared" si="215"/>
        <v>716250</v>
      </c>
      <c r="H13421" s="701" t="s">
        <v>8390</v>
      </c>
    </row>
    <row r="13422" spans="1:8" ht="15" x14ac:dyDescent="0.2">
      <c r="A13422" s="729">
        <v>44848</v>
      </c>
      <c r="B13422" s="90" t="s">
        <v>7919</v>
      </c>
      <c r="C13422" s="174" t="s">
        <v>558</v>
      </c>
      <c r="D13422" s="800" t="s">
        <v>8471</v>
      </c>
      <c r="E13422" s="91"/>
      <c r="F13422" s="91">
        <v>213963</v>
      </c>
      <c r="G13422" s="91">
        <f t="shared" si="215"/>
        <v>213963</v>
      </c>
      <c r="H13422" s="701" t="s">
        <v>8390</v>
      </c>
    </row>
    <row r="13423" spans="1:8" ht="15" x14ac:dyDescent="0.2">
      <c r="A13423" s="729">
        <v>44848</v>
      </c>
      <c r="B13423" s="90" t="s">
        <v>7919</v>
      </c>
      <c r="C13423" s="174" t="s">
        <v>558</v>
      </c>
      <c r="D13423" s="800" t="s">
        <v>8472</v>
      </c>
      <c r="E13423" s="91"/>
      <c r="F13423" s="91">
        <v>52499</v>
      </c>
      <c r="G13423" s="91">
        <f t="shared" si="215"/>
        <v>52499</v>
      </c>
      <c r="H13423" s="701" t="s">
        <v>8390</v>
      </c>
    </row>
    <row r="13424" spans="1:8" ht="15" x14ac:dyDescent="0.2">
      <c r="A13424" s="729">
        <v>44848</v>
      </c>
      <c r="B13424" s="93" t="s">
        <v>1399</v>
      </c>
      <c r="C13424" s="174" t="s">
        <v>558</v>
      </c>
      <c r="D13424" s="801" t="s">
        <v>8473</v>
      </c>
      <c r="E13424" s="91"/>
      <c r="F13424" s="175">
        <v>500000</v>
      </c>
      <c r="G13424" s="91">
        <f t="shared" si="215"/>
        <v>500000</v>
      </c>
      <c r="H13424" s="701" t="s">
        <v>8390</v>
      </c>
    </row>
    <row r="13425" spans="1:9" ht="15" x14ac:dyDescent="0.2">
      <c r="A13425" s="729">
        <v>44854</v>
      </c>
      <c r="B13425" s="90" t="s">
        <v>7919</v>
      </c>
      <c r="C13425" s="174" t="s">
        <v>558</v>
      </c>
      <c r="D13425" s="800" t="s">
        <v>8460</v>
      </c>
      <c r="E13425" s="91"/>
      <c r="F13425" s="91">
        <v>2000000</v>
      </c>
      <c r="G13425" s="91">
        <f t="shared" si="215"/>
        <v>2000000</v>
      </c>
      <c r="H13425" s="701" t="s">
        <v>8390</v>
      </c>
    </row>
    <row r="13426" spans="1:9" ht="15" x14ac:dyDescent="0.2">
      <c r="A13426" s="729">
        <v>44854</v>
      </c>
      <c r="B13426" s="90" t="s">
        <v>7919</v>
      </c>
      <c r="C13426" s="174" t="s">
        <v>558</v>
      </c>
      <c r="D13426" s="800" t="s">
        <v>8541</v>
      </c>
      <c r="E13426" s="91">
        <v>20000</v>
      </c>
      <c r="F13426" s="91"/>
      <c r="G13426" s="91">
        <f t="shared" si="215"/>
        <v>-20000</v>
      </c>
      <c r="H13426" s="701" t="s">
        <v>8390</v>
      </c>
    </row>
    <row r="13427" spans="1:9" ht="15" x14ac:dyDescent="0.2">
      <c r="A13427" s="729">
        <v>44854</v>
      </c>
      <c r="B13427" s="90" t="s">
        <v>7919</v>
      </c>
      <c r="C13427" s="174" t="s">
        <v>558</v>
      </c>
      <c r="D13427" s="800" t="s">
        <v>8543</v>
      </c>
      <c r="E13427" s="91">
        <v>51407</v>
      </c>
      <c r="F13427" s="91"/>
      <c r="G13427" s="91">
        <f t="shared" si="215"/>
        <v>-51407</v>
      </c>
      <c r="H13427" s="701" t="s">
        <v>8390</v>
      </c>
    </row>
    <row r="13428" spans="1:9" ht="15" x14ac:dyDescent="0.2">
      <c r="A13428" s="729">
        <v>44856</v>
      </c>
      <c r="B13428" s="90" t="s">
        <v>3945</v>
      </c>
      <c r="C13428" s="174" t="s">
        <v>558</v>
      </c>
      <c r="D13428" s="891" t="s">
        <v>8528</v>
      </c>
      <c r="E13428" s="700"/>
      <c r="F13428" s="91">
        <v>310329</v>
      </c>
      <c r="G13428" s="91">
        <f t="shared" si="215"/>
        <v>310329</v>
      </c>
      <c r="H13428" s="701" t="s">
        <v>8390</v>
      </c>
    </row>
    <row r="13429" spans="1:9" ht="15" x14ac:dyDescent="0.2">
      <c r="A13429" s="729">
        <v>44858</v>
      </c>
      <c r="B13429" s="90" t="s">
        <v>8530</v>
      </c>
      <c r="C13429" s="174" t="s">
        <v>558</v>
      </c>
      <c r="D13429" s="891" t="s">
        <v>8529</v>
      </c>
      <c r="E13429" s="700"/>
      <c r="F13429" s="91">
        <v>400000</v>
      </c>
      <c r="G13429" s="91">
        <f t="shared" si="215"/>
        <v>400000</v>
      </c>
      <c r="H13429" s="701" t="s">
        <v>8390</v>
      </c>
    </row>
    <row r="13430" spans="1:9" ht="15" x14ac:dyDescent="0.2">
      <c r="A13430" s="729">
        <v>44858</v>
      </c>
      <c r="B13430" s="93" t="s">
        <v>37</v>
      </c>
      <c r="C13430" s="174" t="s">
        <v>558</v>
      </c>
      <c r="D13430" s="891" t="s">
        <v>8531</v>
      </c>
      <c r="E13430" s="700"/>
      <c r="F13430" s="91">
        <v>188568</v>
      </c>
      <c r="G13430" s="91">
        <f t="shared" si="215"/>
        <v>188568</v>
      </c>
      <c r="H13430" s="701" t="s">
        <v>8390</v>
      </c>
    </row>
    <row r="13431" spans="1:9" ht="15" x14ac:dyDescent="0.2">
      <c r="A13431" s="729">
        <v>44859</v>
      </c>
      <c r="B13431" s="93" t="s">
        <v>8537</v>
      </c>
      <c r="C13431" s="174" t="s">
        <v>558</v>
      </c>
      <c r="D13431" s="891" t="s">
        <v>8538</v>
      </c>
      <c r="E13431" s="700"/>
      <c r="F13431" s="175">
        <v>288058</v>
      </c>
      <c r="G13431" s="175">
        <f t="shared" si="215"/>
        <v>288058</v>
      </c>
      <c r="H13431" s="701" t="s">
        <v>8390</v>
      </c>
    </row>
    <row r="13432" spans="1:9" ht="15" x14ac:dyDescent="0.2">
      <c r="A13432" s="729">
        <v>44860</v>
      </c>
      <c r="B13432" s="90" t="s">
        <v>6503</v>
      </c>
      <c r="C13432" s="174" t="s">
        <v>558</v>
      </c>
      <c r="D13432" s="800" t="s">
        <v>8540</v>
      </c>
      <c r="E13432" s="700"/>
      <c r="F13432" s="91">
        <v>300000</v>
      </c>
      <c r="G13432" s="91">
        <f t="shared" si="215"/>
        <v>300000</v>
      </c>
      <c r="H13432" s="701" t="s">
        <v>8390</v>
      </c>
    </row>
    <row r="13433" spans="1:9" ht="15" x14ac:dyDescent="0.2">
      <c r="A13433" s="729">
        <v>44860</v>
      </c>
      <c r="B13433" s="90" t="s">
        <v>6503</v>
      </c>
      <c r="C13433" s="174" t="s">
        <v>558</v>
      </c>
      <c r="D13433" s="800" t="s">
        <v>8540</v>
      </c>
      <c r="E13433" s="700"/>
      <c r="F13433" s="91">
        <v>300000</v>
      </c>
      <c r="G13433" s="91">
        <f t="shared" si="215"/>
        <v>300000</v>
      </c>
      <c r="H13433" s="701" t="s">
        <v>8390</v>
      </c>
    </row>
    <row r="13434" spans="1:9" ht="15" x14ac:dyDescent="0.2">
      <c r="A13434" s="729">
        <v>44860</v>
      </c>
      <c r="B13434" s="90" t="s">
        <v>6503</v>
      </c>
      <c r="C13434" s="174" t="s">
        <v>558</v>
      </c>
      <c r="D13434" s="800" t="s">
        <v>8584</v>
      </c>
      <c r="E13434" s="700"/>
      <c r="F13434" s="91">
        <v>495000</v>
      </c>
      <c r="G13434" s="91">
        <f t="shared" si="215"/>
        <v>495000</v>
      </c>
      <c r="H13434" s="701" t="s">
        <v>8390</v>
      </c>
    </row>
    <row r="13435" spans="1:9" s="681" customFormat="1" ht="15" customHeight="1" x14ac:dyDescent="0.25">
      <c r="A13435" s="729">
        <v>44860</v>
      </c>
      <c r="B13435" s="93" t="s">
        <v>6503</v>
      </c>
      <c r="C13435" s="174" t="s">
        <v>558</v>
      </c>
      <c r="D13435" s="891" t="s">
        <v>8545</v>
      </c>
      <c r="E13435" s="700"/>
      <c r="F13435" s="175">
        <v>500000</v>
      </c>
      <c r="G13435" s="175">
        <f t="shared" si="215"/>
        <v>500000</v>
      </c>
      <c r="H13435" s="701" t="s">
        <v>8390</v>
      </c>
    </row>
    <row r="13436" spans="1:9" ht="15" x14ac:dyDescent="0.2">
      <c r="A13436" s="729">
        <v>44862</v>
      </c>
      <c r="B13436" s="90" t="s">
        <v>7951</v>
      </c>
      <c r="C13436" s="174" t="s">
        <v>558</v>
      </c>
      <c r="D13436" s="800" t="s">
        <v>8546</v>
      </c>
      <c r="E13436" s="700"/>
      <c r="F13436" s="91">
        <v>1500000</v>
      </c>
      <c r="G13436" s="91">
        <f t="shared" si="215"/>
        <v>1500000</v>
      </c>
      <c r="H13436" s="701" t="s">
        <v>8390</v>
      </c>
    </row>
    <row r="13437" spans="1:9" ht="15" x14ac:dyDescent="0.2">
      <c r="A13437" s="729">
        <v>44862</v>
      </c>
      <c r="B13437" s="90" t="s">
        <v>7951</v>
      </c>
      <c r="C13437" s="174" t="s">
        <v>558</v>
      </c>
      <c r="D13437" s="800" t="s">
        <v>8541</v>
      </c>
      <c r="E13437" s="700">
        <v>15220</v>
      </c>
      <c r="F13437" s="91"/>
      <c r="G13437" s="91">
        <f t="shared" si="215"/>
        <v>-15220</v>
      </c>
      <c r="H13437" s="701" t="s">
        <v>8390</v>
      </c>
      <c r="I13437" s="39"/>
    </row>
    <row r="13438" spans="1:9" s="681" customFormat="1" ht="24" customHeight="1" x14ac:dyDescent="0.25">
      <c r="A13438" s="729">
        <v>44863</v>
      </c>
      <c r="B13438" s="93" t="s">
        <v>7553</v>
      </c>
      <c r="C13438" s="174" t="s">
        <v>558</v>
      </c>
      <c r="D13438" s="919" t="s">
        <v>8573</v>
      </c>
      <c r="E13438" s="700"/>
      <c r="F13438" s="175">
        <v>1002960</v>
      </c>
      <c r="G13438" s="175">
        <f t="shared" si="215"/>
        <v>1002960</v>
      </c>
      <c r="H13438" s="701" t="s">
        <v>8390</v>
      </c>
    </row>
    <row r="13439" spans="1:9" s="681" customFormat="1" ht="24" customHeight="1" x14ac:dyDescent="0.25">
      <c r="A13439" s="729">
        <v>44863</v>
      </c>
      <c r="B13439" s="93" t="s">
        <v>8557</v>
      </c>
      <c r="C13439" s="174" t="s">
        <v>558</v>
      </c>
      <c r="D13439" s="919" t="s">
        <v>8572</v>
      </c>
      <c r="E13439" s="700"/>
      <c r="F13439" s="175">
        <v>2874349</v>
      </c>
      <c r="G13439" s="175">
        <f t="shared" si="215"/>
        <v>2874349</v>
      </c>
      <c r="H13439" s="701" t="s">
        <v>8390</v>
      </c>
    </row>
    <row r="13440" spans="1:9" s="681" customFormat="1" ht="24" customHeight="1" x14ac:dyDescent="0.25">
      <c r="A13440" s="729">
        <v>44863</v>
      </c>
      <c r="B13440" s="93" t="s">
        <v>7553</v>
      </c>
      <c r="C13440" s="174" t="s">
        <v>558</v>
      </c>
      <c r="D13440" s="801" t="s">
        <v>9211</v>
      </c>
      <c r="E13440" s="175"/>
      <c r="F13440" s="175">
        <v>293851</v>
      </c>
      <c r="G13440" s="175">
        <f t="shared" si="215"/>
        <v>293851</v>
      </c>
      <c r="H13440" s="701" t="s">
        <v>8390</v>
      </c>
    </row>
    <row r="13441" spans="1:8" s="681" customFormat="1" ht="24" customHeight="1" x14ac:dyDescent="0.25">
      <c r="A13441" s="729">
        <v>44865</v>
      </c>
      <c r="B13441" s="93" t="s">
        <v>8041</v>
      </c>
      <c r="C13441" s="174" t="s">
        <v>558</v>
      </c>
      <c r="D13441" s="801" t="s">
        <v>8577</v>
      </c>
      <c r="E13441" s="175"/>
      <c r="F13441" s="175">
        <v>5000000</v>
      </c>
      <c r="G13441" s="175">
        <f t="shared" si="215"/>
        <v>5000000</v>
      </c>
      <c r="H13441" s="701" t="s">
        <v>8390</v>
      </c>
    </row>
    <row r="13442" spans="1:8" s="681" customFormat="1" ht="15" x14ac:dyDescent="0.2">
      <c r="A13442" s="729">
        <v>44865</v>
      </c>
      <c r="B13442" s="93" t="s">
        <v>8041</v>
      </c>
      <c r="C13442" s="174" t="s">
        <v>558</v>
      </c>
      <c r="D13442" s="800" t="s">
        <v>8541</v>
      </c>
      <c r="E13442" s="175">
        <v>53000</v>
      </c>
      <c r="F13442" s="175"/>
      <c r="G13442" s="175">
        <f t="shared" si="215"/>
        <v>-53000</v>
      </c>
      <c r="H13442" s="701" t="s">
        <v>8390</v>
      </c>
    </row>
    <row r="13443" spans="1:8" s="681" customFormat="1" ht="15" x14ac:dyDescent="0.2">
      <c r="A13443" s="733">
        <v>44866</v>
      </c>
      <c r="B13443" s="40" t="s">
        <v>2932</v>
      </c>
      <c r="C13443" s="75" t="s">
        <v>391</v>
      </c>
      <c r="D13443" s="790" t="s">
        <v>8596</v>
      </c>
      <c r="E13443" s="703">
        <v>4000</v>
      </c>
      <c r="F13443" s="57"/>
      <c r="G13443" s="57">
        <f t="shared" si="215"/>
        <v>-4000</v>
      </c>
      <c r="H13443" s="704" t="s">
        <v>8591</v>
      </c>
    </row>
    <row r="13444" spans="1:8" s="681" customFormat="1" ht="15" x14ac:dyDescent="0.2">
      <c r="A13444" s="733">
        <v>44866</v>
      </c>
      <c r="B13444" s="40" t="s">
        <v>25</v>
      </c>
      <c r="C13444" s="75" t="s">
        <v>8148</v>
      </c>
      <c r="D13444" s="790" t="s">
        <v>8617</v>
      </c>
      <c r="E13444" s="703">
        <v>520</v>
      </c>
      <c r="F13444" s="57"/>
      <c r="G13444" s="57">
        <f t="shared" si="215"/>
        <v>-520</v>
      </c>
      <c r="H13444" s="704" t="s">
        <v>8591</v>
      </c>
    </row>
    <row r="13445" spans="1:8" s="681" customFormat="1" ht="15" x14ac:dyDescent="0.2">
      <c r="A13445" s="733">
        <v>44866</v>
      </c>
      <c r="B13445" s="40" t="s">
        <v>16</v>
      </c>
      <c r="C13445" s="75" t="s">
        <v>8148</v>
      </c>
      <c r="D13445" s="790" t="s">
        <v>8617</v>
      </c>
      <c r="E13445" s="703">
        <v>260</v>
      </c>
      <c r="F13445" s="57"/>
      <c r="G13445" s="57">
        <f t="shared" ref="G13445:G13508" si="216">F13445-E13445</f>
        <v>-260</v>
      </c>
      <c r="H13445" s="704" t="s">
        <v>8591</v>
      </c>
    </row>
    <row r="13446" spans="1:8" ht="15" x14ac:dyDescent="0.2">
      <c r="A13446" s="733">
        <v>44866</v>
      </c>
      <c r="B13446" s="40" t="s">
        <v>16</v>
      </c>
      <c r="C13446" s="75" t="s">
        <v>3842</v>
      </c>
      <c r="D13446" s="790" t="s">
        <v>8490</v>
      </c>
      <c r="E13446" s="703">
        <v>4015</v>
      </c>
      <c r="F13446" s="57"/>
      <c r="G13446" s="57">
        <f t="shared" si="216"/>
        <v>-4015</v>
      </c>
      <c r="H13446" s="704" t="s">
        <v>8591</v>
      </c>
    </row>
    <row r="13447" spans="1:8" ht="15" x14ac:dyDescent="0.2">
      <c r="A13447" s="733">
        <v>44866</v>
      </c>
      <c r="B13447" s="40" t="s">
        <v>7919</v>
      </c>
      <c r="C13447" s="75" t="s">
        <v>391</v>
      </c>
      <c r="D13447" s="790" t="s">
        <v>8515</v>
      </c>
      <c r="E13447" s="703">
        <v>1000</v>
      </c>
      <c r="F13447" s="57"/>
      <c r="G13447" s="57">
        <f t="shared" si="216"/>
        <v>-1000</v>
      </c>
      <c r="H13447" s="704" t="s">
        <v>8591</v>
      </c>
    </row>
    <row r="13448" spans="1:8" ht="15" x14ac:dyDescent="0.2">
      <c r="A13448" s="733">
        <v>44866</v>
      </c>
      <c r="B13448" s="40" t="s">
        <v>8041</v>
      </c>
      <c r="C13448" s="75" t="s">
        <v>391</v>
      </c>
      <c r="D13448" s="790" t="s">
        <v>8515</v>
      </c>
      <c r="E13448" s="703">
        <v>1000</v>
      </c>
      <c r="F13448" s="57"/>
      <c r="G13448" s="57">
        <f t="shared" si="216"/>
        <v>-1000</v>
      </c>
      <c r="H13448" s="704" t="s">
        <v>8591</v>
      </c>
    </row>
    <row r="13449" spans="1:8" s="681" customFormat="1" ht="15" x14ac:dyDescent="0.2">
      <c r="A13449" s="733">
        <v>44866</v>
      </c>
      <c r="B13449" s="40" t="s">
        <v>8041</v>
      </c>
      <c r="C13449" s="75" t="s">
        <v>3144</v>
      </c>
      <c r="D13449" s="790" t="s">
        <v>8597</v>
      </c>
      <c r="E13449" s="703">
        <v>3500</v>
      </c>
      <c r="F13449" s="57"/>
      <c r="G13449" s="57">
        <f t="shared" si="216"/>
        <v>-3500</v>
      </c>
      <c r="H13449" s="704" t="s">
        <v>8591</v>
      </c>
    </row>
    <row r="13450" spans="1:8" s="681" customFormat="1" ht="15" customHeight="1" x14ac:dyDescent="0.2">
      <c r="A13450" s="733">
        <v>44866</v>
      </c>
      <c r="B13450" s="40" t="s">
        <v>8337</v>
      </c>
      <c r="C13450" s="75" t="s">
        <v>3144</v>
      </c>
      <c r="D13450" s="790" t="s">
        <v>8598</v>
      </c>
      <c r="E13450" s="703">
        <v>7600</v>
      </c>
      <c r="F13450" s="57"/>
      <c r="G13450" s="57">
        <f t="shared" si="216"/>
        <v>-7600</v>
      </c>
      <c r="H13450" s="704" t="s">
        <v>8591</v>
      </c>
    </row>
    <row r="13451" spans="1:8" s="681" customFormat="1" ht="15" customHeight="1" x14ac:dyDescent="0.2">
      <c r="A13451" s="733">
        <v>44866</v>
      </c>
      <c r="B13451" s="40" t="s">
        <v>25</v>
      </c>
      <c r="C13451" s="75" t="s">
        <v>285</v>
      </c>
      <c r="D13451" s="790" t="s">
        <v>8599</v>
      </c>
      <c r="E13451" s="703">
        <v>20500</v>
      </c>
      <c r="F13451" s="57"/>
      <c r="G13451" s="57">
        <f t="shared" si="216"/>
        <v>-20500</v>
      </c>
      <c r="H13451" s="704" t="s">
        <v>8591</v>
      </c>
    </row>
    <row r="13452" spans="1:8" s="681" customFormat="1" ht="15" customHeight="1" x14ac:dyDescent="0.2">
      <c r="A13452" s="733">
        <v>44866</v>
      </c>
      <c r="B13452" s="40" t="s">
        <v>7919</v>
      </c>
      <c r="C13452" s="75" t="s">
        <v>3445</v>
      </c>
      <c r="D13452" s="790" t="s">
        <v>8600</v>
      </c>
      <c r="E13452" s="703">
        <v>45000</v>
      </c>
      <c r="F13452" s="57"/>
      <c r="G13452" s="57">
        <f t="shared" si="216"/>
        <v>-45000</v>
      </c>
      <c r="H13452" s="704" t="s">
        <v>8591</v>
      </c>
    </row>
    <row r="13453" spans="1:8" s="681" customFormat="1" ht="15" customHeight="1" x14ac:dyDescent="0.2">
      <c r="A13453" s="733">
        <v>44866</v>
      </c>
      <c r="B13453" s="40" t="s">
        <v>8041</v>
      </c>
      <c r="C13453" s="75" t="s">
        <v>3144</v>
      </c>
      <c r="D13453" s="790" t="s">
        <v>6949</v>
      </c>
      <c r="E13453" s="703">
        <v>3000</v>
      </c>
      <c r="F13453" s="57"/>
      <c r="G13453" s="57">
        <f t="shared" si="216"/>
        <v>-3000</v>
      </c>
      <c r="H13453" s="704" t="s">
        <v>8591</v>
      </c>
    </row>
    <row r="13454" spans="1:8" s="681" customFormat="1" ht="15" customHeight="1" x14ac:dyDescent="0.2">
      <c r="A13454" s="733">
        <v>44866</v>
      </c>
      <c r="B13454" s="40" t="s">
        <v>16</v>
      </c>
      <c r="C13454" s="75" t="s">
        <v>103</v>
      </c>
      <c r="D13454" s="790" t="s">
        <v>8646</v>
      </c>
      <c r="E13454" s="703">
        <v>2100</v>
      </c>
      <c r="F13454" s="57"/>
      <c r="G13454" s="57">
        <f t="shared" si="216"/>
        <v>-2100</v>
      </c>
      <c r="H13454" s="704" t="s">
        <v>8591</v>
      </c>
    </row>
    <row r="13455" spans="1:8" s="681" customFormat="1" ht="15" x14ac:dyDescent="0.2">
      <c r="A13455" s="733">
        <v>44866</v>
      </c>
      <c r="B13455" s="40" t="s">
        <v>8041</v>
      </c>
      <c r="C13455" s="75" t="s">
        <v>391</v>
      </c>
      <c r="D13455" s="790" t="s">
        <v>8647</v>
      </c>
      <c r="E13455" s="703">
        <v>1100</v>
      </c>
      <c r="F13455" s="57"/>
      <c r="G13455" s="57">
        <f t="shared" si="216"/>
        <v>-1100</v>
      </c>
      <c r="H13455" s="704" t="s">
        <v>8591</v>
      </c>
    </row>
    <row r="13456" spans="1:8" s="681" customFormat="1" ht="15" x14ac:dyDescent="0.2">
      <c r="A13456" s="733">
        <v>44867</v>
      </c>
      <c r="B13456" s="40" t="s">
        <v>8557</v>
      </c>
      <c r="C13456" s="75" t="s">
        <v>3144</v>
      </c>
      <c r="D13456" s="790" t="s">
        <v>8598</v>
      </c>
      <c r="E13456" s="703">
        <v>29424</v>
      </c>
      <c r="F13456" s="57"/>
      <c r="G13456" s="57">
        <f t="shared" si="216"/>
        <v>-29424</v>
      </c>
      <c r="H13456" s="704" t="s">
        <v>8591</v>
      </c>
    </row>
    <row r="13457" spans="1:8" s="681" customFormat="1" ht="15" x14ac:dyDescent="0.2">
      <c r="A13457" s="733">
        <v>44867</v>
      </c>
      <c r="B13457" s="40" t="s">
        <v>8041</v>
      </c>
      <c r="C13457" s="75" t="s">
        <v>5740</v>
      </c>
      <c r="D13457" s="790" t="s">
        <v>5741</v>
      </c>
      <c r="E13457" s="703">
        <v>1500</v>
      </c>
      <c r="F13457" s="57"/>
      <c r="G13457" s="57">
        <f t="shared" si="216"/>
        <v>-1500</v>
      </c>
      <c r="H13457" s="704" t="s">
        <v>8591</v>
      </c>
    </row>
    <row r="13458" spans="1:8" s="681" customFormat="1" ht="15" x14ac:dyDescent="0.2">
      <c r="A13458" s="733">
        <v>44868</v>
      </c>
      <c r="B13458" s="40" t="s">
        <v>16</v>
      </c>
      <c r="C13458" s="75" t="s">
        <v>103</v>
      </c>
      <c r="D13458" s="790" t="s">
        <v>8601</v>
      </c>
      <c r="E13458" s="703">
        <v>200</v>
      </c>
      <c r="F13458" s="57"/>
      <c r="G13458" s="57">
        <f t="shared" si="216"/>
        <v>-200</v>
      </c>
      <c r="H13458" s="704" t="s">
        <v>8591</v>
      </c>
    </row>
    <row r="13459" spans="1:8" s="681" customFormat="1" ht="15" x14ac:dyDescent="0.2">
      <c r="A13459" s="733">
        <v>44868</v>
      </c>
      <c r="B13459" s="40" t="s">
        <v>8337</v>
      </c>
      <c r="C13459" s="75" t="s">
        <v>789</v>
      </c>
      <c r="D13459" s="790"/>
      <c r="E13459" s="703">
        <v>120</v>
      </c>
      <c r="F13459" s="57"/>
      <c r="G13459" s="57">
        <f t="shared" si="216"/>
        <v>-120</v>
      </c>
      <c r="H13459" s="704" t="s">
        <v>8591</v>
      </c>
    </row>
    <row r="13460" spans="1:8" s="681" customFormat="1" ht="15" x14ac:dyDescent="0.2">
      <c r="A13460" s="733">
        <v>44868</v>
      </c>
      <c r="B13460" s="40" t="s">
        <v>8337</v>
      </c>
      <c r="C13460" s="75" t="s">
        <v>789</v>
      </c>
      <c r="D13460" s="790"/>
      <c r="E13460" s="703">
        <v>880</v>
      </c>
      <c r="F13460" s="57"/>
      <c r="G13460" s="57">
        <f t="shared" si="216"/>
        <v>-880</v>
      </c>
      <c r="H13460" s="704" t="s">
        <v>8591</v>
      </c>
    </row>
    <row r="13461" spans="1:8" s="681" customFormat="1" ht="15" x14ac:dyDescent="0.2">
      <c r="A13461" s="733">
        <v>44868</v>
      </c>
      <c r="B13461" s="40" t="s">
        <v>7919</v>
      </c>
      <c r="C13461" s="75" t="s">
        <v>789</v>
      </c>
      <c r="D13461" s="790"/>
      <c r="E13461" s="703">
        <v>400</v>
      </c>
      <c r="F13461" s="57"/>
      <c r="G13461" s="57">
        <f t="shared" si="216"/>
        <v>-400</v>
      </c>
      <c r="H13461" s="704" t="s">
        <v>8591</v>
      </c>
    </row>
    <row r="13462" spans="1:8" s="681" customFormat="1" ht="15" x14ac:dyDescent="0.2">
      <c r="A13462" s="733">
        <v>44868</v>
      </c>
      <c r="B13462" s="40" t="s">
        <v>7919</v>
      </c>
      <c r="C13462" s="75" t="s">
        <v>391</v>
      </c>
      <c r="D13462" s="790" t="s">
        <v>8618</v>
      </c>
      <c r="E13462" s="703">
        <v>1000</v>
      </c>
      <c r="F13462" s="57"/>
      <c r="G13462" s="57">
        <f t="shared" si="216"/>
        <v>-1000</v>
      </c>
      <c r="H13462" s="704" t="s">
        <v>8591</v>
      </c>
    </row>
    <row r="13463" spans="1:8" s="681" customFormat="1" ht="15" x14ac:dyDescent="0.2">
      <c r="A13463" s="733">
        <v>44868</v>
      </c>
      <c r="B13463" s="40" t="s">
        <v>8530</v>
      </c>
      <c r="C13463" s="75" t="s">
        <v>391</v>
      </c>
      <c r="D13463" s="790" t="s">
        <v>8619</v>
      </c>
      <c r="E13463" s="703">
        <v>1000</v>
      </c>
      <c r="F13463" s="57"/>
      <c r="G13463" s="57">
        <f t="shared" si="216"/>
        <v>-1000</v>
      </c>
      <c r="H13463" s="704" t="s">
        <v>8591</v>
      </c>
    </row>
    <row r="13464" spans="1:8" s="681" customFormat="1" ht="15" x14ac:dyDescent="0.2">
      <c r="A13464" s="733">
        <v>44868</v>
      </c>
      <c r="B13464" s="40" t="s">
        <v>8337</v>
      </c>
      <c r="C13464" s="549" t="s">
        <v>3144</v>
      </c>
      <c r="D13464" s="903" t="s">
        <v>8598</v>
      </c>
      <c r="E13464" s="705">
        <v>11500</v>
      </c>
      <c r="F13464" s="57"/>
      <c r="G13464" s="57">
        <f t="shared" si="216"/>
        <v>-11500</v>
      </c>
      <c r="H13464" s="704" t="s">
        <v>8591</v>
      </c>
    </row>
    <row r="13465" spans="1:8" s="681" customFormat="1" ht="15" x14ac:dyDescent="0.2">
      <c r="A13465" s="733">
        <v>44868</v>
      </c>
      <c r="B13465" s="40" t="s">
        <v>7919</v>
      </c>
      <c r="C13465" s="549" t="s">
        <v>3144</v>
      </c>
      <c r="D13465" s="903" t="s">
        <v>8598</v>
      </c>
      <c r="E13465" s="705">
        <v>6202</v>
      </c>
      <c r="F13465" s="57"/>
      <c r="G13465" s="57">
        <f t="shared" si="216"/>
        <v>-6202</v>
      </c>
      <c r="H13465" s="704" t="s">
        <v>8591</v>
      </c>
    </row>
    <row r="13466" spans="1:8" s="681" customFormat="1" ht="15" x14ac:dyDescent="0.2">
      <c r="A13466" s="733">
        <v>44868</v>
      </c>
      <c r="B13466" s="40" t="s">
        <v>25</v>
      </c>
      <c r="C13466" s="75" t="s">
        <v>2427</v>
      </c>
      <c r="D13466" s="790" t="s">
        <v>8602</v>
      </c>
      <c r="E13466" s="703">
        <v>28400</v>
      </c>
      <c r="F13466" s="57"/>
      <c r="G13466" s="57">
        <f t="shared" si="216"/>
        <v>-28400</v>
      </c>
      <c r="H13466" s="704" t="s">
        <v>8591</v>
      </c>
    </row>
    <row r="13467" spans="1:8" s="681" customFormat="1" ht="24" customHeight="1" x14ac:dyDescent="0.25">
      <c r="A13467" s="733">
        <v>44868</v>
      </c>
      <c r="B13467" s="62" t="s">
        <v>25</v>
      </c>
      <c r="C13467" s="75" t="s">
        <v>2427</v>
      </c>
      <c r="D13467" s="182" t="s">
        <v>8603</v>
      </c>
      <c r="E13467" s="703">
        <v>36000</v>
      </c>
      <c r="F13467" s="125"/>
      <c r="G13467" s="125">
        <f t="shared" si="216"/>
        <v>-36000</v>
      </c>
      <c r="H13467" s="704" t="s">
        <v>8591</v>
      </c>
    </row>
    <row r="13468" spans="1:8" s="681" customFormat="1" ht="15" customHeight="1" x14ac:dyDescent="0.25">
      <c r="A13468" s="733">
        <v>44868</v>
      </c>
      <c r="B13468" s="62" t="s">
        <v>8337</v>
      </c>
      <c r="C13468" s="75" t="s">
        <v>6248</v>
      </c>
      <c r="D13468" s="182" t="s">
        <v>8604</v>
      </c>
      <c r="E13468" s="703">
        <v>7500</v>
      </c>
      <c r="F13468" s="125"/>
      <c r="G13468" s="125">
        <f t="shared" si="216"/>
        <v>-7500</v>
      </c>
      <c r="H13468" s="704" t="s">
        <v>8591</v>
      </c>
    </row>
    <row r="13469" spans="1:8" s="681" customFormat="1" ht="15" customHeight="1" x14ac:dyDescent="0.25">
      <c r="A13469" s="733">
        <v>44868</v>
      </c>
      <c r="B13469" s="62" t="s">
        <v>2932</v>
      </c>
      <c r="C13469" s="75" t="s">
        <v>391</v>
      </c>
      <c r="D13469" s="790" t="s">
        <v>8605</v>
      </c>
      <c r="E13469" s="703">
        <v>4000</v>
      </c>
      <c r="F13469" s="125"/>
      <c r="G13469" s="125">
        <f t="shared" si="216"/>
        <v>-4000</v>
      </c>
      <c r="H13469" s="704" t="s">
        <v>8591</v>
      </c>
    </row>
    <row r="13470" spans="1:8" s="681" customFormat="1" ht="15" customHeight="1" x14ac:dyDescent="0.25">
      <c r="A13470" s="733">
        <v>44868</v>
      </c>
      <c r="B13470" s="62" t="s">
        <v>1399</v>
      </c>
      <c r="C13470" s="75" t="s">
        <v>391</v>
      </c>
      <c r="D13470" s="182" t="s">
        <v>8606</v>
      </c>
      <c r="E13470" s="703">
        <v>850</v>
      </c>
      <c r="F13470" s="125"/>
      <c r="G13470" s="125">
        <f t="shared" si="216"/>
        <v>-850</v>
      </c>
      <c r="H13470" s="704" t="s">
        <v>8591</v>
      </c>
    </row>
    <row r="13471" spans="1:8" s="681" customFormat="1" ht="15" customHeight="1" x14ac:dyDescent="0.25">
      <c r="A13471" s="733">
        <v>44868</v>
      </c>
      <c r="B13471" s="62" t="s">
        <v>7919</v>
      </c>
      <c r="C13471" s="75" t="s">
        <v>285</v>
      </c>
      <c r="D13471" s="182" t="s">
        <v>8483</v>
      </c>
      <c r="E13471" s="703">
        <v>390</v>
      </c>
      <c r="F13471" s="125"/>
      <c r="G13471" s="125">
        <f t="shared" si="216"/>
        <v>-390</v>
      </c>
      <c r="H13471" s="704" t="s">
        <v>8591</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8591</v>
      </c>
    </row>
    <row r="13473" spans="1:8" s="681" customFormat="1" ht="15" customHeight="1" x14ac:dyDescent="0.25">
      <c r="A13473" s="733">
        <v>44870</v>
      </c>
      <c r="B13473" s="62" t="s">
        <v>2932</v>
      </c>
      <c r="C13473" s="75" t="s">
        <v>4875</v>
      </c>
      <c r="D13473" s="182" t="s">
        <v>8631</v>
      </c>
      <c r="E13473" s="703">
        <v>2000</v>
      </c>
      <c r="F13473" s="125"/>
      <c r="G13473" s="125">
        <f t="shared" si="216"/>
        <v>-2000</v>
      </c>
      <c r="H13473" s="704" t="s">
        <v>8591</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8591</v>
      </c>
    </row>
    <row r="13475" spans="1:8" s="681" customFormat="1" ht="15" customHeight="1" x14ac:dyDescent="0.25">
      <c r="A13475" s="733">
        <v>44870</v>
      </c>
      <c r="B13475" s="62" t="s">
        <v>8075</v>
      </c>
      <c r="C13475" s="75" t="s">
        <v>5740</v>
      </c>
      <c r="D13475" s="182"/>
      <c r="E13475" s="703">
        <v>1600</v>
      </c>
      <c r="F13475" s="125"/>
      <c r="G13475" s="125">
        <f t="shared" si="216"/>
        <v>-1600</v>
      </c>
      <c r="H13475" s="704" t="s">
        <v>8591</v>
      </c>
    </row>
    <row r="13476" spans="1:8" s="681" customFormat="1" ht="15" customHeight="1" x14ac:dyDescent="0.25">
      <c r="A13476" s="733">
        <v>44870</v>
      </c>
      <c r="B13476" s="62" t="s">
        <v>7919</v>
      </c>
      <c r="C13476" s="75" t="s">
        <v>6965</v>
      </c>
      <c r="D13476" s="182" t="s">
        <v>8632</v>
      </c>
      <c r="E13476" s="703">
        <v>11000</v>
      </c>
      <c r="F13476" s="125"/>
      <c r="G13476" s="125">
        <f t="shared" si="216"/>
        <v>-11000</v>
      </c>
      <c r="H13476" s="704" t="s">
        <v>8591</v>
      </c>
    </row>
    <row r="13477" spans="1:8" s="681" customFormat="1" ht="15" customHeight="1" x14ac:dyDescent="0.25">
      <c r="A13477" s="733">
        <v>44870</v>
      </c>
      <c r="B13477" s="62" t="s">
        <v>8557</v>
      </c>
      <c r="C13477" s="75" t="s">
        <v>8500</v>
      </c>
      <c r="D13477" s="182" t="s">
        <v>7719</v>
      </c>
      <c r="E13477" s="703">
        <v>15000</v>
      </c>
      <c r="F13477" s="125"/>
      <c r="G13477" s="125">
        <f t="shared" si="216"/>
        <v>-15000</v>
      </c>
      <c r="H13477" s="704" t="s">
        <v>8591</v>
      </c>
    </row>
    <row r="13478" spans="1:8" s="681" customFormat="1" ht="15" customHeight="1" x14ac:dyDescent="0.25">
      <c r="A13478" s="733">
        <v>44870</v>
      </c>
      <c r="B13478" s="62" t="s">
        <v>8337</v>
      </c>
      <c r="C13478" s="75" t="s">
        <v>6704</v>
      </c>
      <c r="D13478" s="182" t="s">
        <v>8633</v>
      </c>
      <c r="E13478" s="703">
        <v>278000</v>
      </c>
      <c r="F13478" s="125"/>
      <c r="G13478" s="125">
        <f t="shared" si="216"/>
        <v>-278000</v>
      </c>
      <c r="H13478" s="704" t="s">
        <v>8591</v>
      </c>
    </row>
    <row r="13479" spans="1:8" s="681" customFormat="1" ht="15" customHeight="1" x14ac:dyDescent="0.25">
      <c r="A13479" s="733">
        <v>44870</v>
      </c>
      <c r="B13479" s="62" t="s">
        <v>8530</v>
      </c>
      <c r="C13479" s="75" t="s">
        <v>8562</v>
      </c>
      <c r="D13479" s="182" t="s">
        <v>7713</v>
      </c>
      <c r="E13479" s="703">
        <v>20000</v>
      </c>
      <c r="F13479" s="125"/>
      <c r="G13479" s="125">
        <f t="shared" si="216"/>
        <v>-20000</v>
      </c>
      <c r="H13479" s="704" t="s">
        <v>8591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8591</v>
      </c>
    </row>
    <row r="13482" spans="1:8" s="681" customFormat="1" ht="15" customHeight="1" x14ac:dyDescent="0.25">
      <c r="A13482" s="733">
        <v>44870</v>
      </c>
      <c r="B13482" s="62" t="s">
        <v>8557</v>
      </c>
      <c r="C13482" s="75" t="s">
        <v>3144</v>
      </c>
      <c r="D13482" s="182" t="s">
        <v>4451</v>
      </c>
      <c r="E13482" s="703">
        <v>5000</v>
      </c>
      <c r="F13482" s="125"/>
      <c r="G13482" s="125">
        <f t="shared" si="216"/>
        <v>-5000</v>
      </c>
      <c r="H13482" s="704" t="s">
        <v>8591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8591</v>
      </c>
    </row>
    <row r="13484" spans="1:8" s="681" customFormat="1" ht="15" customHeight="1" x14ac:dyDescent="0.25">
      <c r="A13484" s="733">
        <v>44870</v>
      </c>
      <c r="B13484" s="62" t="s">
        <v>8530</v>
      </c>
      <c r="C13484" s="75" t="s">
        <v>3144</v>
      </c>
      <c r="D13484" s="182" t="s">
        <v>4451</v>
      </c>
      <c r="E13484" s="703">
        <v>2000</v>
      </c>
      <c r="F13484" s="125"/>
      <c r="G13484" s="125">
        <f t="shared" si="216"/>
        <v>-2000</v>
      </c>
      <c r="H13484" s="704" t="s">
        <v>8591</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8591</v>
      </c>
    </row>
    <row r="13486" spans="1:8" s="681" customFormat="1" ht="15" customHeight="1" x14ac:dyDescent="0.25">
      <c r="A13486" s="733">
        <v>44870</v>
      </c>
      <c r="B13486" s="62" t="s">
        <v>8337</v>
      </c>
      <c r="C13486" s="75" t="s">
        <v>7925</v>
      </c>
      <c r="D13486" s="182" t="s">
        <v>8634</v>
      </c>
      <c r="E13486" s="703">
        <v>50000</v>
      </c>
      <c r="F13486" s="125"/>
      <c r="G13486" s="125">
        <f t="shared" si="216"/>
        <v>-50000</v>
      </c>
      <c r="H13486" s="704" t="s">
        <v>8591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8591</v>
      </c>
    </row>
    <row r="13488" spans="1:8" s="681" customFormat="1" ht="15" customHeight="1" x14ac:dyDescent="0.25">
      <c r="A13488" s="733">
        <v>44870</v>
      </c>
      <c r="B13488" s="62" t="s">
        <v>16</v>
      </c>
      <c r="C13488" s="75" t="s">
        <v>391</v>
      </c>
      <c r="D13488" s="182" t="s">
        <v>8648</v>
      </c>
      <c r="E13488" s="703">
        <v>1000</v>
      </c>
      <c r="F13488" s="125"/>
      <c r="G13488" s="125">
        <f t="shared" si="216"/>
        <v>-1000</v>
      </c>
      <c r="H13488" s="704" t="s">
        <v>8591</v>
      </c>
    </row>
    <row r="13489" spans="1:8" s="681" customFormat="1" ht="15" customHeight="1" x14ac:dyDescent="0.25">
      <c r="A13489" s="733">
        <v>44870</v>
      </c>
      <c r="B13489" s="62" t="s">
        <v>16</v>
      </c>
      <c r="C13489" s="75" t="s">
        <v>103</v>
      </c>
      <c r="D13489" s="182" t="s">
        <v>8490</v>
      </c>
      <c r="E13489" s="703">
        <v>4360</v>
      </c>
      <c r="F13489" s="125"/>
      <c r="G13489" s="125">
        <f t="shared" si="216"/>
        <v>-4360</v>
      </c>
      <c r="H13489" s="704" t="s">
        <v>8591</v>
      </c>
    </row>
    <row r="13490" spans="1:8" s="681" customFormat="1" ht="15" customHeight="1" x14ac:dyDescent="0.25">
      <c r="A13490" s="733">
        <v>44870</v>
      </c>
      <c r="B13490" s="62" t="s">
        <v>7919</v>
      </c>
      <c r="C13490" s="75" t="s">
        <v>391</v>
      </c>
      <c r="D13490" s="182" t="s">
        <v>8490</v>
      </c>
      <c r="E13490" s="703">
        <v>1000</v>
      </c>
      <c r="F13490" s="125"/>
      <c r="G13490" s="125">
        <f t="shared" si="216"/>
        <v>-1000</v>
      </c>
      <c r="H13490" s="704" t="s">
        <v>8591</v>
      </c>
    </row>
    <row r="13491" spans="1:8" s="681" customFormat="1" ht="15" customHeight="1" x14ac:dyDescent="0.25">
      <c r="A13491" s="733">
        <v>44870</v>
      </c>
      <c r="B13491" s="62" t="s">
        <v>8041</v>
      </c>
      <c r="C13491" s="75" t="s">
        <v>391</v>
      </c>
      <c r="D13491" s="182" t="s">
        <v>8490</v>
      </c>
      <c r="E13491" s="703">
        <v>1000</v>
      </c>
      <c r="F13491" s="125"/>
      <c r="G13491" s="125">
        <f t="shared" si="216"/>
        <v>-1000</v>
      </c>
      <c r="H13491" s="704" t="s">
        <v>8591</v>
      </c>
    </row>
    <row r="13492" spans="1:8" s="681" customFormat="1" ht="15" customHeight="1" x14ac:dyDescent="0.25">
      <c r="A13492" s="733">
        <v>44870</v>
      </c>
      <c r="B13492" s="62" t="s">
        <v>8337</v>
      </c>
      <c r="C13492" s="75" t="s">
        <v>391</v>
      </c>
      <c r="D13492" s="182" t="s">
        <v>8683</v>
      </c>
      <c r="E13492" s="703">
        <v>15000</v>
      </c>
      <c r="F13492" s="125"/>
      <c r="G13492" s="125">
        <f t="shared" si="216"/>
        <v>-15000</v>
      </c>
      <c r="H13492" s="704" t="s">
        <v>8591</v>
      </c>
    </row>
    <row r="13493" spans="1:8" s="681" customFormat="1" ht="15" customHeight="1" x14ac:dyDescent="0.25">
      <c r="A13493" s="733">
        <v>44872</v>
      </c>
      <c r="B13493" s="62" t="s">
        <v>8337</v>
      </c>
      <c r="C13493" s="75" t="s">
        <v>789</v>
      </c>
      <c r="D13493" s="182"/>
      <c r="E13493" s="703">
        <v>640</v>
      </c>
      <c r="F13493" s="125"/>
      <c r="G13493" s="125">
        <f t="shared" si="216"/>
        <v>-640</v>
      </c>
      <c r="H13493" s="704" t="s">
        <v>8591</v>
      </c>
    </row>
    <row r="13494" spans="1:8" s="681" customFormat="1" ht="15" customHeight="1" x14ac:dyDescent="0.25">
      <c r="A13494" s="733">
        <v>44872</v>
      </c>
      <c r="B13494" s="62" t="s">
        <v>8337</v>
      </c>
      <c r="C13494" s="75" t="s">
        <v>789</v>
      </c>
      <c r="D13494" s="182"/>
      <c r="E13494" s="703">
        <v>1020</v>
      </c>
      <c r="F13494" s="125"/>
      <c r="G13494" s="125">
        <f t="shared" si="216"/>
        <v>-1020</v>
      </c>
      <c r="H13494" s="704" t="s">
        <v>8591</v>
      </c>
    </row>
    <row r="13495" spans="1:8" s="681" customFormat="1" ht="15" customHeight="1" x14ac:dyDescent="0.25">
      <c r="A13495" s="733">
        <v>44872</v>
      </c>
      <c r="B13495" s="62" t="s">
        <v>8041</v>
      </c>
      <c r="C13495" s="75" t="s">
        <v>3144</v>
      </c>
      <c r="D13495" s="182" t="s">
        <v>8635</v>
      </c>
      <c r="E13495" s="703">
        <v>5000</v>
      </c>
      <c r="F13495" s="125"/>
      <c r="G13495" s="125">
        <f t="shared" si="216"/>
        <v>-5000</v>
      </c>
      <c r="H13495" s="704" t="s">
        <v>8591</v>
      </c>
    </row>
    <row r="13496" spans="1:8" s="681" customFormat="1" ht="15" customHeight="1" x14ac:dyDescent="0.25">
      <c r="A13496" s="733">
        <v>44872</v>
      </c>
      <c r="B13496" s="62" t="s">
        <v>8041</v>
      </c>
      <c r="C13496" s="75" t="s">
        <v>3144</v>
      </c>
      <c r="D13496" s="182" t="s">
        <v>8636</v>
      </c>
      <c r="E13496" s="703">
        <v>3900</v>
      </c>
      <c r="F13496" s="125"/>
      <c r="G13496" s="125">
        <f t="shared" si="216"/>
        <v>-3900</v>
      </c>
      <c r="H13496" s="704" t="s">
        <v>8591</v>
      </c>
    </row>
    <row r="13497" spans="1:8" s="681" customFormat="1" ht="15" customHeight="1" x14ac:dyDescent="0.25">
      <c r="A13497" s="733">
        <v>44872</v>
      </c>
      <c r="B13497" s="62" t="s">
        <v>8337</v>
      </c>
      <c r="C13497" s="75" t="s">
        <v>3144</v>
      </c>
      <c r="D13497" s="182" t="s">
        <v>8636</v>
      </c>
      <c r="E13497" s="703">
        <v>3900</v>
      </c>
      <c r="F13497" s="125"/>
      <c r="G13497" s="125">
        <f t="shared" si="216"/>
        <v>-3900</v>
      </c>
      <c r="H13497" s="704" t="s">
        <v>8591</v>
      </c>
    </row>
    <row r="13498" spans="1:8" s="681" customFormat="1" ht="15" customHeight="1" x14ac:dyDescent="0.25">
      <c r="A13498" s="733">
        <v>44872</v>
      </c>
      <c r="B13498" s="62" t="s">
        <v>6503</v>
      </c>
      <c r="C13498" s="75" t="s">
        <v>3144</v>
      </c>
      <c r="D13498" s="182" t="s">
        <v>8636</v>
      </c>
      <c r="E13498" s="703">
        <v>3900</v>
      </c>
      <c r="F13498" s="125"/>
      <c r="G13498" s="125">
        <f t="shared" si="216"/>
        <v>-3900</v>
      </c>
      <c r="H13498" s="704" t="s">
        <v>8591</v>
      </c>
    </row>
    <row r="13499" spans="1:8" s="681" customFormat="1" ht="15" customHeight="1" x14ac:dyDescent="0.25">
      <c r="A13499" s="733">
        <v>44873</v>
      </c>
      <c r="B13499" s="62" t="s">
        <v>8557</v>
      </c>
      <c r="C13499" s="75" t="s">
        <v>3144</v>
      </c>
      <c r="D13499" s="739" t="s">
        <v>6056</v>
      </c>
      <c r="E13499" s="705">
        <v>18000</v>
      </c>
      <c r="F13499" s="125"/>
      <c r="G13499" s="125">
        <f t="shared" si="216"/>
        <v>-18000</v>
      </c>
      <c r="H13499" s="704" t="s">
        <v>8591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8591</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8591</v>
      </c>
    </row>
    <row r="13502" spans="1:8" s="681" customFormat="1" ht="15" customHeight="1" x14ac:dyDescent="0.25">
      <c r="A13502" s="733">
        <v>44873</v>
      </c>
      <c r="B13502" s="62" t="s">
        <v>8557</v>
      </c>
      <c r="C13502" s="75" t="s">
        <v>3144</v>
      </c>
      <c r="D13502" s="182" t="s">
        <v>6056</v>
      </c>
      <c r="E13502" s="703">
        <v>5680</v>
      </c>
      <c r="F13502" s="125"/>
      <c r="G13502" s="125">
        <f t="shared" si="216"/>
        <v>-5680</v>
      </c>
      <c r="H13502" s="704" t="s">
        <v>8591</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8591</v>
      </c>
    </row>
    <row r="13506" spans="1:8" s="681" customFormat="1" ht="15" customHeight="1" x14ac:dyDescent="0.25">
      <c r="A13506" s="733">
        <v>44873</v>
      </c>
      <c r="B13506" s="62" t="s">
        <v>2932</v>
      </c>
      <c r="C13506" s="75" t="s">
        <v>4875</v>
      </c>
      <c r="D13506" s="182" t="s">
        <v>8631</v>
      </c>
      <c r="E13506" s="703">
        <v>2000</v>
      </c>
      <c r="F13506" s="125"/>
      <c r="G13506" s="125">
        <f t="shared" si="216"/>
        <v>-2000</v>
      </c>
      <c r="H13506" s="704" t="s">
        <v>8591</v>
      </c>
    </row>
    <row r="13507" spans="1:8" s="681" customFormat="1" ht="15" customHeight="1" x14ac:dyDescent="0.25">
      <c r="A13507" s="733">
        <v>44873</v>
      </c>
      <c r="B13507" s="62" t="s">
        <v>8557</v>
      </c>
      <c r="C13507" s="75" t="s">
        <v>3144</v>
      </c>
      <c r="D13507" s="182" t="s">
        <v>8637</v>
      </c>
      <c r="E13507" s="703">
        <v>16100</v>
      </c>
      <c r="F13507" s="125"/>
      <c r="G13507" s="125">
        <f t="shared" si="216"/>
        <v>-16100</v>
      </c>
      <c r="H13507" s="704" t="s">
        <v>8591</v>
      </c>
    </row>
    <row r="13508" spans="1:8" s="681" customFormat="1" ht="15" customHeight="1" x14ac:dyDescent="0.25">
      <c r="A13508" s="733">
        <v>44873</v>
      </c>
      <c r="B13508" s="62" t="s">
        <v>16</v>
      </c>
      <c r="C13508" s="75" t="s">
        <v>103</v>
      </c>
      <c r="D13508" s="182" t="s">
        <v>8638</v>
      </c>
      <c r="E13508" s="703">
        <v>2300</v>
      </c>
      <c r="F13508" s="125"/>
      <c r="G13508" s="125">
        <f t="shared" si="216"/>
        <v>-2300</v>
      </c>
      <c r="H13508" s="704" t="s">
        <v>8591</v>
      </c>
    </row>
    <row r="13509" spans="1:8" s="681" customFormat="1" ht="15" customHeight="1" x14ac:dyDescent="0.25">
      <c r="A13509" s="733">
        <v>44873</v>
      </c>
      <c r="B13509" s="62" t="s">
        <v>2932</v>
      </c>
      <c r="C13509" s="75" t="s">
        <v>3144</v>
      </c>
      <c r="D13509" s="182" t="s">
        <v>8639</v>
      </c>
      <c r="E13509" s="703">
        <v>16200</v>
      </c>
      <c r="F13509" s="125"/>
      <c r="G13509" s="125">
        <f t="shared" ref="G13509:G13572" si="217">F13509-E13509</f>
        <v>-16200</v>
      </c>
      <c r="H13509" s="704" t="s">
        <v>8591</v>
      </c>
    </row>
    <row r="13510" spans="1:8" s="681" customFormat="1" ht="15" customHeight="1" x14ac:dyDescent="0.25">
      <c r="A13510" s="733">
        <v>44873</v>
      </c>
      <c r="B13510" s="62" t="s">
        <v>4552</v>
      </c>
      <c r="C13510" s="75" t="s">
        <v>3144</v>
      </c>
      <c r="D13510" s="182" t="s">
        <v>8640</v>
      </c>
      <c r="E13510" s="703">
        <v>35000</v>
      </c>
      <c r="F13510" s="125"/>
      <c r="G13510" s="125">
        <f t="shared" si="217"/>
        <v>-35000</v>
      </c>
      <c r="H13510" s="704" t="s">
        <v>8591</v>
      </c>
    </row>
    <row r="13511" spans="1:8" s="681" customFormat="1" ht="15" customHeight="1" x14ac:dyDescent="0.25">
      <c r="A13511" s="733">
        <v>44873</v>
      </c>
      <c r="B13511" s="62" t="s">
        <v>8557</v>
      </c>
      <c r="C13511" s="75" t="s">
        <v>5740</v>
      </c>
      <c r="D13511" s="182"/>
      <c r="E13511" s="703">
        <v>1000</v>
      </c>
      <c r="F13511" s="125"/>
      <c r="G13511" s="125">
        <f t="shared" si="217"/>
        <v>-1000</v>
      </c>
      <c r="H13511" s="704" t="s">
        <v>8591</v>
      </c>
    </row>
    <row r="13512" spans="1:8" s="681" customFormat="1" ht="15" customHeight="1" x14ac:dyDescent="0.25">
      <c r="A13512" s="733">
        <v>44873</v>
      </c>
      <c r="B13512" s="62" t="s">
        <v>16</v>
      </c>
      <c r="C13512" s="75" t="s">
        <v>3363</v>
      </c>
      <c r="D13512" s="182"/>
      <c r="E13512" s="703">
        <v>4970</v>
      </c>
      <c r="F13512" s="125"/>
      <c r="G13512" s="125">
        <f t="shared" si="217"/>
        <v>-4970</v>
      </c>
      <c r="H13512" s="704" t="s">
        <v>8591</v>
      </c>
    </row>
    <row r="13513" spans="1:8" s="681" customFormat="1" ht="15" customHeight="1" x14ac:dyDescent="0.25">
      <c r="A13513" s="733">
        <v>44875</v>
      </c>
      <c r="B13513" s="62" t="s">
        <v>8337</v>
      </c>
      <c r="C13513" s="75" t="s">
        <v>789</v>
      </c>
      <c r="D13513" s="182"/>
      <c r="E13513" s="703">
        <v>340</v>
      </c>
      <c r="F13513" s="125"/>
      <c r="G13513" s="125">
        <f t="shared" si="217"/>
        <v>-340</v>
      </c>
      <c r="H13513" s="704" t="s">
        <v>8591</v>
      </c>
    </row>
    <row r="13514" spans="1:8" s="681" customFormat="1" ht="15" customHeight="1" x14ac:dyDescent="0.25">
      <c r="A13514" s="733">
        <v>44875</v>
      </c>
      <c r="B13514" s="62" t="s">
        <v>8337</v>
      </c>
      <c r="C13514" s="75" t="s">
        <v>789</v>
      </c>
      <c r="D13514" s="182"/>
      <c r="E13514" s="703">
        <v>1630</v>
      </c>
      <c r="F13514" s="125"/>
      <c r="G13514" s="125">
        <f t="shared" si="217"/>
        <v>-1630</v>
      </c>
      <c r="H13514" s="704" t="s">
        <v>8591</v>
      </c>
    </row>
    <row r="13515" spans="1:8" s="681" customFormat="1" ht="15" customHeight="1" x14ac:dyDescent="0.25">
      <c r="A13515" s="733">
        <v>44875</v>
      </c>
      <c r="B13515" s="62" t="s">
        <v>2932</v>
      </c>
      <c r="C13515" s="75" t="s">
        <v>789</v>
      </c>
      <c r="D13515" s="182"/>
      <c r="E13515" s="703">
        <v>4500</v>
      </c>
      <c r="F13515" s="125"/>
      <c r="G13515" s="125">
        <f t="shared" si="217"/>
        <v>-4500</v>
      </c>
      <c r="H13515" s="704" t="s">
        <v>8591</v>
      </c>
    </row>
    <row r="13516" spans="1:8" s="681" customFormat="1" ht="15" customHeight="1" x14ac:dyDescent="0.25">
      <c r="A13516" s="733">
        <v>44875</v>
      </c>
      <c r="B13516" s="62" t="s">
        <v>8557</v>
      </c>
      <c r="C13516" s="75" t="s">
        <v>317</v>
      </c>
      <c r="D13516" s="182" t="s">
        <v>8641</v>
      </c>
      <c r="E13516" s="703">
        <v>22000</v>
      </c>
      <c r="F13516" s="125"/>
      <c r="G13516" s="125">
        <f t="shared" si="217"/>
        <v>-22000</v>
      </c>
      <c r="H13516" s="704" t="s">
        <v>8591</v>
      </c>
    </row>
    <row r="13517" spans="1:8" s="681" customFormat="1" ht="15" customHeight="1" x14ac:dyDescent="0.25">
      <c r="A13517" s="733">
        <v>44875</v>
      </c>
      <c r="B13517" s="62" t="s">
        <v>8530</v>
      </c>
      <c r="C13517" s="75" t="s">
        <v>317</v>
      </c>
      <c r="D13517" s="182" t="s">
        <v>8641</v>
      </c>
      <c r="E13517" s="703">
        <v>14900</v>
      </c>
      <c r="F13517" s="125"/>
      <c r="G13517" s="125">
        <f t="shared" si="217"/>
        <v>-14900</v>
      </c>
      <c r="H13517" s="704" t="s">
        <v>8591</v>
      </c>
    </row>
    <row r="13518" spans="1:8" s="681" customFormat="1" ht="15" customHeight="1" x14ac:dyDescent="0.25">
      <c r="A13518" s="733">
        <v>44875</v>
      </c>
      <c r="B13518" s="62" t="s">
        <v>8041</v>
      </c>
      <c r="C13518" s="75" t="s">
        <v>317</v>
      </c>
      <c r="D13518" s="182" t="s">
        <v>8641</v>
      </c>
      <c r="E13518" s="703">
        <v>28500</v>
      </c>
      <c r="F13518" s="125"/>
      <c r="G13518" s="125">
        <f t="shared" si="217"/>
        <v>-28500</v>
      </c>
      <c r="H13518" s="704" t="s">
        <v>8591</v>
      </c>
    </row>
    <row r="13519" spans="1:8" s="681" customFormat="1" ht="15" customHeight="1" x14ac:dyDescent="0.25">
      <c r="A13519" s="733">
        <v>44875</v>
      </c>
      <c r="B13519" s="62" t="s">
        <v>7919</v>
      </c>
      <c r="C13519" s="75" t="s">
        <v>317</v>
      </c>
      <c r="D13519" s="182" t="s">
        <v>8641</v>
      </c>
      <c r="E13519" s="703">
        <v>28500</v>
      </c>
      <c r="F13519" s="125"/>
      <c r="G13519" s="125">
        <f t="shared" si="217"/>
        <v>-28500</v>
      </c>
      <c r="H13519" s="704" t="s">
        <v>8591</v>
      </c>
    </row>
    <row r="13520" spans="1:8" s="681" customFormat="1" ht="15" customHeight="1" x14ac:dyDescent="0.25">
      <c r="A13520" s="733">
        <v>44875</v>
      </c>
      <c r="B13520" s="62" t="s">
        <v>8337</v>
      </c>
      <c r="C13520" s="75" t="s">
        <v>317</v>
      </c>
      <c r="D13520" s="182" t="s">
        <v>8641</v>
      </c>
      <c r="E13520" s="703">
        <v>28500</v>
      </c>
      <c r="F13520" s="125"/>
      <c r="G13520" s="125">
        <f t="shared" si="217"/>
        <v>-28500</v>
      </c>
      <c r="H13520" s="704" t="s">
        <v>8591</v>
      </c>
    </row>
    <row r="13521" spans="1:8" s="681" customFormat="1" ht="15" customHeight="1" x14ac:dyDescent="0.25">
      <c r="A13521" s="733">
        <v>44875</v>
      </c>
      <c r="B13521" s="62" t="s">
        <v>2932</v>
      </c>
      <c r="C13521" s="75" t="s">
        <v>4875</v>
      </c>
      <c r="D13521" s="182" t="s">
        <v>8666</v>
      </c>
      <c r="E13521" s="703">
        <v>2000</v>
      </c>
      <c r="F13521" s="125"/>
      <c r="G13521" s="125">
        <f t="shared" si="217"/>
        <v>-2000</v>
      </c>
      <c r="H13521" s="704" t="s">
        <v>8591</v>
      </c>
    </row>
    <row r="13522" spans="1:8" s="681" customFormat="1" ht="15" customHeight="1" x14ac:dyDescent="0.25">
      <c r="A13522" s="733">
        <v>44875</v>
      </c>
      <c r="B13522" s="62" t="s">
        <v>16</v>
      </c>
      <c r="C13522" s="75" t="s">
        <v>16</v>
      </c>
      <c r="D13522" s="182" t="s">
        <v>8667</v>
      </c>
      <c r="E13522" s="703">
        <v>500</v>
      </c>
      <c r="F13522" s="125"/>
      <c r="G13522" s="125">
        <f t="shared" si="217"/>
        <v>-500</v>
      </c>
      <c r="H13522" s="704" t="s">
        <v>8591</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8591</v>
      </c>
    </row>
    <row r="13524" spans="1:8" s="681" customFormat="1" ht="15" customHeight="1" x14ac:dyDescent="0.25">
      <c r="A13524" s="733">
        <v>44876</v>
      </c>
      <c r="B13524" s="62" t="s">
        <v>8041</v>
      </c>
      <c r="C13524" s="75" t="s">
        <v>391</v>
      </c>
      <c r="D13524" s="182" t="s">
        <v>8642</v>
      </c>
      <c r="E13524" s="703">
        <v>8500</v>
      </c>
      <c r="F13524" s="125"/>
      <c r="G13524" s="125">
        <f t="shared" si="217"/>
        <v>-8500</v>
      </c>
      <c r="H13524" s="704" t="s">
        <v>8591</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8591</v>
      </c>
    </row>
    <row r="13526" spans="1:8" s="681" customFormat="1" ht="15" customHeight="1" x14ac:dyDescent="0.25">
      <c r="A13526" s="733">
        <v>44876</v>
      </c>
      <c r="B13526" s="62" t="s">
        <v>8041</v>
      </c>
      <c r="C13526" s="75" t="s">
        <v>5740</v>
      </c>
      <c r="D13526" s="182"/>
      <c r="E13526" s="703">
        <v>2000</v>
      </c>
      <c r="F13526" s="125"/>
      <c r="G13526" s="125">
        <f t="shared" si="217"/>
        <v>-2000</v>
      </c>
      <c r="H13526" s="704" t="s">
        <v>8591</v>
      </c>
    </row>
    <row r="13527" spans="1:8" s="681" customFormat="1" ht="15" customHeight="1" x14ac:dyDescent="0.25">
      <c r="A13527" s="733">
        <v>44877</v>
      </c>
      <c r="B13527" s="62" t="s">
        <v>8041</v>
      </c>
      <c r="C13527" s="75" t="s">
        <v>3144</v>
      </c>
      <c r="D13527" s="182" t="s">
        <v>8407</v>
      </c>
      <c r="E13527" s="703">
        <v>1990</v>
      </c>
      <c r="F13527" s="125"/>
      <c r="G13527" s="125">
        <f t="shared" si="217"/>
        <v>-1990</v>
      </c>
      <c r="H13527" s="704" t="s">
        <v>8591</v>
      </c>
    </row>
    <row r="13528" spans="1:8" s="681" customFormat="1" ht="15" customHeight="1" x14ac:dyDescent="0.25">
      <c r="A13528" s="733">
        <v>44877</v>
      </c>
      <c r="B13528" s="62" t="s">
        <v>7919</v>
      </c>
      <c r="C13528" s="75" t="s">
        <v>3144</v>
      </c>
      <c r="D13528" s="182" t="s">
        <v>8643</v>
      </c>
      <c r="E13528" s="703">
        <v>13600</v>
      </c>
      <c r="F13528" s="125"/>
      <c r="G13528" s="125">
        <f t="shared" si="217"/>
        <v>-13600</v>
      </c>
      <c r="H13528" s="704" t="s">
        <v>8591</v>
      </c>
    </row>
    <row r="13529" spans="1:8" s="681" customFormat="1" ht="15" customHeight="1" x14ac:dyDescent="0.25">
      <c r="A13529" s="733">
        <v>44877</v>
      </c>
      <c r="B13529" s="62" t="s">
        <v>8075</v>
      </c>
      <c r="C13529" s="75" t="s">
        <v>3144</v>
      </c>
      <c r="D13529" s="182" t="s">
        <v>8644</v>
      </c>
      <c r="E13529" s="703">
        <v>6000</v>
      </c>
      <c r="F13529" s="125"/>
      <c r="G13529" s="125">
        <f t="shared" si="217"/>
        <v>-6000</v>
      </c>
      <c r="H13529" s="704" t="s">
        <v>8591</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8591</v>
      </c>
    </row>
    <row r="13531" spans="1:8" s="681" customFormat="1" ht="15" customHeight="1" x14ac:dyDescent="0.25">
      <c r="A13531" s="733">
        <v>44877</v>
      </c>
      <c r="B13531" s="62" t="s">
        <v>8337</v>
      </c>
      <c r="C13531" s="75" t="s">
        <v>8500</v>
      </c>
      <c r="D13531" s="182" t="s">
        <v>8645</v>
      </c>
      <c r="E13531" s="703">
        <v>80000</v>
      </c>
      <c r="F13531" s="125"/>
      <c r="G13531" s="125">
        <f t="shared" si="217"/>
        <v>-80000</v>
      </c>
      <c r="H13531" s="704" t="s">
        <v>8591</v>
      </c>
    </row>
    <row r="13532" spans="1:8" s="681" customFormat="1" ht="15" customHeight="1" x14ac:dyDescent="0.25">
      <c r="A13532" s="733">
        <v>44877</v>
      </c>
      <c r="B13532" s="62" t="s">
        <v>8655</v>
      </c>
      <c r="C13532" s="75" t="s">
        <v>3144</v>
      </c>
      <c r="D13532" s="182" t="s">
        <v>8657</v>
      </c>
      <c r="E13532" s="703">
        <v>7600</v>
      </c>
      <c r="F13532" s="125"/>
      <c r="G13532" s="125">
        <f t="shared" si="217"/>
        <v>-7600</v>
      </c>
      <c r="H13532" s="704" t="s">
        <v>8591</v>
      </c>
    </row>
    <row r="13533" spans="1:8" s="681" customFormat="1" ht="15" customHeight="1" x14ac:dyDescent="0.25">
      <c r="A13533" s="733">
        <v>44877</v>
      </c>
      <c r="B13533" s="62" t="s">
        <v>16</v>
      </c>
      <c r="C13533" s="75" t="s">
        <v>103</v>
      </c>
      <c r="D13533" s="182" t="s">
        <v>8656</v>
      </c>
      <c r="E13533" s="703">
        <v>1500</v>
      </c>
      <c r="F13533" s="125"/>
      <c r="G13533" s="125">
        <f t="shared" si="217"/>
        <v>-1500</v>
      </c>
      <c r="H13533" s="704" t="s">
        <v>8591</v>
      </c>
    </row>
    <row r="13534" spans="1:8" s="681" customFormat="1" ht="15" customHeight="1" x14ac:dyDescent="0.25">
      <c r="A13534" s="733">
        <v>44879</v>
      </c>
      <c r="B13534" s="62" t="s">
        <v>8655</v>
      </c>
      <c r="C13534" s="75" t="s">
        <v>3144</v>
      </c>
      <c r="D13534" s="182" t="s">
        <v>8658</v>
      </c>
      <c r="E13534" s="703">
        <v>1200</v>
      </c>
      <c r="F13534" s="125"/>
      <c r="G13534" s="125">
        <f t="shared" si="217"/>
        <v>-1200</v>
      </c>
      <c r="H13534" s="704" t="s">
        <v>8591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8591</v>
      </c>
    </row>
    <row r="13536" spans="1:8" s="681" customFormat="1" ht="15" customHeight="1" x14ac:dyDescent="0.25">
      <c r="A13536" s="733">
        <v>44879</v>
      </c>
      <c r="B13536" s="62" t="s">
        <v>8557</v>
      </c>
      <c r="C13536" s="75" t="s">
        <v>3144</v>
      </c>
      <c r="D13536" s="182" t="s">
        <v>6823</v>
      </c>
      <c r="E13536" s="703">
        <v>3500</v>
      </c>
      <c r="F13536" s="125"/>
      <c r="G13536" s="125">
        <f t="shared" si="217"/>
        <v>-3500</v>
      </c>
      <c r="H13536" s="704" t="s">
        <v>8591</v>
      </c>
    </row>
    <row r="13537" spans="1:8" s="681" customFormat="1" ht="15" customHeight="1" x14ac:dyDescent="0.25">
      <c r="A13537" s="733">
        <v>44879</v>
      </c>
      <c r="B13537" s="62" t="s">
        <v>7919</v>
      </c>
      <c r="C13537" s="75" t="s">
        <v>3445</v>
      </c>
      <c r="D13537" s="182" t="s">
        <v>8659</v>
      </c>
      <c r="E13537" s="703">
        <v>25000</v>
      </c>
      <c r="F13537" s="125"/>
      <c r="G13537" s="125">
        <f t="shared" si="217"/>
        <v>-25000</v>
      </c>
      <c r="H13537" s="704" t="s">
        <v>8591</v>
      </c>
    </row>
    <row r="13538" spans="1:8" s="681" customFormat="1" ht="15" customHeight="1" x14ac:dyDescent="0.25">
      <c r="A13538" s="733">
        <v>44879</v>
      </c>
      <c r="B13538" s="62" t="s">
        <v>8041</v>
      </c>
      <c r="C13538" s="416" t="s">
        <v>6782</v>
      </c>
      <c r="D13538" s="920" t="s">
        <v>1156</v>
      </c>
      <c r="E13538" s="736">
        <v>15000</v>
      </c>
      <c r="F13538" s="125"/>
      <c r="G13538" s="125">
        <f t="shared" si="217"/>
        <v>-15000</v>
      </c>
      <c r="H13538" s="704" t="s">
        <v>8591</v>
      </c>
    </row>
    <row r="13539" spans="1:8" s="681" customFormat="1" ht="15" customHeight="1" x14ac:dyDescent="0.25">
      <c r="A13539" s="733">
        <v>44879</v>
      </c>
      <c r="B13539" s="62" t="s">
        <v>6503</v>
      </c>
      <c r="C13539" s="75" t="s">
        <v>3144</v>
      </c>
      <c r="D13539" s="182" t="s">
        <v>8660</v>
      </c>
      <c r="E13539" s="703">
        <v>18000</v>
      </c>
      <c r="F13539" s="125"/>
      <c r="G13539" s="125">
        <f t="shared" si="217"/>
        <v>-18000</v>
      </c>
      <c r="H13539" s="704" t="s">
        <v>8591</v>
      </c>
    </row>
    <row r="13540" spans="1:8" s="681" customFormat="1" ht="15" customHeight="1" x14ac:dyDescent="0.25">
      <c r="A13540" s="733">
        <v>44879</v>
      </c>
      <c r="B13540" s="62" t="s">
        <v>8655</v>
      </c>
      <c r="C13540" s="75" t="s">
        <v>5740</v>
      </c>
      <c r="D13540" s="182"/>
      <c r="E13540" s="703">
        <v>1850</v>
      </c>
      <c r="F13540" s="125"/>
      <c r="G13540" s="125">
        <f t="shared" si="217"/>
        <v>-1850</v>
      </c>
      <c r="H13540" s="704" t="s">
        <v>8591</v>
      </c>
    </row>
    <row r="13541" spans="1:8" s="681" customFormat="1" ht="36" customHeight="1" x14ac:dyDescent="0.25">
      <c r="A13541" s="733">
        <v>44879</v>
      </c>
      <c r="B13541" s="62" t="s">
        <v>8041</v>
      </c>
      <c r="C13541" s="75" t="s">
        <v>2709</v>
      </c>
      <c r="D13541" s="182" t="s">
        <v>8671</v>
      </c>
      <c r="E13541" s="703">
        <v>359000</v>
      </c>
      <c r="F13541" s="125"/>
      <c r="G13541" s="125">
        <f t="shared" si="217"/>
        <v>-359000</v>
      </c>
      <c r="H13541" s="704" t="s">
        <v>8591</v>
      </c>
    </row>
    <row r="13542" spans="1:8" s="681" customFormat="1" ht="15" customHeight="1" x14ac:dyDescent="0.25">
      <c r="A13542" s="733">
        <v>44880</v>
      </c>
      <c r="B13542" s="62" t="s">
        <v>8041</v>
      </c>
      <c r="C13542" s="75" t="s">
        <v>285</v>
      </c>
      <c r="D13542" s="182" t="s">
        <v>8661</v>
      </c>
      <c r="E13542" s="703">
        <v>744</v>
      </c>
      <c r="F13542" s="125"/>
      <c r="G13542" s="125">
        <f t="shared" si="217"/>
        <v>-744</v>
      </c>
      <c r="H13542" s="704" t="s">
        <v>8591</v>
      </c>
    </row>
    <row r="13543" spans="1:8" s="681" customFormat="1" ht="15" customHeight="1" x14ac:dyDescent="0.25">
      <c r="A13543" s="733">
        <v>44880</v>
      </c>
      <c r="B13543" s="62" t="s">
        <v>16</v>
      </c>
      <c r="C13543" s="75" t="s">
        <v>103</v>
      </c>
      <c r="D13543" s="182" t="s">
        <v>8490</v>
      </c>
      <c r="E13543" s="703">
        <v>3105</v>
      </c>
      <c r="F13543" s="125"/>
      <c r="G13543" s="125">
        <f t="shared" si="217"/>
        <v>-3105</v>
      </c>
      <c r="H13543" s="704" t="s">
        <v>8591</v>
      </c>
    </row>
    <row r="13544" spans="1:8" s="681" customFormat="1" ht="15" customHeight="1" x14ac:dyDescent="0.25">
      <c r="A13544" s="733">
        <v>44880</v>
      </c>
      <c r="B13544" s="62" t="s">
        <v>7919</v>
      </c>
      <c r="C13544" s="75" t="s">
        <v>391</v>
      </c>
      <c r="D13544" s="182" t="s">
        <v>8490</v>
      </c>
      <c r="E13544" s="703">
        <v>1000</v>
      </c>
      <c r="F13544" s="125"/>
      <c r="G13544" s="125">
        <f t="shared" si="217"/>
        <v>-1000</v>
      </c>
      <c r="H13544" s="704" t="s">
        <v>8591</v>
      </c>
    </row>
    <row r="13545" spans="1:8" s="681" customFormat="1" ht="15" customHeight="1" x14ac:dyDescent="0.25">
      <c r="A13545" s="733">
        <v>44880</v>
      </c>
      <c r="B13545" s="62" t="s">
        <v>8041</v>
      </c>
      <c r="C13545" s="75" t="s">
        <v>391</v>
      </c>
      <c r="D13545" s="182" t="s">
        <v>8490</v>
      </c>
      <c r="E13545" s="703">
        <v>1000</v>
      </c>
      <c r="F13545" s="125"/>
      <c r="G13545" s="125">
        <f t="shared" si="217"/>
        <v>-1000</v>
      </c>
      <c r="H13545" s="704" t="s">
        <v>8591</v>
      </c>
    </row>
    <row r="13546" spans="1:8" s="681" customFormat="1" ht="15" customHeight="1" x14ac:dyDescent="0.25">
      <c r="A13546" s="733">
        <v>44880</v>
      </c>
      <c r="B13546" s="62" t="s">
        <v>8337</v>
      </c>
      <c r="C13546" s="75" t="s">
        <v>3144</v>
      </c>
      <c r="D13546" s="182" t="s">
        <v>8407</v>
      </c>
      <c r="E13546" s="703">
        <v>2000</v>
      </c>
      <c r="F13546" s="125"/>
      <c r="G13546" s="125">
        <f t="shared" si="217"/>
        <v>-2000</v>
      </c>
      <c r="H13546" s="704" t="s">
        <v>8591</v>
      </c>
    </row>
    <row r="13547" spans="1:8" s="681" customFormat="1" ht="15" customHeight="1" x14ac:dyDescent="0.25">
      <c r="A13547" s="733">
        <v>44880</v>
      </c>
      <c r="B13547" s="62" t="s">
        <v>8530</v>
      </c>
      <c r="C13547" s="75" t="s">
        <v>391</v>
      </c>
      <c r="D13547" s="182" t="s">
        <v>8668</v>
      </c>
      <c r="E13547" s="703">
        <v>1000</v>
      </c>
      <c r="F13547" s="125"/>
      <c r="G13547" s="125">
        <f t="shared" si="217"/>
        <v>-1000</v>
      </c>
      <c r="H13547" s="704" t="s">
        <v>8591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8591</v>
      </c>
    </row>
    <row r="13549" spans="1:8" s="681" customFormat="1" ht="15" customHeight="1" x14ac:dyDescent="0.25">
      <c r="A13549" s="733">
        <v>44880</v>
      </c>
      <c r="B13549" s="62" t="s">
        <v>8655</v>
      </c>
      <c r="C13549" s="75" t="s">
        <v>1062</v>
      </c>
      <c r="D13549" s="182" t="s">
        <v>8662</v>
      </c>
      <c r="E13549" s="703">
        <v>45500</v>
      </c>
      <c r="F13549" s="125"/>
      <c r="G13549" s="125">
        <f t="shared" si="217"/>
        <v>-45500</v>
      </c>
      <c r="H13549" s="704" t="s">
        <v>8591</v>
      </c>
    </row>
    <row r="13550" spans="1:8" s="681" customFormat="1" ht="15" customHeight="1" x14ac:dyDescent="0.25">
      <c r="A13550" s="733">
        <v>44880</v>
      </c>
      <c r="B13550" s="62" t="s">
        <v>8530</v>
      </c>
      <c r="C13550" s="75" t="s">
        <v>8562</v>
      </c>
      <c r="D13550" s="182" t="s">
        <v>8190</v>
      </c>
      <c r="E13550" s="703">
        <v>30000</v>
      </c>
      <c r="F13550" s="125"/>
      <c r="G13550" s="125">
        <f t="shared" si="217"/>
        <v>-30000</v>
      </c>
      <c r="H13550" s="704" t="s">
        <v>8591</v>
      </c>
    </row>
    <row r="13551" spans="1:8" s="681" customFormat="1" ht="15" customHeight="1" x14ac:dyDescent="0.25">
      <c r="A13551" s="733">
        <v>44880</v>
      </c>
      <c r="B13551" s="62" t="s">
        <v>7919</v>
      </c>
      <c r="C13551" s="75" t="s">
        <v>789</v>
      </c>
      <c r="D13551" s="182"/>
      <c r="E13551" s="703">
        <v>200</v>
      </c>
      <c r="F13551" s="125"/>
      <c r="G13551" s="125">
        <f t="shared" si="217"/>
        <v>-200</v>
      </c>
      <c r="H13551" s="704" t="s">
        <v>8591</v>
      </c>
    </row>
    <row r="13552" spans="1:8" s="681" customFormat="1" ht="15" customHeight="1" x14ac:dyDescent="0.25">
      <c r="A13552" s="733">
        <v>44880</v>
      </c>
      <c r="B13552" s="62" t="s">
        <v>8041</v>
      </c>
      <c r="C13552" s="75" t="s">
        <v>789</v>
      </c>
      <c r="D13552" s="182"/>
      <c r="E13552" s="703">
        <v>340</v>
      </c>
      <c r="F13552" s="125"/>
      <c r="G13552" s="125">
        <f t="shared" si="217"/>
        <v>-340</v>
      </c>
      <c r="H13552" s="704" t="s">
        <v>8591</v>
      </c>
    </row>
    <row r="13553" spans="1:8" s="681" customFormat="1" ht="15" customHeight="1" x14ac:dyDescent="0.25">
      <c r="A13553" s="733">
        <v>44880</v>
      </c>
      <c r="B13553" s="62" t="s">
        <v>7919</v>
      </c>
      <c r="C13553" s="549" t="s">
        <v>3144</v>
      </c>
      <c r="D13553" s="739" t="s">
        <v>8663</v>
      </c>
      <c r="E13553" s="705">
        <v>3050</v>
      </c>
      <c r="F13553" s="125"/>
      <c r="G13553" s="125">
        <f t="shared" si="217"/>
        <v>-3050</v>
      </c>
      <c r="H13553" s="704" t="s">
        <v>8591</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8591</v>
      </c>
    </row>
    <row r="13555" spans="1:8" s="681" customFormat="1" ht="15" customHeight="1" x14ac:dyDescent="0.25">
      <c r="A13555" s="733">
        <v>44880</v>
      </c>
      <c r="B13555" s="62" t="s">
        <v>8655</v>
      </c>
      <c r="C13555" s="75" t="s">
        <v>8664</v>
      </c>
      <c r="D13555" s="182" t="s">
        <v>8665</v>
      </c>
      <c r="E13555" s="703">
        <v>31000</v>
      </c>
      <c r="F13555" s="125"/>
      <c r="G13555" s="125">
        <f t="shared" si="217"/>
        <v>-31000</v>
      </c>
      <c r="H13555" s="704" t="s">
        <v>8591</v>
      </c>
    </row>
    <row r="13556" spans="1:8" s="681" customFormat="1" ht="15" customHeight="1" x14ac:dyDescent="0.25">
      <c r="A13556" s="733">
        <v>44881</v>
      </c>
      <c r="B13556" s="62" t="s">
        <v>8655</v>
      </c>
      <c r="C13556" s="75" t="s">
        <v>5740</v>
      </c>
      <c r="D13556" s="182" t="s">
        <v>8669</v>
      </c>
      <c r="E13556" s="703">
        <v>1500</v>
      </c>
      <c r="F13556" s="125"/>
      <c r="G13556" s="125">
        <f t="shared" si="217"/>
        <v>-1500</v>
      </c>
      <c r="H13556" s="704" t="s">
        <v>8591</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8591</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8591</v>
      </c>
    </row>
    <row r="13559" spans="1:8" s="681" customFormat="1" ht="15" customHeight="1" x14ac:dyDescent="0.25">
      <c r="A13559" s="733">
        <v>44881</v>
      </c>
      <c r="B13559" s="62" t="s">
        <v>8337</v>
      </c>
      <c r="C13559" s="75" t="s">
        <v>3144</v>
      </c>
      <c r="D13559" s="182" t="s">
        <v>8670</v>
      </c>
      <c r="E13559" s="703">
        <v>10000</v>
      </c>
      <c r="F13559" s="125"/>
      <c r="G13559" s="125">
        <f t="shared" si="217"/>
        <v>-10000</v>
      </c>
      <c r="H13559" s="704" t="s">
        <v>8591</v>
      </c>
    </row>
    <row r="13560" spans="1:8" s="681" customFormat="1" ht="15" customHeight="1" x14ac:dyDescent="0.25">
      <c r="A13560" s="733">
        <v>44881</v>
      </c>
      <c r="B13560" s="62" t="s">
        <v>16</v>
      </c>
      <c r="C13560" s="75" t="s">
        <v>391</v>
      </c>
      <c r="D13560" s="182" t="s">
        <v>8294</v>
      </c>
      <c r="E13560" s="703">
        <v>200</v>
      </c>
      <c r="F13560" s="125"/>
      <c r="G13560" s="125">
        <f t="shared" si="217"/>
        <v>-200</v>
      </c>
      <c r="H13560" s="704" t="s">
        <v>8591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8591</v>
      </c>
    </row>
    <row r="13562" spans="1:8" s="681" customFormat="1" ht="24" customHeight="1" x14ac:dyDescent="0.25">
      <c r="A13562" s="733">
        <v>44882</v>
      </c>
      <c r="B13562" s="62" t="s">
        <v>7919</v>
      </c>
      <c r="C13562" s="549" t="s">
        <v>8392</v>
      </c>
      <c r="D13562" s="739" t="s">
        <v>8686</v>
      </c>
      <c r="E13562" s="705">
        <v>100000</v>
      </c>
      <c r="F13562" s="125"/>
      <c r="G13562" s="125">
        <f t="shared" si="217"/>
        <v>-100000</v>
      </c>
      <c r="H13562" s="704" t="s">
        <v>8591</v>
      </c>
    </row>
    <row r="13563" spans="1:8" s="681" customFormat="1" ht="24" customHeight="1" x14ac:dyDescent="0.25">
      <c r="A13563" s="733">
        <v>44882</v>
      </c>
      <c r="B13563" s="62" t="s">
        <v>8041</v>
      </c>
      <c r="C13563" s="549" t="s">
        <v>8392</v>
      </c>
      <c r="D13563" s="739" t="s">
        <v>8686</v>
      </c>
      <c r="E13563" s="705">
        <v>100000</v>
      </c>
      <c r="F13563" s="125"/>
      <c r="G13563" s="125">
        <f t="shared" si="217"/>
        <v>-100000</v>
      </c>
      <c r="H13563" s="704" t="s">
        <v>8591</v>
      </c>
    </row>
    <row r="13564" spans="1:8" s="681" customFormat="1" ht="24" customHeight="1" x14ac:dyDescent="0.25">
      <c r="A13564" s="733">
        <v>44882</v>
      </c>
      <c r="B13564" s="62" t="s">
        <v>8557</v>
      </c>
      <c r="C13564" s="549" t="s">
        <v>8392</v>
      </c>
      <c r="D13564" s="739" t="s">
        <v>8686</v>
      </c>
      <c r="E13564" s="705">
        <v>200000</v>
      </c>
      <c r="F13564" s="125"/>
      <c r="G13564" s="125">
        <f t="shared" si="217"/>
        <v>-200000</v>
      </c>
      <c r="H13564" s="704" t="s">
        <v>8591</v>
      </c>
    </row>
    <row r="13565" spans="1:8" s="681" customFormat="1" ht="24" customHeight="1" x14ac:dyDescent="0.25">
      <c r="A13565" s="733">
        <v>44882</v>
      </c>
      <c r="B13565" s="62" t="s">
        <v>8530</v>
      </c>
      <c r="C13565" s="549" t="s">
        <v>8392</v>
      </c>
      <c r="D13565" s="739" t="s">
        <v>8686</v>
      </c>
      <c r="E13565" s="705">
        <v>100000</v>
      </c>
      <c r="F13565" s="125"/>
      <c r="G13565" s="125">
        <f t="shared" si="217"/>
        <v>-100000</v>
      </c>
      <c r="H13565" s="704" t="s">
        <v>8591</v>
      </c>
    </row>
    <row r="13566" spans="1:8" s="681" customFormat="1" ht="15" customHeight="1" x14ac:dyDescent="0.25">
      <c r="A13566" s="733">
        <v>44883</v>
      </c>
      <c r="B13566" s="62" t="s">
        <v>8041</v>
      </c>
      <c r="C13566" s="75" t="s">
        <v>3144</v>
      </c>
      <c r="D13566" s="182" t="s">
        <v>8679</v>
      </c>
      <c r="E13566" s="703">
        <v>18500</v>
      </c>
      <c r="F13566" s="125"/>
      <c r="G13566" s="125">
        <f t="shared" si="217"/>
        <v>-18500</v>
      </c>
      <c r="H13566" s="704" t="s">
        <v>8591</v>
      </c>
    </row>
    <row r="13567" spans="1:8" s="681" customFormat="1" ht="15" customHeight="1" x14ac:dyDescent="0.25">
      <c r="A13567" s="733">
        <v>44883</v>
      </c>
      <c r="B13567" s="62" t="s">
        <v>7919</v>
      </c>
      <c r="C13567" s="549" t="s">
        <v>3144</v>
      </c>
      <c r="D13567" s="739" t="s">
        <v>8679</v>
      </c>
      <c r="E13567" s="705">
        <v>8000</v>
      </c>
      <c r="F13567" s="125"/>
      <c r="G13567" s="125">
        <f t="shared" si="217"/>
        <v>-8000</v>
      </c>
      <c r="H13567" s="704" t="s">
        <v>8591</v>
      </c>
    </row>
    <row r="13568" spans="1:8" s="681" customFormat="1" ht="15" customHeight="1" x14ac:dyDescent="0.25">
      <c r="A13568" s="733">
        <v>44883</v>
      </c>
      <c r="B13568" s="62" t="s">
        <v>8041</v>
      </c>
      <c r="C13568" s="549" t="s">
        <v>3144</v>
      </c>
      <c r="D13568" s="739" t="s">
        <v>8679</v>
      </c>
      <c r="E13568" s="705">
        <v>8000</v>
      </c>
      <c r="F13568" s="125"/>
      <c r="G13568" s="125">
        <f t="shared" si="217"/>
        <v>-8000</v>
      </c>
      <c r="H13568" s="704" t="s">
        <v>8591</v>
      </c>
    </row>
    <row r="13569" spans="1:8" s="681" customFormat="1" ht="15" customHeight="1" x14ac:dyDescent="0.25">
      <c r="A13569" s="733">
        <v>44883</v>
      </c>
      <c r="B13569" s="62" t="s">
        <v>8337</v>
      </c>
      <c r="C13569" s="549" t="s">
        <v>3144</v>
      </c>
      <c r="D13569" s="739" t="s">
        <v>8679</v>
      </c>
      <c r="E13569" s="705">
        <v>9800</v>
      </c>
      <c r="F13569" s="125"/>
      <c r="G13569" s="125">
        <f t="shared" si="217"/>
        <v>-9800</v>
      </c>
      <c r="H13569" s="704" t="s">
        <v>8591</v>
      </c>
    </row>
    <row r="13570" spans="1:8" s="681" customFormat="1" ht="15" customHeight="1" x14ac:dyDescent="0.25">
      <c r="A13570" s="733">
        <v>44883</v>
      </c>
      <c r="B13570" s="62" t="s">
        <v>8557</v>
      </c>
      <c r="C13570" s="75" t="s">
        <v>8230</v>
      </c>
      <c r="D13570" s="182" t="s">
        <v>8680</v>
      </c>
      <c r="E13570" s="703">
        <v>35750</v>
      </c>
      <c r="F13570" s="125"/>
      <c r="G13570" s="125">
        <f t="shared" si="217"/>
        <v>-35750</v>
      </c>
      <c r="H13570" s="704" t="s">
        <v>8591</v>
      </c>
    </row>
    <row r="13571" spans="1:8" s="681" customFormat="1" ht="15" customHeight="1" x14ac:dyDescent="0.25">
      <c r="A13571" s="733">
        <v>44883</v>
      </c>
      <c r="B13571" s="62" t="s">
        <v>16</v>
      </c>
      <c r="C13571" s="75" t="s">
        <v>103</v>
      </c>
      <c r="D13571" s="182"/>
      <c r="E13571" s="703">
        <v>3835</v>
      </c>
      <c r="F13571" s="125"/>
      <c r="G13571" s="125">
        <f t="shared" si="217"/>
        <v>-3835</v>
      </c>
      <c r="H13571" s="704" t="s">
        <v>8591</v>
      </c>
    </row>
    <row r="13572" spans="1:8" s="681" customFormat="1" ht="15" customHeight="1" x14ac:dyDescent="0.25">
      <c r="A13572" s="733">
        <v>44883</v>
      </c>
      <c r="B13572" s="62" t="s">
        <v>7919</v>
      </c>
      <c r="C13572" s="75" t="s">
        <v>391</v>
      </c>
      <c r="D13572" s="182"/>
      <c r="E13572" s="703">
        <v>1000</v>
      </c>
      <c r="F13572" s="125"/>
      <c r="G13572" s="125">
        <f t="shared" si="217"/>
        <v>-1000</v>
      </c>
      <c r="H13572" s="704" t="s">
        <v>8591</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8591</v>
      </c>
    </row>
    <row r="13574" spans="1:8" s="681" customFormat="1" ht="15" customHeight="1" x14ac:dyDescent="0.25">
      <c r="A13574" s="733">
        <v>44883</v>
      </c>
      <c r="B13574" s="62" t="s">
        <v>8655</v>
      </c>
      <c r="C13574" s="75" t="s">
        <v>5740</v>
      </c>
      <c r="D13574" s="182" t="s">
        <v>5741</v>
      </c>
      <c r="E13574" s="703">
        <v>2000</v>
      </c>
      <c r="F13574" s="125"/>
      <c r="G13574" s="125">
        <f t="shared" si="218"/>
        <v>-2000</v>
      </c>
      <c r="H13574" s="704" t="s">
        <v>8591</v>
      </c>
    </row>
    <row r="13575" spans="1:8" s="681" customFormat="1" ht="15" customHeight="1" x14ac:dyDescent="0.25">
      <c r="A13575" s="733">
        <v>44883</v>
      </c>
      <c r="B13575" s="62" t="s">
        <v>8557</v>
      </c>
      <c r="C13575" s="75" t="s">
        <v>391</v>
      </c>
      <c r="D13575" s="182" t="s">
        <v>7551</v>
      </c>
      <c r="E13575" s="703">
        <v>1000</v>
      </c>
      <c r="F13575" s="125"/>
      <c r="G13575" s="125">
        <f t="shared" si="218"/>
        <v>-1000</v>
      </c>
      <c r="H13575" s="704" t="s">
        <v>8591</v>
      </c>
    </row>
    <row r="13576" spans="1:8" s="681" customFormat="1" ht="15" customHeight="1" x14ac:dyDescent="0.25">
      <c r="A13576" s="733">
        <v>44884</v>
      </c>
      <c r="B13576" s="62" t="s">
        <v>8337</v>
      </c>
      <c r="C13576" s="75" t="s">
        <v>8500</v>
      </c>
      <c r="D13576" s="182" t="s">
        <v>8687</v>
      </c>
      <c r="E13576" s="703">
        <v>25000</v>
      </c>
      <c r="F13576" s="125"/>
      <c r="G13576" s="125">
        <f t="shared" si="218"/>
        <v>-25000</v>
      </c>
      <c r="H13576" s="704" t="s">
        <v>8591</v>
      </c>
    </row>
    <row r="13577" spans="1:8" s="681" customFormat="1" ht="15" customHeight="1" x14ac:dyDescent="0.25">
      <c r="A13577" s="733">
        <v>44884</v>
      </c>
      <c r="B13577" s="62" t="s">
        <v>8655</v>
      </c>
      <c r="C13577" s="75" t="s">
        <v>8689</v>
      </c>
      <c r="D13577" s="182" t="s">
        <v>8688</v>
      </c>
      <c r="E13577" s="703">
        <v>159640</v>
      </c>
      <c r="F13577" s="125"/>
      <c r="G13577" s="125">
        <f t="shared" si="218"/>
        <v>-159640</v>
      </c>
      <c r="H13577" s="704" t="s">
        <v>8591</v>
      </c>
    </row>
    <row r="13578" spans="1:8" s="681" customFormat="1" ht="15" customHeight="1" x14ac:dyDescent="0.25">
      <c r="A13578" s="733">
        <v>44884</v>
      </c>
      <c r="B13578" s="62" t="s">
        <v>8655</v>
      </c>
      <c r="C13578" s="75" t="s">
        <v>8664</v>
      </c>
      <c r="D13578" s="182" t="s">
        <v>8665</v>
      </c>
      <c r="E13578" s="703">
        <v>27000</v>
      </c>
      <c r="F13578" s="125"/>
      <c r="G13578" s="125">
        <f t="shared" si="218"/>
        <v>-27000</v>
      </c>
      <c r="H13578" s="704" t="s">
        <v>8591</v>
      </c>
    </row>
    <row r="13579" spans="1:8" s="681" customFormat="1" ht="15" customHeight="1" x14ac:dyDescent="0.25">
      <c r="A13579" s="733">
        <v>44884</v>
      </c>
      <c r="B13579" s="62" t="s">
        <v>8655</v>
      </c>
      <c r="C13579" s="75" t="s">
        <v>5740</v>
      </c>
      <c r="D13579" s="182" t="s">
        <v>8669</v>
      </c>
      <c r="E13579" s="703">
        <v>1500</v>
      </c>
      <c r="F13579" s="125"/>
      <c r="G13579" s="125">
        <f t="shared" si="218"/>
        <v>-1500</v>
      </c>
      <c r="H13579" s="704" t="s">
        <v>8591</v>
      </c>
    </row>
    <row r="13580" spans="1:8" s="681" customFormat="1" ht="15" customHeight="1" x14ac:dyDescent="0.25">
      <c r="A13580" s="733">
        <v>44884</v>
      </c>
      <c r="B13580" s="62" t="s">
        <v>8337</v>
      </c>
      <c r="C13580" s="75" t="s">
        <v>6248</v>
      </c>
      <c r="D13580" s="182" t="s">
        <v>8690</v>
      </c>
      <c r="E13580" s="703">
        <v>15300</v>
      </c>
      <c r="F13580" s="125"/>
      <c r="G13580" s="125">
        <f t="shared" si="218"/>
        <v>-15300</v>
      </c>
      <c r="H13580" s="704" t="s">
        <v>8591</v>
      </c>
    </row>
    <row r="13581" spans="1:8" s="681" customFormat="1" ht="15" customHeight="1" x14ac:dyDescent="0.25">
      <c r="A13581" s="733">
        <v>44884</v>
      </c>
      <c r="B13581" s="62" t="s">
        <v>8655</v>
      </c>
      <c r="C13581" s="75" t="s">
        <v>285</v>
      </c>
      <c r="D13581" s="182" t="s">
        <v>8332</v>
      </c>
      <c r="E13581" s="703">
        <v>800</v>
      </c>
      <c r="F13581" s="125"/>
      <c r="G13581" s="125">
        <f t="shared" si="218"/>
        <v>-800</v>
      </c>
      <c r="H13581" s="704" t="s">
        <v>8591</v>
      </c>
    </row>
    <row r="13582" spans="1:8" s="681" customFormat="1" ht="15" customHeight="1" x14ac:dyDescent="0.25">
      <c r="A13582" s="733">
        <v>44884</v>
      </c>
      <c r="B13582" s="62" t="s">
        <v>2932</v>
      </c>
      <c r="C13582" s="75" t="s">
        <v>4875</v>
      </c>
      <c r="D13582" s="182" t="s">
        <v>8692</v>
      </c>
      <c r="E13582" s="703">
        <v>700</v>
      </c>
      <c r="F13582" s="125"/>
      <c r="G13582" s="125">
        <f t="shared" si="218"/>
        <v>-700</v>
      </c>
      <c r="H13582" s="704" t="s">
        <v>8591</v>
      </c>
    </row>
    <row r="13583" spans="1:8" s="681" customFormat="1" ht="15" customHeight="1" x14ac:dyDescent="0.25">
      <c r="A13583" s="733">
        <v>44886</v>
      </c>
      <c r="B13583" s="62" t="s">
        <v>8557</v>
      </c>
      <c r="C13583" s="75" t="s">
        <v>3334</v>
      </c>
      <c r="D13583" s="182" t="s">
        <v>8693</v>
      </c>
      <c r="E13583" s="703">
        <v>21500</v>
      </c>
      <c r="F13583" s="125"/>
      <c r="G13583" s="125">
        <f t="shared" si="218"/>
        <v>-21500</v>
      </c>
      <c r="H13583" s="704" t="s">
        <v>8591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8591</v>
      </c>
    </row>
    <row r="13585" spans="1:8" s="681" customFormat="1" ht="15" customHeight="1" x14ac:dyDescent="0.25">
      <c r="A13585" s="733">
        <v>44886</v>
      </c>
      <c r="B13585" s="62" t="s">
        <v>8655</v>
      </c>
      <c r="C13585" s="75" t="s">
        <v>5740</v>
      </c>
      <c r="D13585" s="182" t="s">
        <v>8709</v>
      </c>
      <c r="E13585" s="703">
        <v>700</v>
      </c>
      <c r="F13585" s="125"/>
      <c r="G13585" s="125">
        <f t="shared" si="218"/>
        <v>-700</v>
      </c>
      <c r="H13585" s="704" t="s">
        <v>8591</v>
      </c>
    </row>
    <row r="13586" spans="1:8" s="681" customFormat="1" ht="15" customHeight="1" x14ac:dyDescent="0.25">
      <c r="A13586" s="733">
        <v>44886</v>
      </c>
      <c r="B13586" s="62" t="s">
        <v>8655</v>
      </c>
      <c r="C13586" s="75" t="s">
        <v>391</v>
      </c>
      <c r="D13586" s="182" t="s">
        <v>8446</v>
      </c>
      <c r="E13586" s="703">
        <v>800</v>
      </c>
      <c r="F13586" s="125"/>
      <c r="G13586" s="125">
        <f t="shared" si="218"/>
        <v>-800</v>
      </c>
      <c r="H13586" s="704" t="s">
        <v>8591</v>
      </c>
    </row>
    <row r="13587" spans="1:8" s="681" customFormat="1" ht="15" customHeight="1" x14ac:dyDescent="0.25">
      <c r="A13587" s="733">
        <v>44886</v>
      </c>
      <c r="B13587" s="62" t="s">
        <v>16</v>
      </c>
      <c r="C13587" s="75" t="s">
        <v>103</v>
      </c>
      <c r="D13587" s="182" t="s">
        <v>8710</v>
      </c>
      <c r="E13587" s="703">
        <v>4305</v>
      </c>
      <c r="F13587" s="125"/>
      <c r="G13587" s="125">
        <f t="shared" si="218"/>
        <v>-4305</v>
      </c>
      <c r="H13587" s="704" t="s">
        <v>8591</v>
      </c>
    </row>
    <row r="13588" spans="1:8" s="681" customFormat="1" ht="15" customHeight="1" x14ac:dyDescent="0.25">
      <c r="A13588" s="733">
        <v>44886</v>
      </c>
      <c r="B13588" s="62" t="s">
        <v>8337</v>
      </c>
      <c r="C13588" s="75" t="s">
        <v>103</v>
      </c>
      <c r="D13588" s="182" t="s">
        <v>8711</v>
      </c>
      <c r="E13588" s="703">
        <v>1000</v>
      </c>
      <c r="F13588" s="125"/>
      <c r="G13588" s="125">
        <f t="shared" si="218"/>
        <v>-1000</v>
      </c>
      <c r="H13588" s="704" t="s">
        <v>8591</v>
      </c>
    </row>
    <row r="13589" spans="1:8" s="681" customFormat="1" ht="15" customHeight="1" x14ac:dyDescent="0.25">
      <c r="A13589" s="733">
        <v>44886</v>
      </c>
      <c r="B13589" s="62" t="s">
        <v>8041</v>
      </c>
      <c r="C13589" s="75" t="s">
        <v>103</v>
      </c>
      <c r="D13589" s="182" t="s">
        <v>8711</v>
      </c>
      <c r="E13589" s="703">
        <v>1000</v>
      </c>
      <c r="F13589" s="125"/>
      <c r="G13589" s="125">
        <f t="shared" si="218"/>
        <v>-1000</v>
      </c>
      <c r="H13589" s="704" t="s">
        <v>8591</v>
      </c>
    </row>
    <row r="13590" spans="1:8" s="681" customFormat="1" ht="15" customHeight="1" x14ac:dyDescent="0.25">
      <c r="A13590" s="733">
        <v>44887</v>
      </c>
      <c r="B13590" s="62" t="s">
        <v>8655</v>
      </c>
      <c r="C13590" s="75" t="s">
        <v>3144</v>
      </c>
      <c r="D13590" s="182" t="s">
        <v>8697</v>
      </c>
      <c r="E13590" s="703">
        <v>19900</v>
      </c>
      <c r="F13590" s="125"/>
      <c r="G13590" s="125">
        <f t="shared" si="218"/>
        <v>-19900</v>
      </c>
      <c r="H13590" s="704" t="s">
        <v>8591</v>
      </c>
    </row>
    <row r="13591" spans="1:8" s="681" customFormat="1" ht="15" customHeight="1" x14ac:dyDescent="0.25">
      <c r="A13591" s="733">
        <v>44887</v>
      </c>
      <c r="B13591" s="62" t="s">
        <v>3945</v>
      </c>
      <c r="C13591" s="75" t="s">
        <v>3144</v>
      </c>
      <c r="D13591" s="182" t="s">
        <v>8698</v>
      </c>
      <c r="E13591" s="703">
        <v>6000</v>
      </c>
      <c r="F13591" s="125"/>
      <c r="G13591" s="125">
        <f t="shared" si="218"/>
        <v>-6000</v>
      </c>
      <c r="H13591" s="704" t="s">
        <v>8591</v>
      </c>
    </row>
    <row r="13592" spans="1:8" s="681" customFormat="1" ht="15" customHeight="1" x14ac:dyDescent="0.25">
      <c r="A13592" s="733">
        <v>44887</v>
      </c>
      <c r="B13592" s="62" t="s">
        <v>3945</v>
      </c>
      <c r="C13592" s="75" t="s">
        <v>3144</v>
      </c>
      <c r="D13592" s="182" t="s">
        <v>8698</v>
      </c>
      <c r="E13592" s="703">
        <v>9000</v>
      </c>
      <c r="F13592" s="125"/>
      <c r="G13592" s="125">
        <f t="shared" si="218"/>
        <v>-9000</v>
      </c>
      <c r="H13592" s="704" t="s">
        <v>8591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8591</v>
      </c>
    </row>
    <row r="13594" spans="1:8" s="681" customFormat="1" ht="15" customHeight="1" x14ac:dyDescent="0.25">
      <c r="A13594" s="733">
        <v>44887</v>
      </c>
      <c r="B13594" s="62" t="s">
        <v>8655</v>
      </c>
      <c r="C13594" s="75" t="s">
        <v>3144</v>
      </c>
      <c r="D13594" s="182" t="s">
        <v>8699</v>
      </c>
      <c r="E13594" s="703">
        <v>850</v>
      </c>
      <c r="F13594" s="125"/>
      <c r="G13594" s="125">
        <f t="shared" si="218"/>
        <v>-850</v>
      </c>
      <c r="H13594" s="704" t="s">
        <v>8591</v>
      </c>
    </row>
    <row r="13595" spans="1:8" s="681" customFormat="1" ht="15" customHeight="1" x14ac:dyDescent="0.25">
      <c r="A13595" s="733">
        <v>44887</v>
      </c>
      <c r="B13595" s="62" t="s">
        <v>8041</v>
      </c>
      <c r="C13595" s="75" t="s">
        <v>3144</v>
      </c>
      <c r="D13595" s="182" t="s">
        <v>8700</v>
      </c>
      <c r="E13595" s="703">
        <v>6000</v>
      </c>
      <c r="F13595" s="125"/>
      <c r="G13595" s="125">
        <f t="shared" si="218"/>
        <v>-6000</v>
      </c>
      <c r="H13595" s="704" t="s">
        <v>8591</v>
      </c>
    </row>
    <row r="13596" spans="1:8" s="681" customFormat="1" ht="15" customHeight="1" x14ac:dyDescent="0.25">
      <c r="A13596" s="733">
        <v>44887</v>
      </c>
      <c r="B13596" s="62" t="s">
        <v>8337</v>
      </c>
      <c r="C13596" s="75" t="s">
        <v>391</v>
      </c>
      <c r="D13596" s="182" t="s">
        <v>8701</v>
      </c>
      <c r="E13596" s="703">
        <v>8000</v>
      </c>
      <c r="F13596" s="125"/>
      <c r="G13596" s="125">
        <f t="shared" si="218"/>
        <v>-8000</v>
      </c>
      <c r="H13596" s="704" t="s">
        <v>8591</v>
      </c>
    </row>
    <row r="13597" spans="1:8" s="681" customFormat="1" ht="15" customHeight="1" x14ac:dyDescent="0.25">
      <c r="A13597" s="733">
        <v>44887</v>
      </c>
      <c r="B13597" s="62" t="s">
        <v>8041</v>
      </c>
      <c r="C13597" s="75" t="s">
        <v>4875</v>
      </c>
      <c r="D13597" s="182" t="s">
        <v>8702</v>
      </c>
      <c r="E13597" s="703">
        <v>1500</v>
      </c>
      <c r="F13597" s="125"/>
      <c r="G13597" s="125">
        <f t="shared" si="218"/>
        <v>-1500</v>
      </c>
      <c r="H13597" s="704" t="s">
        <v>8591</v>
      </c>
    </row>
    <row r="13598" spans="1:8" s="681" customFormat="1" ht="15" customHeight="1" x14ac:dyDescent="0.25">
      <c r="A13598" s="733">
        <v>44887</v>
      </c>
      <c r="B13598" s="62" t="s">
        <v>8557</v>
      </c>
      <c r="C13598" s="75" t="s">
        <v>8500</v>
      </c>
      <c r="D13598" s="182" t="s">
        <v>8703</v>
      </c>
      <c r="E13598" s="703">
        <v>25000</v>
      </c>
      <c r="F13598" s="125"/>
      <c r="G13598" s="125">
        <f t="shared" si="218"/>
        <v>-25000</v>
      </c>
      <c r="H13598" s="704" t="s">
        <v>8591</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8591</v>
      </c>
    </row>
    <row r="13600" spans="1:8" s="681" customFormat="1" ht="15" customHeight="1" x14ac:dyDescent="0.25">
      <c r="A13600" s="733">
        <v>44887</v>
      </c>
      <c r="B13600" s="62" t="s">
        <v>8041</v>
      </c>
      <c r="C13600" s="75" t="s">
        <v>7925</v>
      </c>
      <c r="D13600" s="182" t="s">
        <v>8704</v>
      </c>
      <c r="E13600" s="703">
        <v>50000</v>
      </c>
      <c r="F13600" s="125"/>
      <c r="G13600" s="125">
        <f t="shared" si="218"/>
        <v>-50000</v>
      </c>
      <c r="H13600" s="704" t="s">
        <v>8591</v>
      </c>
    </row>
    <row r="13601" spans="1:8" s="681" customFormat="1" ht="15" customHeight="1" x14ac:dyDescent="0.25">
      <c r="A13601" s="733">
        <v>44887</v>
      </c>
      <c r="B13601" s="62" t="s">
        <v>8041</v>
      </c>
      <c r="C13601" s="75" t="s">
        <v>391</v>
      </c>
      <c r="D13601" s="182" t="s">
        <v>8714</v>
      </c>
      <c r="E13601" s="703">
        <v>700</v>
      </c>
      <c r="F13601" s="125"/>
      <c r="G13601" s="125">
        <f t="shared" si="218"/>
        <v>-700</v>
      </c>
      <c r="H13601" s="704" t="s">
        <v>8591</v>
      </c>
    </row>
    <row r="13602" spans="1:8" s="681" customFormat="1" ht="15" customHeight="1" x14ac:dyDescent="0.25">
      <c r="A13602" s="733">
        <v>44887</v>
      </c>
      <c r="B13602" s="62" t="s">
        <v>25</v>
      </c>
      <c r="C13602" s="75" t="s">
        <v>8148</v>
      </c>
      <c r="D13602" s="182" t="s">
        <v>8712</v>
      </c>
      <c r="E13602" s="703">
        <v>28752</v>
      </c>
      <c r="F13602" s="125"/>
      <c r="G13602" s="125">
        <f t="shared" si="218"/>
        <v>-28752</v>
      </c>
      <c r="H13602" s="704" t="s">
        <v>8591</v>
      </c>
    </row>
    <row r="13603" spans="1:8" s="681" customFormat="1" ht="15" customHeight="1" x14ac:dyDescent="0.25">
      <c r="A13603" s="733">
        <v>44887</v>
      </c>
      <c r="B13603" s="62" t="s">
        <v>16</v>
      </c>
      <c r="C13603" s="75" t="s">
        <v>8148</v>
      </c>
      <c r="D13603" s="182" t="s">
        <v>8712</v>
      </c>
      <c r="E13603" s="703">
        <v>16976</v>
      </c>
      <c r="F13603" s="125"/>
      <c r="G13603" s="125">
        <f t="shared" si="218"/>
        <v>-16976</v>
      </c>
      <c r="H13603" s="704" t="s">
        <v>8591</v>
      </c>
    </row>
    <row r="13604" spans="1:8" s="681" customFormat="1" ht="15" customHeight="1" x14ac:dyDescent="0.25">
      <c r="A13604" s="733">
        <v>44887</v>
      </c>
      <c r="B13604" s="62" t="s">
        <v>8655</v>
      </c>
      <c r="C13604" s="75" t="s">
        <v>5740</v>
      </c>
      <c r="D13604" s="182" t="s">
        <v>1885</v>
      </c>
      <c r="E13604" s="703">
        <v>950</v>
      </c>
      <c r="F13604" s="125"/>
      <c r="G13604" s="125">
        <f t="shared" si="218"/>
        <v>-950</v>
      </c>
      <c r="H13604" s="704" t="s">
        <v>8591</v>
      </c>
    </row>
    <row r="13605" spans="1:8" s="681" customFormat="1" ht="15" customHeight="1" x14ac:dyDescent="0.25">
      <c r="A13605" s="733">
        <v>44887</v>
      </c>
      <c r="B13605" s="62" t="s">
        <v>8337</v>
      </c>
      <c r="C13605" s="75" t="s">
        <v>5740</v>
      </c>
      <c r="D13605" s="182" t="s">
        <v>8713</v>
      </c>
      <c r="E13605" s="703">
        <v>3500</v>
      </c>
      <c r="F13605" s="125"/>
      <c r="G13605" s="125">
        <f t="shared" si="218"/>
        <v>-3500</v>
      </c>
      <c r="H13605" s="704" t="s">
        <v>8591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8591</v>
      </c>
    </row>
    <row r="13607" spans="1:8" s="681" customFormat="1" ht="15" customHeight="1" x14ac:dyDescent="0.25">
      <c r="A13607" s="733">
        <v>44888</v>
      </c>
      <c r="B13607" s="62" t="s">
        <v>8530</v>
      </c>
      <c r="C13607" s="75" t="s">
        <v>3144</v>
      </c>
      <c r="D13607" s="182" t="s">
        <v>4451</v>
      </c>
      <c r="E13607" s="703">
        <v>1000</v>
      </c>
      <c r="F13607" s="125"/>
      <c r="G13607" s="125">
        <f t="shared" si="218"/>
        <v>-1000</v>
      </c>
      <c r="H13607" s="704" t="s">
        <v>8591</v>
      </c>
    </row>
    <row r="13608" spans="1:8" s="681" customFormat="1" ht="15" customHeight="1" x14ac:dyDescent="0.25">
      <c r="A13608" s="733">
        <v>44888</v>
      </c>
      <c r="B13608" s="62" t="s">
        <v>8557</v>
      </c>
      <c r="C13608" s="75" t="s">
        <v>3144</v>
      </c>
      <c r="D13608" s="182" t="s">
        <v>4451</v>
      </c>
      <c r="E13608" s="703">
        <v>2000</v>
      </c>
      <c r="F13608" s="125"/>
      <c r="G13608" s="125">
        <f t="shared" si="218"/>
        <v>-2000</v>
      </c>
      <c r="H13608" s="704" t="s">
        <v>8591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8591</v>
      </c>
    </row>
    <row r="13610" spans="1:8" s="681" customFormat="1" ht="15" customHeight="1" x14ac:dyDescent="0.25">
      <c r="A13610" s="733">
        <v>44888</v>
      </c>
      <c r="B13610" s="62" t="s">
        <v>8655</v>
      </c>
      <c r="C13610" s="75" t="s">
        <v>3144</v>
      </c>
      <c r="D13610" s="182" t="s">
        <v>4451</v>
      </c>
      <c r="E13610" s="703">
        <v>8710</v>
      </c>
      <c r="F13610" s="125"/>
      <c r="G13610" s="125">
        <f t="shared" si="218"/>
        <v>-8710</v>
      </c>
      <c r="H13610" s="704" t="s">
        <v>8591</v>
      </c>
    </row>
    <row r="13611" spans="1:8" s="681" customFormat="1" ht="15" customHeight="1" x14ac:dyDescent="0.25">
      <c r="A13611" s="733">
        <v>44888</v>
      </c>
      <c r="B13611" s="62" t="s">
        <v>16</v>
      </c>
      <c r="C13611" s="75" t="s">
        <v>103</v>
      </c>
      <c r="D13611" s="182" t="s">
        <v>8705</v>
      </c>
      <c r="E13611" s="703">
        <v>380</v>
      </c>
      <c r="F13611" s="125"/>
      <c r="G13611" s="125">
        <f t="shared" si="218"/>
        <v>-380</v>
      </c>
      <c r="H13611" s="704" t="s">
        <v>8591</v>
      </c>
    </row>
    <row r="13612" spans="1:8" s="681" customFormat="1" ht="15" customHeight="1" x14ac:dyDescent="0.25">
      <c r="A13612" s="733">
        <v>44888</v>
      </c>
      <c r="B13612" s="62" t="s">
        <v>7919</v>
      </c>
      <c r="C13612" s="75" t="s">
        <v>789</v>
      </c>
      <c r="D13612" s="182"/>
      <c r="E13612" s="703">
        <v>750</v>
      </c>
      <c r="F13612" s="125"/>
      <c r="G13612" s="125">
        <f t="shared" si="218"/>
        <v>-750</v>
      </c>
      <c r="H13612" s="704" t="s">
        <v>8591</v>
      </c>
    </row>
    <row r="13613" spans="1:8" s="681" customFormat="1" ht="15" customHeight="1" x14ac:dyDescent="0.25">
      <c r="A13613" s="733">
        <v>44888</v>
      </c>
      <c r="B13613" s="62" t="s">
        <v>8655</v>
      </c>
      <c r="C13613" s="75" t="s">
        <v>789</v>
      </c>
      <c r="D13613" s="182"/>
      <c r="E13613" s="703">
        <v>600</v>
      </c>
      <c r="F13613" s="125"/>
      <c r="G13613" s="125">
        <f t="shared" si="218"/>
        <v>-600</v>
      </c>
      <c r="H13613" s="704" t="s">
        <v>8591</v>
      </c>
    </row>
    <row r="13614" spans="1:8" s="681" customFormat="1" ht="15" customHeight="1" x14ac:dyDescent="0.25">
      <c r="A13614" s="733">
        <v>44888</v>
      </c>
      <c r="B13614" s="62" t="s">
        <v>8041</v>
      </c>
      <c r="C13614" s="75" t="s">
        <v>789</v>
      </c>
      <c r="D13614" s="182"/>
      <c r="E13614" s="703">
        <v>240</v>
      </c>
      <c r="F13614" s="125"/>
      <c r="G13614" s="125">
        <f t="shared" si="218"/>
        <v>-240</v>
      </c>
      <c r="H13614" s="704" t="s">
        <v>8591</v>
      </c>
    </row>
    <row r="13615" spans="1:8" s="681" customFormat="1" ht="15" customHeight="1" x14ac:dyDescent="0.25">
      <c r="A13615" s="733">
        <v>44888</v>
      </c>
      <c r="B13615" s="62" t="s">
        <v>8337</v>
      </c>
      <c r="C13615" s="75" t="s">
        <v>8706</v>
      </c>
      <c r="D13615" s="182" t="s">
        <v>7916</v>
      </c>
      <c r="E13615" s="703">
        <v>200000</v>
      </c>
      <c r="F13615" s="125"/>
      <c r="G13615" s="125">
        <f t="shared" si="218"/>
        <v>-200000</v>
      </c>
      <c r="H13615" s="704" t="s">
        <v>8591</v>
      </c>
    </row>
    <row r="13616" spans="1:8" s="681" customFormat="1" ht="15" customHeight="1" x14ac:dyDescent="0.25">
      <c r="A13616" s="733">
        <v>44888</v>
      </c>
      <c r="B13616" s="62" t="s">
        <v>8041</v>
      </c>
      <c r="C13616" s="75" t="s">
        <v>8249</v>
      </c>
      <c r="D13616" s="182" t="s">
        <v>8708</v>
      </c>
      <c r="E13616" s="703">
        <v>17500</v>
      </c>
      <c r="F13616" s="125"/>
      <c r="G13616" s="125">
        <f t="shared" si="218"/>
        <v>-17500</v>
      </c>
      <c r="H13616" s="704" t="s">
        <v>8591</v>
      </c>
    </row>
    <row r="13617" spans="1:8" s="681" customFormat="1" ht="15" customHeight="1" x14ac:dyDescent="0.25">
      <c r="A13617" s="733">
        <v>44888</v>
      </c>
      <c r="B13617" s="62" t="s">
        <v>8655</v>
      </c>
      <c r="C13617" s="75" t="s">
        <v>5740</v>
      </c>
      <c r="D13617" s="182"/>
      <c r="E13617" s="703">
        <v>1800</v>
      </c>
      <c r="F13617" s="125"/>
      <c r="G13617" s="125">
        <f t="shared" si="218"/>
        <v>-1800</v>
      </c>
      <c r="H13617" s="704" t="s">
        <v>8591</v>
      </c>
    </row>
    <row r="13618" spans="1:8" s="681" customFormat="1" ht="15" customHeight="1" x14ac:dyDescent="0.25">
      <c r="A13618" s="733">
        <v>44888</v>
      </c>
      <c r="B13618" s="62" t="s">
        <v>8655</v>
      </c>
      <c r="C13618" s="75" t="s">
        <v>8721</v>
      </c>
      <c r="D13618" s="182" t="s">
        <v>8722</v>
      </c>
      <c r="E13618" s="703">
        <v>30000</v>
      </c>
      <c r="F13618" s="125"/>
      <c r="G13618" s="125">
        <f t="shared" si="218"/>
        <v>-30000</v>
      </c>
      <c r="H13618" s="704" t="s">
        <v>8591</v>
      </c>
    </row>
    <row r="13619" spans="1:8" s="681" customFormat="1" ht="15" customHeight="1" x14ac:dyDescent="0.25">
      <c r="A13619" s="733">
        <v>44888</v>
      </c>
      <c r="B13619" s="62" t="s">
        <v>8655</v>
      </c>
      <c r="C13619" s="75" t="s">
        <v>3144</v>
      </c>
      <c r="D13619" s="182" t="s">
        <v>899</v>
      </c>
      <c r="E13619" s="703">
        <v>1350</v>
      </c>
      <c r="F13619" s="125"/>
      <c r="G13619" s="125">
        <f t="shared" si="218"/>
        <v>-1350</v>
      </c>
      <c r="H13619" s="704" t="s">
        <v>8591</v>
      </c>
    </row>
    <row r="13620" spans="1:8" s="681" customFormat="1" ht="15" customHeight="1" x14ac:dyDescent="0.25">
      <c r="A13620" s="733">
        <v>44889</v>
      </c>
      <c r="B13620" s="62" t="s">
        <v>8530</v>
      </c>
      <c r="C13620" s="75" t="s">
        <v>3144</v>
      </c>
      <c r="D13620" s="182" t="s">
        <v>8725</v>
      </c>
      <c r="E13620" s="703">
        <v>10250</v>
      </c>
      <c r="F13620" s="125"/>
      <c r="G13620" s="125">
        <f t="shared" si="218"/>
        <v>-10250</v>
      </c>
      <c r="H13620" s="704" t="s">
        <v>8591</v>
      </c>
    </row>
    <row r="13621" spans="1:8" s="681" customFormat="1" ht="15" customHeight="1" x14ac:dyDescent="0.25">
      <c r="A13621" s="733">
        <v>44889</v>
      </c>
      <c r="B13621" s="62" t="s">
        <v>16</v>
      </c>
      <c r="C13621" s="75" t="s">
        <v>103</v>
      </c>
      <c r="D13621" s="182" t="s">
        <v>8710</v>
      </c>
      <c r="E13621" s="703">
        <v>4330</v>
      </c>
      <c r="F13621" s="125"/>
      <c r="G13621" s="125">
        <f t="shared" si="218"/>
        <v>-4330</v>
      </c>
      <c r="H13621" s="704" t="s">
        <v>8591</v>
      </c>
    </row>
    <row r="13622" spans="1:8" s="681" customFormat="1" ht="15" customHeight="1" x14ac:dyDescent="0.25">
      <c r="A13622" s="733">
        <v>44889</v>
      </c>
      <c r="B13622" s="62" t="s">
        <v>8337</v>
      </c>
      <c r="C13622" s="75" t="s">
        <v>103</v>
      </c>
      <c r="D13622" s="182" t="s">
        <v>8711</v>
      </c>
      <c r="E13622" s="703">
        <v>1000</v>
      </c>
      <c r="F13622" s="125"/>
      <c r="G13622" s="125">
        <f t="shared" si="218"/>
        <v>-1000</v>
      </c>
      <c r="H13622" s="704" t="s">
        <v>8591</v>
      </c>
    </row>
    <row r="13623" spans="1:8" s="681" customFormat="1" ht="15" customHeight="1" x14ac:dyDescent="0.25">
      <c r="A13623" s="733">
        <v>44889</v>
      </c>
      <c r="B13623" s="62" t="s">
        <v>8041</v>
      </c>
      <c r="C13623" s="75" t="s">
        <v>103</v>
      </c>
      <c r="D13623" s="182" t="s">
        <v>8711</v>
      </c>
      <c r="E13623" s="703">
        <v>1000</v>
      </c>
      <c r="F13623" s="125"/>
      <c r="G13623" s="125">
        <f t="shared" si="218"/>
        <v>-1000</v>
      </c>
      <c r="H13623" s="704" t="s">
        <v>8591</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8591</v>
      </c>
    </row>
    <row r="13625" spans="1:8" s="681" customFormat="1" ht="15" customHeight="1" x14ac:dyDescent="0.25">
      <c r="A13625" s="733">
        <v>44889</v>
      </c>
      <c r="B13625" s="62" t="s">
        <v>8655</v>
      </c>
      <c r="C13625" s="75" t="s">
        <v>3144</v>
      </c>
      <c r="D13625" s="182" t="s">
        <v>6508</v>
      </c>
      <c r="E13625" s="703">
        <v>13405</v>
      </c>
      <c r="F13625" s="125"/>
      <c r="G13625" s="125">
        <f t="shared" si="218"/>
        <v>-13405</v>
      </c>
      <c r="H13625" s="704" t="s">
        <v>8591</v>
      </c>
    </row>
    <row r="13626" spans="1:8" s="681" customFormat="1" ht="15" customHeight="1" x14ac:dyDescent="0.25">
      <c r="A13626" s="733">
        <v>44889</v>
      </c>
      <c r="B13626" s="62" t="s">
        <v>8655</v>
      </c>
      <c r="C13626" s="75" t="s">
        <v>3144</v>
      </c>
      <c r="D13626" s="182" t="s">
        <v>8726</v>
      </c>
      <c r="E13626" s="703">
        <v>3700</v>
      </c>
      <c r="F13626" s="125"/>
      <c r="G13626" s="125">
        <f t="shared" si="218"/>
        <v>-3700</v>
      </c>
      <c r="H13626" s="704" t="s">
        <v>8591</v>
      </c>
    </row>
    <row r="13627" spans="1:8" s="681" customFormat="1" ht="15" customHeight="1" x14ac:dyDescent="0.25">
      <c r="A13627" s="733">
        <v>44889</v>
      </c>
      <c r="B13627" s="62" t="s">
        <v>8530</v>
      </c>
      <c r="C13627" s="75" t="s">
        <v>391</v>
      </c>
      <c r="D13627" s="182" t="s">
        <v>8727</v>
      </c>
      <c r="E13627" s="703">
        <v>500</v>
      </c>
      <c r="F13627" s="125"/>
      <c r="G13627" s="125">
        <f t="shared" si="218"/>
        <v>-500</v>
      </c>
      <c r="H13627" s="704" t="s">
        <v>8591</v>
      </c>
    </row>
    <row r="13628" spans="1:8" s="681" customFormat="1" ht="15" customHeight="1" x14ac:dyDescent="0.25">
      <c r="A13628" s="733">
        <v>44889</v>
      </c>
      <c r="B13628" s="62" t="s">
        <v>8041</v>
      </c>
      <c r="C13628" s="75" t="s">
        <v>7925</v>
      </c>
      <c r="D13628" s="182" t="s">
        <v>8728</v>
      </c>
      <c r="E13628" s="703">
        <v>24000</v>
      </c>
      <c r="F13628" s="125"/>
      <c r="G13628" s="125">
        <f t="shared" si="218"/>
        <v>-24000</v>
      </c>
      <c r="H13628" s="704" t="s">
        <v>8591</v>
      </c>
    </row>
    <row r="13629" spans="1:8" s="681" customFormat="1" ht="15" customHeight="1" x14ac:dyDescent="0.25">
      <c r="A13629" s="733">
        <v>44890</v>
      </c>
      <c r="B13629" s="62" t="s">
        <v>8530</v>
      </c>
      <c r="C13629" s="75" t="s">
        <v>8562</v>
      </c>
      <c r="D13629" s="182" t="s">
        <v>8747</v>
      </c>
      <c r="E13629" s="703">
        <v>10000</v>
      </c>
      <c r="F13629" s="125"/>
      <c r="G13629" s="125">
        <f t="shared" si="218"/>
        <v>-10000</v>
      </c>
      <c r="H13629" s="704" t="s">
        <v>8591</v>
      </c>
    </row>
    <row r="13630" spans="1:8" s="681" customFormat="1" ht="15" customHeight="1" x14ac:dyDescent="0.25">
      <c r="A13630" s="733">
        <v>44890</v>
      </c>
      <c r="B13630" s="62" t="s">
        <v>16</v>
      </c>
      <c r="C13630" s="75" t="s">
        <v>103</v>
      </c>
      <c r="D13630" s="182" t="s">
        <v>8710</v>
      </c>
      <c r="E13630" s="703">
        <v>2105</v>
      </c>
      <c r="F13630" s="125"/>
      <c r="G13630" s="125">
        <f t="shared" si="218"/>
        <v>-2105</v>
      </c>
      <c r="H13630" s="704" t="s">
        <v>8591</v>
      </c>
    </row>
    <row r="13631" spans="1:8" s="681" customFormat="1" ht="15" customHeight="1" x14ac:dyDescent="0.25">
      <c r="A13631" s="733">
        <v>44890</v>
      </c>
      <c r="B13631" s="62" t="s">
        <v>8337</v>
      </c>
      <c r="C13631" s="75" t="s">
        <v>103</v>
      </c>
      <c r="D13631" s="182" t="s">
        <v>8711</v>
      </c>
      <c r="E13631" s="703">
        <v>1000</v>
      </c>
      <c r="F13631" s="125"/>
      <c r="G13631" s="125">
        <f t="shared" si="218"/>
        <v>-1000</v>
      </c>
      <c r="H13631" s="704" t="s">
        <v>8591</v>
      </c>
    </row>
    <row r="13632" spans="1:8" s="681" customFormat="1" ht="15" customHeight="1" x14ac:dyDescent="0.25">
      <c r="A13632" s="733">
        <v>44890</v>
      </c>
      <c r="B13632" s="62" t="s">
        <v>8041</v>
      </c>
      <c r="C13632" s="75" t="s">
        <v>103</v>
      </c>
      <c r="D13632" s="182" t="s">
        <v>8711</v>
      </c>
      <c r="E13632" s="703">
        <v>1000</v>
      </c>
      <c r="F13632" s="125"/>
      <c r="G13632" s="125">
        <f t="shared" si="218"/>
        <v>-1000</v>
      </c>
      <c r="H13632" s="704" t="s">
        <v>8591</v>
      </c>
    </row>
    <row r="13633" spans="1:8" s="681" customFormat="1" ht="15" customHeight="1" x14ac:dyDescent="0.25">
      <c r="A13633" s="733">
        <v>44890</v>
      </c>
      <c r="B13633" s="62" t="s">
        <v>8337</v>
      </c>
      <c r="C13633" s="75" t="s">
        <v>3144</v>
      </c>
      <c r="D13633" s="182" t="s">
        <v>7374</v>
      </c>
      <c r="E13633" s="703">
        <v>3915</v>
      </c>
      <c r="F13633" s="125"/>
      <c r="G13633" s="125">
        <f t="shared" si="218"/>
        <v>-3915</v>
      </c>
      <c r="H13633" s="704" t="s">
        <v>8591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8591</v>
      </c>
    </row>
    <row r="13635" spans="1:8" s="681" customFormat="1" ht="15" customHeight="1" x14ac:dyDescent="0.25">
      <c r="A13635" s="733">
        <v>44890</v>
      </c>
      <c r="B13635" s="62" t="s">
        <v>8655</v>
      </c>
      <c r="C13635" s="75" t="s">
        <v>8748</v>
      </c>
      <c r="D13635" s="182" t="s">
        <v>8749</v>
      </c>
      <c r="E13635" s="703">
        <v>12000</v>
      </c>
      <c r="F13635" s="125"/>
      <c r="G13635" s="125">
        <f t="shared" si="218"/>
        <v>-12000</v>
      </c>
      <c r="H13635" s="704" t="s">
        <v>8591</v>
      </c>
    </row>
    <row r="13636" spans="1:8" s="681" customFormat="1" ht="15" customHeight="1" x14ac:dyDescent="0.25">
      <c r="A13636" s="733">
        <v>44890</v>
      </c>
      <c r="B13636" s="62" t="s">
        <v>16</v>
      </c>
      <c r="C13636" s="75" t="s">
        <v>2995</v>
      </c>
      <c r="D13636" s="182"/>
      <c r="E13636" s="703">
        <v>4700</v>
      </c>
      <c r="F13636" s="125"/>
      <c r="G13636" s="125">
        <f t="shared" si="218"/>
        <v>-4700</v>
      </c>
      <c r="H13636" s="704" t="s">
        <v>8591</v>
      </c>
    </row>
    <row r="13637" spans="1:8" s="681" customFormat="1" ht="24" customHeight="1" x14ac:dyDescent="0.25">
      <c r="A13637" s="733">
        <v>44890</v>
      </c>
      <c r="B13637" s="62" t="s">
        <v>7919</v>
      </c>
      <c r="C13637" s="549" t="s">
        <v>8392</v>
      </c>
      <c r="D13637" s="739" t="s">
        <v>8686</v>
      </c>
      <c r="E13637" s="705">
        <v>51219</v>
      </c>
      <c r="F13637" s="125"/>
      <c r="G13637" s="125">
        <f t="shared" ref="G13637:G13665" si="219">F13637-E13637</f>
        <v>-51219</v>
      </c>
      <c r="H13637" s="704" t="s">
        <v>8591</v>
      </c>
    </row>
    <row r="13638" spans="1:8" s="681" customFormat="1" ht="24" customHeight="1" x14ac:dyDescent="0.25">
      <c r="A13638" s="733">
        <v>44890</v>
      </c>
      <c r="B13638" s="62" t="s">
        <v>8041</v>
      </c>
      <c r="C13638" s="549" t="s">
        <v>8392</v>
      </c>
      <c r="D13638" s="739" t="s">
        <v>8686</v>
      </c>
      <c r="E13638" s="705">
        <v>50117</v>
      </c>
      <c r="F13638" s="125"/>
      <c r="G13638" s="125">
        <f t="shared" si="219"/>
        <v>-50117</v>
      </c>
      <c r="H13638" s="704" t="s">
        <v>8591</v>
      </c>
    </row>
    <row r="13639" spans="1:8" s="681" customFormat="1" ht="24" customHeight="1" x14ac:dyDescent="0.25">
      <c r="A13639" s="733">
        <v>44890</v>
      </c>
      <c r="B13639" s="62" t="s">
        <v>8075</v>
      </c>
      <c r="C13639" s="549" t="s">
        <v>8392</v>
      </c>
      <c r="D13639" s="739" t="s">
        <v>8686</v>
      </c>
      <c r="E13639" s="705">
        <v>13496</v>
      </c>
      <c r="F13639" s="125"/>
      <c r="G13639" s="125">
        <f t="shared" si="219"/>
        <v>-13496</v>
      </c>
      <c r="H13639" s="704" t="s">
        <v>8591</v>
      </c>
    </row>
    <row r="13640" spans="1:8" s="681" customFormat="1" ht="24" customHeight="1" x14ac:dyDescent="0.25">
      <c r="A13640" s="733">
        <v>44890</v>
      </c>
      <c r="B13640" s="62" t="s">
        <v>8557</v>
      </c>
      <c r="C13640" s="549" t="s">
        <v>8392</v>
      </c>
      <c r="D13640" s="739" t="s">
        <v>8686</v>
      </c>
      <c r="E13640" s="705">
        <v>115599</v>
      </c>
      <c r="F13640" s="125"/>
      <c r="G13640" s="125">
        <f t="shared" si="219"/>
        <v>-115599</v>
      </c>
      <c r="H13640" s="704" t="s">
        <v>8591</v>
      </c>
    </row>
    <row r="13641" spans="1:8" s="681" customFormat="1" ht="24" customHeight="1" x14ac:dyDescent="0.25">
      <c r="A13641" s="733">
        <v>44890</v>
      </c>
      <c r="B13641" s="62" t="s">
        <v>8530</v>
      </c>
      <c r="C13641" s="549" t="s">
        <v>8392</v>
      </c>
      <c r="D13641" s="739" t="s">
        <v>8686</v>
      </c>
      <c r="E13641" s="705">
        <v>72562</v>
      </c>
      <c r="F13641" s="125"/>
      <c r="G13641" s="125">
        <f t="shared" si="219"/>
        <v>-72562</v>
      </c>
      <c r="H13641" s="704" t="s">
        <v>8591</v>
      </c>
    </row>
    <row r="13642" spans="1:8" s="681" customFormat="1" ht="24" customHeight="1" x14ac:dyDescent="0.25">
      <c r="A13642" s="733">
        <v>44890</v>
      </c>
      <c r="B13642" s="62" t="s">
        <v>8655</v>
      </c>
      <c r="C13642" s="549" t="s">
        <v>8392</v>
      </c>
      <c r="D13642" s="739" t="s">
        <v>8686</v>
      </c>
      <c r="E13642" s="705">
        <v>197007</v>
      </c>
      <c r="F13642" s="125"/>
      <c r="G13642" s="125">
        <f t="shared" si="219"/>
        <v>-197007</v>
      </c>
      <c r="H13642" s="704" t="s">
        <v>8591</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8591</v>
      </c>
    </row>
    <row r="13644" spans="1:8" s="681" customFormat="1" ht="15" customHeight="1" x14ac:dyDescent="0.25">
      <c r="A13644" s="733">
        <v>44891</v>
      </c>
      <c r="B13644" s="62" t="s">
        <v>8337</v>
      </c>
      <c r="C13644" s="75" t="s">
        <v>8500</v>
      </c>
      <c r="D13644" s="182" t="s">
        <v>8750</v>
      </c>
      <c r="E13644" s="703">
        <v>20000</v>
      </c>
      <c r="F13644" s="125"/>
      <c r="G13644" s="125">
        <f t="shared" si="219"/>
        <v>-20000</v>
      </c>
      <c r="H13644" s="704" t="s">
        <v>8591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8591</v>
      </c>
    </row>
    <row r="13646" spans="1:8" s="681" customFormat="1" ht="15" customHeight="1" x14ac:dyDescent="0.25">
      <c r="A13646" s="733">
        <v>44891</v>
      </c>
      <c r="B13646" s="62" t="s">
        <v>8655</v>
      </c>
      <c r="C13646" s="75" t="s">
        <v>8085</v>
      </c>
      <c r="D13646" s="182" t="s">
        <v>8505</v>
      </c>
      <c r="E13646" s="703">
        <v>24000</v>
      </c>
      <c r="F13646" s="125"/>
      <c r="G13646" s="125">
        <f t="shared" si="219"/>
        <v>-24000</v>
      </c>
      <c r="H13646" s="704" t="s">
        <v>8591</v>
      </c>
    </row>
    <row r="13647" spans="1:8" s="681" customFormat="1" ht="15" customHeight="1" x14ac:dyDescent="0.25">
      <c r="A13647" s="733">
        <v>44893</v>
      </c>
      <c r="B13647" s="62" t="s">
        <v>8337</v>
      </c>
      <c r="C13647" s="75" t="s">
        <v>5740</v>
      </c>
      <c r="D13647" s="182" t="s">
        <v>8754</v>
      </c>
      <c r="E13647" s="703">
        <v>2500</v>
      </c>
      <c r="F13647" s="125"/>
      <c r="G13647" s="125">
        <f t="shared" si="219"/>
        <v>-2500</v>
      </c>
      <c r="H13647" s="704" t="s">
        <v>8591</v>
      </c>
    </row>
    <row r="13648" spans="1:8" s="681" customFormat="1" ht="15" customHeight="1" x14ac:dyDescent="0.25">
      <c r="A13648" s="733">
        <v>44893</v>
      </c>
      <c r="B13648" s="62" t="s">
        <v>8337</v>
      </c>
      <c r="C13648" s="75" t="s">
        <v>285</v>
      </c>
      <c r="D13648" s="182" t="s">
        <v>8753</v>
      </c>
      <c r="E13648" s="703">
        <v>500</v>
      </c>
      <c r="F13648" s="125"/>
      <c r="G13648" s="125">
        <f t="shared" si="219"/>
        <v>-500</v>
      </c>
      <c r="H13648" s="704" t="s">
        <v>8591</v>
      </c>
    </row>
    <row r="13649" spans="1:8" s="681" customFormat="1" ht="15" customHeight="1" x14ac:dyDescent="0.25">
      <c r="A13649" s="733">
        <v>44894</v>
      </c>
      <c r="B13649" s="62" t="s">
        <v>6503</v>
      </c>
      <c r="C13649" s="75" t="s">
        <v>391</v>
      </c>
      <c r="D13649" s="182" t="s">
        <v>8751</v>
      </c>
      <c r="E13649" s="703">
        <v>2850</v>
      </c>
      <c r="F13649" s="125"/>
      <c r="G13649" s="125">
        <f t="shared" si="219"/>
        <v>-2850</v>
      </c>
      <c r="H13649" s="704" t="s">
        <v>8591</v>
      </c>
    </row>
    <row r="13650" spans="1:8" s="681" customFormat="1" ht="15" customHeight="1" x14ac:dyDescent="0.25">
      <c r="A13650" s="733">
        <v>44894</v>
      </c>
      <c r="B13650" s="62" t="s">
        <v>8530</v>
      </c>
      <c r="C13650" s="75" t="s">
        <v>2665</v>
      </c>
      <c r="D13650" s="182" t="s">
        <v>8752</v>
      </c>
      <c r="E13650" s="703">
        <v>20000</v>
      </c>
      <c r="F13650" s="125"/>
      <c r="G13650" s="125">
        <f t="shared" si="219"/>
        <v>-20000</v>
      </c>
      <c r="H13650" s="704" t="s">
        <v>8591</v>
      </c>
    </row>
    <row r="13651" spans="1:8" s="681" customFormat="1" ht="15" customHeight="1" x14ac:dyDescent="0.25">
      <c r="A13651" s="733">
        <v>44894</v>
      </c>
      <c r="B13651" s="62" t="s">
        <v>8337</v>
      </c>
      <c r="C13651" s="75" t="s">
        <v>3144</v>
      </c>
      <c r="D13651" s="182" t="s">
        <v>6940</v>
      </c>
      <c r="E13651" s="703">
        <v>10000</v>
      </c>
      <c r="F13651" s="125"/>
      <c r="G13651" s="125">
        <f t="shared" si="219"/>
        <v>-10000</v>
      </c>
      <c r="H13651" s="704" t="s">
        <v>8591</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8591</v>
      </c>
    </row>
    <row r="13653" spans="1:8" s="681" customFormat="1" ht="15" customHeight="1" x14ac:dyDescent="0.25">
      <c r="A13653" s="733">
        <v>44894</v>
      </c>
      <c r="B13653" s="62" t="s">
        <v>8337</v>
      </c>
      <c r="C13653" s="75" t="s">
        <v>3144</v>
      </c>
      <c r="D13653" s="182" t="s">
        <v>6949</v>
      </c>
      <c r="E13653" s="703">
        <v>4505</v>
      </c>
      <c r="F13653" s="125"/>
      <c r="G13653" s="125">
        <f t="shared" si="219"/>
        <v>-4505</v>
      </c>
      <c r="H13653" s="704" t="s">
        <v>8591</v>
      </c>
    </row>
    <row r="13654" spans="1:8" s="681" customFormat="1" ht="15" customHeight="1" x14ac:dyDescent="0.25">
      <c r="A13654" s="733">
        <v>44895</v>
      </c>
      <c r="B13654" s="62" t="s">
        <v>16</v>
      </c>
      <c r="C13654" s="75" t="s">
        <v>103</v>
      </c>
      <c r="D13654" s="182" t="s">
        <v>8710</v>
      </c>
      <c r="E13654" s="703">
        <v>1590</v>
      </c>
      <c r="F13654" s="125"/>
      <c r="G13654" s="125">
        <f t="shared" si="219"/>
        <v>-1590</v>
      </c>
      <c r="H13654" s="704" t="s">
        <v>8591</v>
      </c>
    </row>
    <row r="13655" spans="1:8" s="681" customFormat="1" ht="15" customHeight="1" x14ac:dyDescent="0.25">
      <c r="A13655" s="733">
        <v>44895</v>
      </c>
      <c r="B13655" s="62" t="s">
        <v>8337</v>
      </c>
      <c r="C13655" s="75" t="s">
        <v>103</v>
      </c>
      <c r="D13655" s="182" t="s">
        <v>8711</v>
      </c>
      <c r="E13655" s="703">
        <v>1000</v>
      </c>
      <c r="F13655" s="125"/>
      <c r="G13655" s="125">
        <f t="shared" si="219"/>
        <v>-1000</v>
      </c>
      <c r="H13655" s="704" t="s">
        <v>8591</v>
      </c>
    </row>
    <row r="13656" spans="1:8" s="681" customFormat="1" ht="15" customHeight="1" x14ac:dyDescent="0.25">
      <c r="A13656" s="733">
        <v>44895</v>
      </c>
      <c r="B13656" s="62" t="s">
        <v>8041</v>
      </c>
      <c r="C13656" s="75" t="s">
        <v>103</v>
      </c>
      <c r="D13656" s="182" t="s">
        <v>8711</v>
      </c>
      <c r="E13656" s="703">
        <v>1000</v>
      </c>
      <c r="F13656" s="125"/>
      <c r="G13656" s="125">
        <f t="shared" si="219"/>
        <v>-1000</v>
      </c>
      <c r="H13656" s="704" t="s">
        <v>8591</v>
      </c>
    </row>
    <row r="13657" spans="1:8" s="681" customFormat="1" ht="15" customHeight="1" x14ac:dyDescent="0.25">
      <c r="A13657" s="733">
        <v>44895</v>
      </c>
      <c r="B13657" s="62" t="s">
        <v>8655</v>
      </c>
      <c r="C13657" s="75" t="s">
        <v>3144</v>
      </c>
      <c r="D13657" s="182" t="s">
        <v>6485</v>
      </c>
      <c r="E13657" s="703">
        <v>2170</v>
      </c>
      <c r="F13657" s="125"/>
      <c r="G13657" s="125">
        <f t="shared" si="219"/>
        <v>-2170</v>
      </c>
      <c r="H13657" s="704" t="s">
        <v>8591</v>
      </c>
    </row>
    <row r="13658" spans="1:8" s="681" customFormat="1" ht="15" customHeight="1" x14ac:dyDescent="0.25">
      <c r="A13658" s="733">
        <v>44895</v>
      </c>
      <c r="B13658" s="62" t="s">
        <v>8041</v>
      </c>
      <c r="C13658" s="75" t="s">
        <v>4875</v>
      </c>
      <c r="D13658" s="182" t="s">
        <v>8755</v>
      </c>
      <c r="E13658" s="703">
        <v>10000</v>
      </c>
      <c r="F13658" s="125"/>
      <c r="G13658" s="125">
        <f t="shared" si="219"/>
        <v>-10000</v>
      </c>
      <c r="H13658" s="704" t="s">
        <v>8591</v>
      </c>
    </row>
    <row r="13659" spans="1:8" s="681" customFormat="1" ht="15" customHeight="1" x14ac:dyDescent="0.25">
      <c r="A13659" s="733">
        <v>44895</v>
      </c>
      <c r="B13659" s="62" t="s">
        <v>8337</v>
      </c>
      <c r="C13659" s="75" t="s">
        <v>391</v>
      </c>
      <c r="D13659" s="182" t="s">
        <v>8756</v>
      </c>
      <c r="E13659" s="703">
        <v>5410</v>
      </c>
      <c r="F13659" s="125"/>
      <c r="G13659" s="125">
        <f t="shared" si="219"/>
        <v>-5410</v>
      </c>
      <c r="H13659" s="704" t="s">
        <v>8591</v>
      </c>
    </row>
    <row r="13660" spans="1:8" s="681" customFormat="1" ht="15" customHeight="1" x14ac:dyDescent="0.25">
      <c r="A13660" s="733">
        <v>44895</v>
      </c>
      <c r="B13660" s="62" t="s">
        <v>8655</v>
      </c>
      <c r="C13660" s="549" t="s">
        <v>317</v>
      </c>
      <c r="D13660" s="739" t="s">
        <v>8757</v>
      </c>
      <c r="E13660" s="705">
        <v>65000</v>
      </c>
      <c r="F13660" s="125"/>
      <c r="G13660" s="125">
        <f t="shared" si="219"/>
        <v>-65000</v>
      </c>
      <c r="H13660" s="704" t="s">
        <v>8591</v>
      </c>
    </row>
    <row r="13661" spans="1:8" s="681" customFormat="1" ht="15" customHeight="1" x14ac:dyDescent="0.25">
      <c r="A13661" s="733">
        <v>44895</v>
      </c>
      <c r="B13661" s="62" t="s">
        <v>8337</v>
      </c>
      <c r="C13661" s="549" t="s">
        <v>317</v>
      </c>
      <c r="D13661" s="739" t="s">
        <v>8757</v>
      </c>
      <c r="E13661" s="705">
        <v>65000</v>
      </c>
      <c r="F13661" s="125"/>
      <c r="G13661" s="125">
        <f t="shared" si="219"/>
        <v>-65000</v>
      </c>
      <c r="H13661" s="704" t="s">
        <v>8591</v>
      </c>
    </row>
    <row r="13662" spans="1:8" s="681" customFormat="1" ht="15" customHeight="1" x14ac:dyDescent="0.25">
      <c r="A13662" s="733">
        <v>44895</v>
      </c>
      <c r="B13662" s="62" t="s">
        <v>8041</v>
      </c>
      <c r="C13662" s="549" t="s">
        <v>317</v>
      </c>
      <c r="D13662" s="739" t="s">
        <v>8757</v>
      </c>
      <c r="E13662" s="705">
        <v>45000</v>
      </c>
      <c r="F13662" s="125"/>
      <c r="G13662" s="125">
        <f t="shared" si="219"/>
        <v>-45000</v>
      </c>
      <c r="H13662" s="704" t="s">
        <v>8591</v>
      </c>
    </row>
    <row r="13663" spans="1:8" s="681" customFormat="1" ht="15" customHeight="1" x14ac:dyDescent="0.25">
      <c r="A13663" s="733">
        <v>44895</v>
      </c>
      <c r="B13663" s="62" t="s">
        <v>7951</v>
      </c>
      <c r="C13663" s="75" t="s">
        <v>8758</v>
      </c>
      <c r="D13663" s="182" t="s">
        <v>8759</v>
      </c>
      <c r="E13663" s="703">
        <v>100000</v>
      </c>
      <c r="F13663" s="125"/>
      <c r="G13663" s="125">
        <f t="shared" si="219"/>
        <v>-100000</v>
      </c>
      <c r="H13663" s="704" t="s">
        <v>8591</v>
      </c>
    </row>
    <row r="13664" spans="1:8" s="681" customFormat="1" ht="15" customHeight="1" x14ac:dyDescent="0.25">
      <c r="A13664" s="733">
        <v>44895</v>
      </c>
      <c r="B13664" s="62" t="s">
        <v>8655</v>
      </c>
      <c r="C13664" s="75" t="s">
        <v>7475</v>
      </c>
      <c r="D13664" s="182" t="s">
        <v>8760</v>
      </c>
      <c r="E13664" s="703">
        <v>20000</v>
      </c>
      <c r="F13664" s="125"/>
      <c r="G13664" s="125">
        <f t="shared" si="219"/>
        <v>-20000</v>
      </c>
      <c r="H13664" s="704" t="s">
        <v>8591</v>
      </c>
    </row>
    <row r="13665" spans="1:8" s="681" customFormat="1" ht="15" customHeight="1" x14ac:dyDescent="0.25">
      <c r="A13665" s="733">
        <v>44895</v>
      </c>
      <c r="B13665" s="62" t="s">
        <v>8655</v>
      </c>
      <c r="C13665" s="75" t="s">
        <v>8761</v>
      </c>
      <c r="D13665" s="182" t="s">
        <v>8762</v>
      </c>
      <c r="E13665" s="703">
        <v>117000</v>
      </c>
      <c r="F13665" s="125"/>
      <c r="G13665" s="125">
        <f t="shared" si="219"/>
        <v>-117000</v>
      </c>
      <c r="H13665" s="704" t="s">
        <v>8591</v>
      </c>
    </row>
    <row r="13666" spans="1:8" s="681" customFormat="1" ht="15" customHeight="1" x14ac:dyDescent="0.25">
      <c r="A13666" s="733">
        <v>44895</v>
      </c>
      <c r="B13666" s="62" t="s">
        <v>7919</v>
      </c>
      <c r="C13666" s="75" t="s">
        <v>2502</v>
      </c>
      <c r="D13666" s="182" t="s">
        <v>7095</v>
      </c>
      <c r="E13666" s="703">
        <v>25000</v>
      </c>
      <c r="F13666" s="125"/>
      <c r="G13666" s="125">
        <v>-25000</v>
      </c>
      <c r="H13666" s="704" t="s">
        <v>8591</v>
      </c>
    </row>
    <row r="13667" spans="1:8" s="681" customFormat="1" ht="15" customHeight="1" x14ac:dyDescent="0.25">
      <c r="A13667" s="733">
        <v>44895</v>
      </c>
      <c r="B13667" s="62" t="s">
        <v>8337</v>
      </c>
      <c r="C13667" s="75" t="s">
        <v>2502</v>
      </c>
      <c r="D13667" s="182" t="s">
        <v>7095</v>
      </c>
      <c r="E13667" s="703">
        <v>25000</v>
      </c>
      <c r="F13667" s="125"/>
      <c r="G13667" s="125">
        <v>-25000</v>
      </c>
      <c r="H13667" s="704" t="s">
        <v>8591</v>
      </c>
    </row>
    <row r="13668" spans="1:8" s="681" customFormat="1" ht="15" customHeight="1" x14ac:dyDescent="0.25">
      <c r="A13668" s="733">
        <v>44895</v>
      </c>
      <c r="B13668" s="62" t="s">
        <v>8337</v>
      </c>
      <c r="C13668" s="75" t="s">
        <v>2502</v>
      </c>
      <c r="D13668" s="182" t="s">
        <v>141</v>
      </c>
      <c r="E13668" s="703">
        <v>25000</v>
      </c>
      <c r="F13668" s="125"/>
      <c r="G13668" s="125">
        <v>-25000</v>
      </c>
      <c r="H13668" s="704" t="s">
        <v>8591</v>
      </c>
    </row>
    <row r="13669" spans="1:8" s="681" customFormat="1" ht="15" customHeight="1" x14ac:dyDescent="0.25">
      <c r="A13669" s="733">
        <v>44895</v>
      </c>
      <c r="B13669" s="62" t="s">
        <v>8041</v>
      </c>
      <c r="C13669" s="75" t="s">
        <v>2502</v>
      </c>
      <c r="D13669" s="182" t="s">
        <v>141</v>
      </c>
      <c r="E13669" s="703">
        <v>25000</v>
      </c>
      <c r="F13669" s="125"/>
      <c r="G13669" s="125">
        <v>-25000</v>
      </c>
      <c r="H13669" s="704" t="s">
        <v>8591</v>
      </c>
    </row>
    <row r="13670" spans="1:8" s="681" customFormat="1" ht="15" customHeight="1" x14ac:dyDescent="0.25">
      <c r="A13670" s="733">
        <v>44895</v>
      </c>
      <c r="B13670" s="62" t="s">
        <v>25</v>
      </c>
      <c r="C13670" s="75" t="s">
        <v>2502</v>
      </c>
      <c r="D13670" s="182" t="s">
        <v>8607</v>
      </c>
      <c r="E13670" s="703">
        <v>80000</v>
      </c>
      <c r="F13670" s="125"/>
      <c r="G13670" s="125">
        <v>-70000</v>
      </c>
      <c r="H13670" s="704" t="s">
        <v>8591</v>
      </c>
    </row>
    <row r="13671" spans="1:8" s="681" customFormat="1" ht="15" customHeight="1" x14ac:dyDescent="0.25">
      <c r="A13671" s="733">
        <v>44895</v>
      </c>
      <c r="B13671" s="62" t="s">
        <v>16</v>
      </c>
      <c r="C13671" s="75" t="s">
        <v>2502</v>
      </c>
      <c r="D13671" s="182" t="s">
        <v>8608</v>
      </c>
      <c r="E13671" s="703">
        <v>137733</v>
      </c>
      <c r="F13671" s="125"/>
      <c r="G13671" s="125">
        <v>-137774.19354838709</v>
      </c>
      <c r="H13671" s="704" t="s">
        <v>8591</v>
      </c>
    </row>
    <row r="13672" spans="1:8" s="681" customFormat="1" ht="15" customHeight="1" x14ac:dyDescent="0.25">
      <c r="A13672" s="733">
        <v>44895</v>
      </c>
      <c r="B13672" s="62" t="s">
        <v>3944</v>
      </c>
      <c r="C13672" s="75" t="s">
        <v>2502</v>
      </c>
      <c r="D13672" s="182" t="s">
        <v>8609</v>
      </c>
      <c r="E13672" s="703">
        <v>99125</v>
      </c>
      <c r="F13672" s="125"/>
      <c r="G13672" s="125">
        <v>-95745.967741935485</v>
      </c>
      <c r="H13672" s="704" t="s">
        <v>8591</v>
      </c>
    </row>
    <row r="13673" spans="1:8" s="681" customFormat="1" ht="15" customHeight="1" x14ac:dyDescent="0.25">
      <c r="A13673" s="733">
        <v>44895</v>
      </c>
      <c r="B13673" s="62" t="s">
        <v>3945</v>
      </c>
      <c r="C13673" s="75" t="s">
        <v>2502</v>
      </c>
      <c r="D13673" s="182" t="s">
        <v>6567</v>
      </c>
      <c r="E13673" s="703">
        <v>133240</v>
      </c>
      <c r="F13673" s="125"/>
      <c r="G13673" s="125">
        <v>-115409</v>
      </c>
      <c r="H13673" s="704" t="s">
        <v>8591</v>
      </c>
    </row>
    <row r="13674" spans="1:8" s="681" customFormat="1" ht="15" customHeight="1" x14ac:dyDescent="0.25">
      <c r="A13674" s="733">
        <v>44895</v>
      </c>
      <c r="B13674" s="62" t="s">
        <v>6503</v>
      </c>
      <c r="C13674" s="75" t="s">
        <v>2502</v>
      </c>
      <c r="D13674" s="182" t="s">
        <v>8610</v>
      </c>
      <c r="E13674" s="703">
        <v>310783.33333333331</v>
      </c>
      <c r="F13674" s="125"/>
      <c r="G13674" s="125">
        <v>-286356</v>
      </c>
      <c r="H13674" s="704" t="s">
        <v>8591</v>
      </c>
    </row>
    <row r="13675" spans="1:8" s="681" customFormat="1" ht="15" customHeight="1" x14ac:dyDescent="0.25">
      <c r="A13675" s="733">
        <v>44895</v>
      </c>
      <c r="B13675" s="62" t="s">
        <v>37</v>
      </c>
      <c r="C13675" s="75" t="s">
        <v>2502</v>
      </c>
      <c r="D13675" s="182" t="s">
        <v>8426</v>
      </c>
      <c r="E13675" s="703">
        <v>148354.16666666669</v>
      </c>
      <c r="F13675" s="125"/>
      <c r="G13675" s="125">
        <v>-157701.61290322582</v>
      </c>
      <c r="H13675" s="704" t="s">
        <v>8591</v>
      </c>
    </row>
    <row r="13676" spans="1:8" s="681" customFormat="1" ht="15" customHeight="1" x14ac:dyDescent="0.25">
      <c r="A13676" s="733">
        <v>44895</v>
      </c>
      <c r="B13676" s="62" t="s">
        <v>2932</v>
      </c>
      <c r="C13676" s="75" t="s">
        <v>2502</v>
      </c>
      <c r="D13676" s="182" t="s">
        <v>8427</v>
      </c>
      <c r="E13676" s="703">
        <v>111875</v>
      </c>
      <c r="F13676" s="125"/>
      <c r="G13676" s="125">
        <v>-130902</v>
      </c>
      <c r="H13676" s="704" t="s">
        <v>8591</v>
      </c>
    </row>
    <row r="13677" spans="1:8" s="681" customFormat="1" ht="15" customHeight="1" x14ac:dyDescent="0.25">
      <c r="A13677" s="733">
        <v>44895</v>
      </c>
      <c r="B13677" s="62" t="s">
        <v>7919</v>
      </c>
      <c r="C13677" s="75" t="s">
        <v>2502</v>
      </c>
      <c r="D13677" s="182" t="s">
        <v>8612</v>
      </c>
      <c r="E13677" s="703">
        <v>60000</v>
      </c>
      <c r="F13677" s="125"/>
      <c r="G13677" s="125">
        <v>-78000</v>
      </c>
      <c r="H13677" s="704" t="s">
        <v>8591</v>
      </c>
    </row>
    <row r="13678" spans="1:8" s="681" customFormat="1" ht="15" customHeight="1" x14ac:dyDescent="0.25">
      <c r="A13678" s="733">
        <v>44895</v>
      </c>
      <c r="B13678" s="62" t="s">
        <v>8041</v>
      </c>
      <c r="C13678" s="75" t="s">
        <v>2502</v>
      </c>
      <c r="D13678" s="182" t="s">
        <v>8613</v>
      </c>
      <c r="E13678" s="703">
        <v>60000</v>
      </c>
      <c r="F13678" s="125"/>
      <c r="G13678" s="125">
        <v>-78000</v>
      </c>
      <c r="H13678" s="704" t="s">
        <v>8591</v>
      </c>
    </row>
    <row r="13679" spans="1:8" s="681" customFormat="1" ht="15" customHeight="1" x14ac:dyDescent="0.25">
      <c r="A13679" s="733">
        <v>44895</v>
      </c>
      <c r="B13679" s="62" t="s">
        <v>8337</v>
      </c>
      <c r="C13679" s="75" t="s">
        <v>2502</v>
      </c>
      <c r="D13679" s="182" t="s">
        <v>8614</v>
      </c>
      <c r="E13679" s="703">
        <v>90000</v>
      </c>
      <c r="F13679" s="125"/>
      <c r="G13679" s="125">
        <v>-47907</v>
      </c>
      <c r="H13679" s="704" t="s">
        <v>8591</v>
      </c>
    </row>
    <row r="13680" spans="1:8" s="681" customFormat="1" ht="15" customHeight="1" x14ac:dyDescent="0.25">
      <c r="A13680" s="733">
        <v>44895</v>
      </c>
      <c r="B13680" s="62" t="s">
        <v>8557</v>
      </c>
      <c r="C13680" s="75" t="s">
        <v>2502</v>
      </c>
      <c r="D13680" s="182" t="s">
        <v>8820</v>
      </c>
      <c r="E13680" s="703">
        <v>19508</v>
      </c>
      <c r="F13680" s="125"/>
      <c r="G13680" s="125">
        <v>-47907</v>
      </c>
      <c r="H13680" s="704" t="s">
        <v>8591</v>
      </c>
    </row>
    <row r="13681" spans="1:8" s="681" customFormat="1" ht="15" customHeight="1" x14ac:dyDescent="0.25">
      <c r="A13681" s="733">
        <v>44895</v>
      </c>
      <c r="B13681" s="62" t="s">
        <v>5810</v>
      </c>
      <c r="C13681" s="75" t="s">
        <v>2502</v>
      </c>
      <c r="D13681" s="182" t="s">
        <v>8431</v>
      </c>
      <c r="E13681" s="703">
        <v>28000</v>
      </c>
      <c r="F13681" s="125"/>
      <c r="G13681" s="125">
        <v>-28000</v>
      </c>
      <c r="H13681" s="704" t="s">
        <v>8591</v>
      </c>
    </row>
    <row r="13682" spans="1:8" s="681" customFormat="1" ht="15" customHeight="1" x14ac:dyDescent="0.25">
      <c r="A13682" s="733">
        <v>44895</v>
      </c>
      <c r="B13682" s="62" t="s">
        <v>11</v>
      </c>
      <c r="C13682" s="75" t="s">
        <v>2502</v>
      </c>
      <c r="D13682" s="182" t="s">
        <v>8611</v>
      </c>
      <c r="E13682" s="703">
        <v>5000</v>
      </c>
      <c r="F13682" s="125"/>
      <c r="G13682" s="125">
        <v>-5000</v>
      </c>
      <c r="H13682" s="704" t="s">
        <v>8591</v>
      </c>
    </row>
    <row r="13683" spans="1:8" ht="15" x14ac:dyDescent="0.2">
      <c r="A13683" s="732">
        <v>44866</v>
      </c>
      <c r="B13683" s="173" t="s">
        <v>3945</v>
      </c>
      <c r="C13683" s="234" t="s">
        <v>7269</v>
      </c>
      <c r="D13683" s="227" t="s">
        <v>8592</v>
      </c>
      <c r="E13683" s="707">
        <v>350000</v>
      </c>
      <c r="F13683" s="235"/>
      <c r="G13683" s="235">
        <f t="shared" ref="G13683:G13746" si="220">F13683-E13683</f>
        <v>-350000</v>
      </c>
      <c r="H13683" s="708" t="s">
        <v>8591</v>
      </c>
    </row>
    <row r="13684" spans="1:8" ht="15" x14ac:dyDescent="0.2">
      <c r="A13684" s="732">
        <v>44870</v>
      </c>
      <c r="B13684" s="173" t="s">
        <v>8337</v>
      </c>
      <c r="C13684" s="234" t="s">
        <v>6704</v>
      </c>
      <c r="D13684" s="227" t="s">
        <v>8622</v>
      </c>
      <c r="E13684" s="707">
        <v>200000</v>
      </c>
      <c r="F13684" s="235"/>
      <c r="G13684" s="235">
        <f t="shared" si="220"/>
        <v>-200000</v>
      </c>
      <c r="H13684" s="708" t="s">
        <v>8591</v>
      </c>
    </row>
    <row r="13685" spans="1:8" ht="15" x14ac:dyDescent="0.2">
      <c r="A13685" s="732">
        <v>44870</v>
      </c>
      <c r="B13685" s="173" t="s">
        <v>8337</v>
      </c>
      <c r="C13685" s="234" t="s">
        <v>6704</v>
      </c>
      <c r="D13685" s="227" t="s">
        <v>8623</v>
      </c>
      <c r="E13685" s="707">
        <v>100000</v>
      </c>
      <c r="F13685" s="235"/>
      <c r="G13685" s="235">
        <f t="shared" si="220"/>
        <v>-100000</v>
      </c>
      <c r="H13685" s="708" t="s">
        <v>8591</v>
      </c>
    </row>
    <row r="13686" spans="1:8" ht="15" x14ac:dyDescent="0.2">
      <c r="A13686" s="732">
        <v>44872</v>
      </c>
      <c r="B13686" s="173" t="s">
        <v>7730</v>
      </c>
      <c r="C13686" s="549" t="s">
        <v>306</v>
      </c>
      <c r="D13686" s="739" t="s">
        <v>8626</v>
      </c>
      <c r="E13686" s="705">
        <v>15000</v>
      </c>
      <c r="F13686" s="235"/>
      <c r="G13686" s="235">
        <f t="shared" si="220"/>
        <v>-15000</v>
      </c>
      <c r="H13686" s="708" t="s">
        <v>8591</v>
      </c>
    </row>
    <row r="13687" spans="1:8" ht="15" x14ac:dyDescent="0.2">
      <c r="A13687" s="732">
        <v>44872</v>
      </c>
      <c r="B13687" s="173" t="s">
        <v>7815</v>
      </c>
      <c r="C13687" s="549" t="s">
        <v>306</v>
      </c>
      <c r="D13687" s="739" t="s">
        <v>8626</v>
      </c>
      <c r="E13687" s="705">
        <v>35000</v>
      </c>
      <c r="F13687" s="235"/>
      <c r="G13687" s="235">
        <f t="shared" si="220"/>
        <v>-35000</v>
      </c>
      <c r="H13687" s="708" t="s">
        <v>8591</v>
      </c>
    </row>
    <row r="13688" spans="1:8" ht="15" x14ac:dyDescent="0.2">
      <c r="A13688" s="732">
        <v>44872</v>
      </c>
      <c r="B13688" s="173" t="s">
        <v>7919</v>
      </c>
      <c r="C13688" s="549" t="s">
        <v>306</v>
      </c>
      <c r="D13688" s="739" t="s">
        <v>8626</v>
      </c>
      <c r="E13688" s="705">
        <v>26000</v>
      </c>
      <c r="F13688" s="235"/>
      <c r="G13688" s="235">
        <f t="shared" si="220"/>
        <v>-26000</v>
      </c>
      <c r="H13688" s="708" t="s">
        <v>8591</v>
      </c>
    </row>
    <row r="13689" spans="1:8" ht="15" x14ac:dyDescent="0.2">
      <c r="A13689" s="732">
        <v>44872</v>
      </c>
      <c r="B13689" s="173" t="s">
        <v>8075</v>
      </c>
      <c r="C13689" s="549" t="s">
        <v>306</v>
      </c>
      <c r="D13689" s="739" t="s">
        <v>8626</v>
      </c>
      <c r="E13689" s="705">
        <v>32000</v>
      </c>
      <c r="F13689" s="235"/>
      <c r="G13689" s="235">
        <f t="shared" si="220"/>
        <v>-32000</v>
      </c>
      <c r="H13689" s="708" t="s">
        <v>8591</v>
      </c>
    </row>
    <row r="13690" spans="1:8" ht="15" x14ac:dyDescent="0.2">
      <c r="A13690" s="732">
        <v>44872</v>
      </c>
      <c r="B13690" s="173" t="s">
        <v>7919</v>
      </c>
      <c r="C13690" s="234" t="s">
        <v>1508</v>
      </c>
      <c r="D13690" s="227" t="s">
        <v>8627</v>
      </c>
      <c r="E13690" s="707">
        <v>100000</v>
      </c>
      <c r="F13690" s="235"/>
      <c r="G13690" s="235">
        <f t="shared" si="220"/>
        <v>-100000</v>
      </c>
      <c r="H13690" s="708" t="s">
        <v>8591</v>
      </c>
    </row>
    <row r="13691" spans="1:8" ht="15" x14ac:dyDescent="0.2">
      <c r="A13691" s="732">
        <v>44872</v>
      </c>
      <c r="B13691" s="173" t="s">
        <v>7919</v>
      </c>
      <c r="C13691" s="234" t="s">
        <v>1508</v>
      </c>
      <c r="D13691" s="227" t="s">
        <v>8628</v>
      </c>
      <c r="E13691" s="707">
        <v>100000</v>
      </c>
      <c r="F13691" s="235"/>
      <c r="G13691" s="235">
        <f t="shared" si="220"/>
        <v>-100000</v>
      </c>
      <c r="H13691" s="708" t="s">
        <v>8591</v>
      </c>
    </row>
    <row r="13692" spans="1:8" ht="15" x14ac:dyDescent="0.2">
      <c r="A13692" s="732">
        <v>44872</v>
      </c>
      <c r="B13692" s="173" t="s">
        <v>3945</v>
      </c>
      <c r="C13692" s="234" t="s">
        <v>3002</v>
      </c>
      <c r="D13692" s="227" t="s">
        <v>8629</v>
      </c>
      <c r="E13692" s="707">
        <v>30160</v>
      </c>
      <c r="F13692" s="235"/>
      <c r="G13692" s="235">
        <f t="shared" si="220"/>
        <v>-30160</v>
      </c>
      <c r="H13692" s="708" t="s">
        <v>8591</v>
      </c>
    </row>
    <row r="13693" spans="1:8" ht="15" x14ac:dyDescent="0.2">
      <c r="A13693" s="732">
        <v>44872</v>
      </c>
      <c r="B13693" s="173" t="s">
        <v>3944</v>
      </c>
      <c r="C13693" s="234" t="s">
        <v>3002</v>
      </c>
      <c r="D13693" s="227" t="s">
        <v>8629</v>
      </c>
      <c r="E13693" s="707">
        <v>32760</v>
      </c>
      <c r="F13693" s="235"/>
      <c r="G13693" s="235">
        <f t="shared" si="220"/>
        <v>-32760</v>
      </c>
      <c r="H13693" s="708" t="s">
        <v>8591</v>
      </c>
    </row>
    <row r="13694" spans="1:8" ht="15" x14ac:dyDescent="0.2">
      <c r="A13694" s="732">
        <v>44872</v>
      </c>
      <c r="B13694" s="173" t="s">
        <v>37</v>
      </c>
      <c r="C13694" s="234" t="s">
        <v>3002</v>
      </c>
      <c r="D13694" s="227" t="s">
        <v>8629</v>
      </c>
      <c r="E13694" s="707">
        <v>15560</v>
      </c>
      <c r="F13694" s="235"/>
      <c r="G13694" s="235">
        <f t="shared" si="220"/>
        <v>-15560</v>
      </c>
      <c r="H13694" s="708" t="s">
        <v>8591</v>
      </c>
    </row>
    <row r="13695" spans="1:8" ht="15" x14ac:dyDescent="0.2">
      <c r="A13695" s="740">
        <v>44876</v>
      </c>
      <c r="B13695" s="173" t="s">
        <v>7951</v>
      </c>
      <c r="C13695" s="234" t="s">
        <v>7952</v>
      </c>
      <c r="D13695" s="227" t="s">
        <v>8630</v>
      </c>
      <c r="E13695" s="707">
        <v>300000</v>
      </c>
      <c r="F13695" s="235"/>
      <c r="G13695" s="235">
        <f t="shared" si="220"/>
        <v>-300000</v>
      </c>
      <c r="H13695" s="708" t="s">
        <v>8591</v>
      </c>
    </row>
    <row r="13696" spans="1:8" ht="15" x14ac:dyDescent="0.2">
      <c r="A13696" s="740">
        <v>44881</v>
      </c>
      <c r="B13696" s="173" t="s">
        <v>8041</v>
      </c>
      <c r="C13696" s="234" t="s">
        <v>7221</v>
      </c>
      <c r="D13696" s="227" t="s">
        <v>8675</v>
      </c>
      <c r="E13696" s="707">
        <v>93600</v>
      </c>
      <c r="F13696" s="235"/>
      <c r="G13696" s="235">
        <f t="shared" si="220"/>
        <v>-93600</v>
      </c>
      <c r="H13696" s="708" t="s">
        <v>8591</v>
      </c>
    </row>
    <row r="13697" spans="1:8" ht="15" x14ac:dyDescent="0.2">
      <c r="A13697" s="740">
        <v>44882</v>
      </c>
      <c r="B13697" s="173" t="s">
        <v>8337</v>
      </c>
      <c r="C13697" s="234" t="s">
        <v>168</v>
      </c>
      <c r="D13697" s="227" t="s">
        <v>8677</v>
      </c>
      <c r="E13697" s="707">
        <v>1100934</v>
      </c>
      <c r="F13697" s="235"/>
      <c r="G13697" s="235">
        <f t="shared" si="220"/>
        <v>-1100934</v>
      </c>
      <c r="H13697" s="708" t="s">
        <v>8591</v>
      </c>
    </row>
    <row r="13698" spans="1:8" ht="15" x14ac:dyDescent="0.2">
      <c r="A13698" s="740">
        <v>44882</v>
      </c>
      <c r="B13698" s="173" t="s">
        <v>7815</v>
      </c>
      <c r="C13698" s="549" t="s">
        <v>358</v>
      </c>
      <c r="D13698" s="739" t="s">
        <v>8678</v>
      </c>
      <c r="E13698" s="705">
        <v>9000</v>
      </c>
      <c r="F13698" s="235"/>
      <c r="G13698" s="235">
        <f t="shared" si="220"/>
        <v>-9000</v>
      </c>
      <c r="H13698" s="708" t="s">
        <v>8591</v>
      </c>
    </row>
    <row r="13699" spans="1:8" ht="15" x14ac:dyDescent="0.2">
      <c r="A13699" s="740">
        <v>44882</v>
      </c>
      <c r="B13699" s="173" t="s">
        <v>8041</v>
      </c>
      <c r="C13699" s="549" t="s">
        <v>358</v>
      </c>
      <c r="D13699" s="739" t="s">
        <v>8678</v>
      </c>
      <c r="E13699" s="705">
        <v>60000</v>
      </c>
      <c r="F13699" s="235"/>
      <c r="G13699" s="235">
        <f t="shared" si="220"/>
        <v>-60000</v>
      </c>
      <c r="H13699" s="708" t="s">
        <v>8591</v>
      </c>
    </row>
    <row r="13700" spans="1:8" ht="24" x14ac:dyDescent="0.2">
      <c r="A13700" s="740">
        <v>44887</v>
      </c>
      <c r="B13700" s="173" t="s">
        <v>7919</v>
      </c>
      <c r="C13700" s="234" t="s">
        <v>8205</v>
      </c>
      <c r="D13700" s="227" t="s">
        <v>8715</v>
      </c>
      <c r="E13700" s="707">
        <v>500000</v>
      </c>
      <c r="F13700" s="235"/>
      <c r="G13700" s="235">
        <f t="shared" si="220"/>
        <v>-500000</v>
      </c>
      <c r="H13700" s="708" t="s">
        <v>8591</v>
      </c>
    </row>
    <row r="13701" spans="1:8" ht="15" x14ac:dyDescent="0.2">
      <c r="A13701" s="740">
        <v>44887</v>
      </c>
      <c r="B13701" s="173" t="s">
        <v>1399</v>
      </c>
      <c r="C13701" s="234" t="s">
        <v>6704</v>
      </c>
      <c r="D13701" s="227" t="s">
        <v>8716</v>
      </c>
      <c r="E13701" s="707">
        <v>250000</v>
      </c>
      <c r="F13701" s="235"/>
      <c r="G13701" s="235">
        <f t="shared" si="220"/>
        <v>-250000</v>
      </c>
      <c r="H13701" s="708" t="s">
        <v>8591</v>
      </c>
    </row>
    <row r="13702" spans="1:8" ht="15" x14ac:dyDescent="0.2">
      <c r="A13702" s="740">
        <v>44887</v>
      </c>
      <c r="B13702" s="173" t="s">
        <v>8557</v>
      </c>
      <c r="C13702" s="234" t="s">
        <v>6704</v>
      </c>
      <c r="D13702" s="227" t="s">
        <v>8717</v>
      </c>
      <c r="E13702" s="707">
        <v>250000</v>
      </c>
      <c r="F13702" s="235"/>
      <c r="G13702" s="235">
        <f t="shared" si="220"/>
        <v>-250000</v>
      </c>
      <c r="H13702" s="708" t="s">
        <v>8591</v>
      </c>
    </row>
    <row r="13703" spans="1:8" ht="15" x14ac:dyDescent="0.2">
      <c r="A13703" s="740">
        <v>44887</v>
      </c>
      <c r="B13703" s="173" t="s">
        <v>8041</v>
      </c>
      <c r="C13703" s="234" t="s">
        <v>7221</v>
      </c>
      <c r="D13703" s="227" t="s">
        <v>8718</v>
      </c>
      <c r="E13703" s="707">
        <v>200000</v>
      </c>
      <c r="F13703" s="235"/>
      <c r="G13703" s="235">
        <f t="shared" si="220"/>
        <v>-200000</v>
      </c>
      <c r="H13703" s="708" t="s">
        <v>8591</v>
      </c>
    </row>
    <row r="13704" spans="1:8" ht="15" x14ac:dyDescent="0.2">
      <c r="A13704" s="740">
        <v>44887</v>
      </c>
      <c r="B13704" s="173" t="s">
        <v>7919</v>
      </c>
      <c r="C13704" s="549" t="s">
        <v>255</v>
      </c>
      <c r="D13704" s="739" t="s">
        <v>8720</v>
      </c>
      <c r="E13704" s="705">
        <v>59000</v>
      </c>
      <c r="F13704" s="235"/>
      <c r="G13704" s="235">
        <f t="shared" si="220"/>
        <v>-59000</v>
      </c>
      <c r="H13704" s="708" t="s">
        <v>8591</v>
      </c>
    </row>
    <row r="13705" spans="1:8" ht="15" x14ac:dyDescent="0.2">
      <c r="A13705" s="740">
        <v>44887</v>
      </c>
      <c r="B13705" s="173" t="s">
        <v>7951</v>
      </c>
      <c r="C13705" s="549" t="s">
        <v>255</v>
      </c>
      <c r="D13705" s="739" t="s">
        <v>8720</v>
      </c>
      <c r="E13705" s="705">
        <v>28000</v>
      </c>
      <c r="F13705" s="235"/>
      <c r="G13705" s="235">
        <f t="shared" si="220"/>
        <v>-28000</v>
      </c>
      <c r="H13705" s="708" t="s">
        <v>8591</v>
      </c>
    </row>
    <row r="13706" spans="1:8" ht="15" x14ac:dyDescent="0.2">
      <c r="A13706" s="740">
        <v>44887</v>
      </c>
      <c r="B13706" s="173" t="s">
        <v>8041</v>
      </c>
      <c r="C13706" s="549" t="s">
        <v>255</v>
      </c>
      <c r="D13706" s="739" t="s">
        <v>8720</v>
      </c>
      <c r="E13706" s="705">
        <v>100000</v>
      </c>
      <c r="F13706" s="235"/>
      <c r="G13706" s="235">
        <f t="shared" si="220"/>
        <v>-100000</v>
      </c>
      <c r="H13706" s="708" t="s">
        <v>8591</v>
      </c>
    </row>
    <row r="13707" spans="1:8" ht="24" x14ac:dyDescent="0.2">
      <c r="A13707" s="740">
        <v>44887</v>
      </c>
      <c r="B13707" s="173" t="s">
        <v>8041</v>
      </c>
      <c r="C13707" s="234" t="s">
        <v>7465</v>
      </c>
      <c r="D13707" s="227" t="s">
        <v>8715</v>
      </c>
      <c r="E13707" s="707">
        <v>550000</v>
      </c>
      <c r="F13707" s="235"/>
      <c r="G13707" s="235">
        <f t="shared" si="220"/>
        <v>-550000</v>
      </c>
      <c r="H13707" s="708" t="s">
        <v>8591</v>
      </c>
    </row>
    <row r="13708" spans="1:8" ht="15" x14ac:dyDescent="0.2">
      <c r="A13708" s="729">
        <v>44872</v>
      </c>
      <c r="B13708" s="90" t="s">
        <v>3944</v>
      </c>
      <c r="C13708" s="90" t="s">
        <v>558</v>
      </c>
      <c r="D13708" s="800" t="s">
        <v>8620</v>
      </c>
      <c r="E13708" s="91"/>
      <c r="F13708" s="91">
        <v>337081</v>
      </c>
      <c r="G13708" s="91">
        <f t="shared" si="220"/>
        <v>337081</v>
      </c>
      <c r="H13708" s="701" t="s">
        <v>8591</v>
      </c>
    </row>
    <row r="13709" spans="1:8" ht="15" x14ac:dyDescent="0.2">
      <c r="A13709" s="729">
        <v>44872</v>
      </c>
      <c r="B13709" s="90" t="s">
        <v>3944</v>
      </c>
      <c r="C13709" s="90" t="s">
        <v>558</v>
      </c>
      <c r="D13709" s="800" t="s">
        <v>8528</v>
      </c>
      <c r="E13709" s="91"/>
      <c r="F13709" s="91">
        <v>337081</v>
      </c>
      <c r="G13709" s="91">
        <f t="shared" si="220"/>
        <v>337081</v>
      </c>
      <c r="H13709" s="701" t="s">
        <v>8591</v>
      </c>
    </row>
    <row r="13710" spans="1:8" ht="15" x14ac:dyDescent="0.2">
      <c r="A13710" s="729">
        <v>44872</v>
      </c>
      <c r="B13710" s="90" t="s">
        <v>3944</v>
      </c>
      <c r="C13710" s="90" t="s">
        <v>558</v>
      </c>
      <c r="D13710" s="800" t="s">
        <v>8621</v>
      </c>
      <c r="E13710" s="91"/>
      <c r="F13710" s="91">
        <v>337081</v>
      </c>
      <c r="G13710" s="91">
        <f t="shared" si="220"/>
        <v>337081</v>
      </c>
      <c r="H13710" s="701" t="s">
        <v>8591</v>
      </c>
    </row>
    <row r="13711" spans="1:8" ht="24" x14ac:dyDescent="0.2">
      <c r="A13711" s="729">
        <v>44882</v>
      </c>
      <c r="B13711" s="90" t="s">
        <v>1399</v>
      </c>
      <c r="C13711" s="90" t="s">
        <v>558</v>
      </c>
      <c r="D13711" s="797" t="s">
        <v>8676</v>
      </c>
      <c r="E13711" s="91"/>
      <c r="F13711" s="91">
        <v>1100934</v>
      </c>
      <c r="G13711" s="91">
        <f t="shared" si="220"/>
        <v>1100934</v>
      </c>
      <c r="H13711" s="701" t="s">
        <v>8591</v>
      </c>
    </row>
    <row r="13712" spans="1:8" ht="24" x14ac:dyDescent="0.2">
      <c r="A13712" s="729">
        <v>44883</v>
      </c>
      <c r="B13712" s="93" t="s">
        <v>1399</v>
      </c>
      <c r="C13712" s="93" t="s">
        <v>558</v>
      </c>
      <c r="D13712" s="801" t="s">
        <v>8691</v>
      </c>
      <c r="E13712" s="175"/>
      <c r="F13712" s="175">
        <v>1000000</v>
      </c>
      <c r="G13712" s="175">
        <f t="shared" si="220"/>
        <v>1000000</v>
      </c>
      <c r="H13712" s="701" t="s">
        <v>8591</v>
      </c>
    </row>
    <row r="13713" spans="1:8" s="681" customFormat="1" ht="15" customHeight="1" x14ac:dyDescent="0.25">
      <c r="A13713" s="729">
        <v>44890</v>
      </c>
      <c r="B13713" s="93" t="s">
        <v>7951</v>
      </c>
      <c r="C13713" s="93" t="s">
        <v>558</v>
      </c>
      <c r="D13713" s="891" t="s">
        <v>8724</v>
      </c>
      <c r="E13713" s="175"/>
      <c r="F13713" s="175">
        <v>700000</v>
      </c>
      <c r="G13713" s="175">
        <f t="shared" si="220"/>
        <v>700000</v>
      </c>
      <c r="H13713" s="701" t="s">
        <v>8591</v>
      </c>
    </row>
    <row r="13714" spans="1:8" s="681" customFormat="1" ht="15" customHeight="1" x14ac:dyDescent="0.2">
      <c r="A13714" s="729">
        <v>44890</v>
      </c>
      <c r="B13714" s="93" t="s">
        <v>7951</v>
      </c>
      <c r="C13714" s="93" t="s">
        <v>558</v>
      </c>
      <c r="D13714" s="800" t="s">
        <v>8541</v>
      </c>
      <c r="E13714" s="175">
        <v>7000</v>
      </c>
      <c r="F13714" s="175"/>
      <c r="G13714" s="175">
        <f t="shared" si="220"/>
        <v>-7000</v>
      </c>
      <c r="H13714" s="701" t="s">
        <v>8591</v>
      </c>
    </row>
    <row r="13715" spans="1:8" s="681" customFormat="1" ht="24" customHeight="1" x14ac:dyDescent="0.25">
      <c r="A13715" s="729">
        <v>44890</v>
      </c>
      <c r="B13715" s="93" t="s">
        <v>1399</v>
      </c>
      <c r="C13715" s="93" t="s">
        <v>558</v>
      </c>
      <c r="D13715" s="801" t="s">
        <v>8691</v>
      </c>
      <c r="E13715" s="175"/>
      <c r="F13715" s="175">
        <v>500000</v>
      </c>
      <c r="G13715" s="175">
        <f t="shared" si="220"/>
        <v>500000</v>
      </c>
      <c r="H13715" s="701" t="s">
        <v>8591</v>
      </c>
    </row>
    <row r="13716" spans="1:8" ht="15" x14ac:dyDescent="0.2">
      <c r="A13716" s="729">
        <v>44893</v>
      </c>
      <c r="B13716" s="90" t="s">
        <v>3945</v>
      </c>
      <c r="C13716" s="174" t="s">
        <v>558</v>
      </c>
      <c r="D13716" s="891" t="s">
        <v>8621</v>
      </c>
      <c r="E13716" s="700"/>
      <c r="F13716" s="91">
        <v>310329</v>
      </c>
      <c r="G13716" s="175">
        <f t="shared" si="220"/>
        <v>310329</v>
      </c>
      <c r="H13716" s="701" t="s">
        <v>8591</v>
      </c>
    </row>
    <row r="13717" spans="1:8" s="681" customFormat="1" ht="15" customHeight="1" x14ac:dyDescent="0.25">
      <c r="A13717" s="729">
        <v>44895</v>
      </c>
      <c r="B13717" s="93" t="s">
        <v>1399</v>
      </c>
      <c r="C13717" s="93" t="s">
        <v>558</v>
      </c>
      <c r="D13717" s="801" t="s">
        <v>8763</v>
      </c>
      <c r="E13717" s="175"/>
      <c r="F13717" s="175">
        <v>1250000</v>
      </c>
      <c r="G13717" s="175">
        <f t="shared" si="220"/>
        <v>1250000</v>
      </c>
      <c r="H13717" s="701" t="s">
        <v>8591</v>
      </c>
    </row>
    <row r="13718" spans="1:8" ht="15" x14ac:dyDescent="0.2">
      <c r="A13718" s="729">
        <v>44895</v>
      </c>
      <c r="B13718" s="93" t="s">
        <v>1399</v>
      </c>
      <c r="C13718" s="93" t="s">
        <v>558</v>
      </c>
      <c r="D13718" s="801" t="s">
        <v>8763</v>
      </c>
      <c r="E13718" s="175"/>
      <c r="F13718" s="175">
        <v>1250000</v>
      </c>
      <c r="G13718" s="175">
        <f t="shared" si="220"/>
        <v>1250000</v>
      </c>
      <c r="H13718" s="701" t="s">
        <v>8591</v>
      </c>
    </row>
    <row r="13719" spans="1:8" ht="15" x14ac:dyDescent="0.2">
      <c r="A13719" s="729">
        <v>44895</v>
      </c>
      <c r="B13719" s="93" t="s">
        <v>1399</v>
      </c>
      <c r="C13719" s="93" t="s">
        <v>558</v>
      </c>
      <c r="D13719" s="800" t="s">
        <v>8541</v>
      </c>
      <c r="E13719" s="175">
        <v>17092</v>
      </c>
      <c r="F13719" s="175"/>
      <c r="G13719" s="175">
        <f t="shared" si="220"/>
        <v>-17092</v>
      </c>
      <c r="H13719" s="701" t="s">
        <v>8591</v>
      </c>
    </row>
    <row r="13720" spans="1:8" ht="15" x14ac:dyDescent="0.2">
      <c r="A13720" s="733">
        <v>44896</v>
      </c>
      <c r="B13720" s="62" t="s">
        <v>8337</v>
      </c>
      <c r="C13720" s="75" t="s">
        <v>3144</v>
      </c>
      <c r="D13720" s="182" t="s">
        <v>8766</v>
      </c>
      <c r="E13720" s="703">
        <v>11000</v>
      </c>
      <c r="F13720" s="125"/>
      <c r="G13720" s="125">
        <f t="shared" si="220"/>
        <v>-11000</v>
      </c>
      <c r="H13720" s="704" t="s">
        <v>8764</v>
      </c>
    </row>
    <row r="13721" spans="1:8" ht="24" x14ac:dyDescent="0.2">
      <c r="A13721" s="733">
        <v>44896</v>
      </c>
      <c r="B13721" s="62" t="s">
        <v>7919</v>
      </c>
      <c r="C13721" s="62" t="s">
        <v>437</v>
      </c>
      <c r="D13721" s="182" t="s">
        <v>8715</v>
      </c>
      <c r="E13721" s="125">
        <v>100000</v>
      </c>
      <c r="F13721" s="125"/>
      <c r="G13721" s="125">
        <f t="shared" si="220"/>
        <v>-100000</v>
      </c>
      <c r="H13721" s="704" t="s">
        <v>8764</v>
      </c>
    </row>
    <row r="13722" spans="1:8" ht="24" x14ac:dyDescent="0.2">
      <c r="A13722" s="733">
        <v>44896</v>
      </c>
      <c r="B13722" s="62" t="s">
        <v>7919</v>
      </c>
      <c r="C13722" s="62" t="s">
        <v>437</v>
      </c>
      <c r="D13722" s="182" t="s">
        <v>8715</v>
      </c>
      <c r="E13722" s="125">
        <v>100000</v>
      </c>
      <c r="F13722" s="125"/>
      <c r="G13722" s="125">
        <f t="shared" si="220"/>
        <v>-100000</v>
      </c>
      <c r="H13722" s="704" t="s">
        <v>8764</v>
      </c>
    </row>
    <row r="13723" spans="1:8" ht="15" x14ac:dyDescent="0.2">
      <c r="A13723" s="733">
        <v>44896</v>
      </c>
      <c r="B13723" s="62" t="s">
        <v>8337</v>
      </c>
      <c r="C13723" s="62" t="s">
        <v>8500</v>
      </c>
      <c r="D13723" s="182" t="s">
        <v>8767</v>
      </c>
      <c r="E13723" s="125">
        <v>50000</v>
      </c>
      <c r="F13723" s="125"/>
      <c r="G13723" s="125">
        <f t="shared" si="220"/>
        <v>-50000</v>
      </c>
      <c r="H13723" s="704" t="s">
        <v>8764</v>
      </c>
    </row>
    <row r="13724" spans="1:8" ht="15" x14ac:dyDescent="0.2">
      <c r="A13724" s="733">
        <v>44896</v>
      </c>
      <c r="B13724" s="62" t="s">
        <v>8041</v>
      </c>
      <c r="C13724" s="62" t="s">
        <v>3144</v>
      </c>
      <c r="D13724" s="182" t="s">
        <v>8768</v>
      </c>
      <c r="E13724" s="125">
        <v>2250</v>
      </c>
      <c r="F13724" s="125"/>
      <c r="G13724" s="125">
        <f t="shared" si="220"/>
        <v>-2250</v>
      </c>
      <c r="H13724" s="704" t="s">
        <v>8764</v>
      </c>
    </row>
    <row r="13725" spans="1:8" ht="15" x14ac:dyDescent="0.2">
      <c r="A13725" s="733">
        <v>44896</v>
      </c>
      <c r="B13725" s="62" t="s">
        <v>7919</v>
      </c>
      <c r="C13725" s="62" t="s">
        <v>6965</v>
      </c>
      <c r="D13725" s="182" t="s">
        <v>8769</v>
      </c>
      <c r="E13725" s="125">
        <v>10000</v>
      </c>
      <c r="F13725" s="125"/>
      <c r="G13725" s="125">
        <f t="shared" si="220"/>
        <v>-10000</v>
      </c>
      <c r="H13725" s="704" t="s">
        <v>8764</v>
      </c>
    </row>
    <row r="13726" spans="1:8" ht="15" x14ac:dyDescent="0.2">
      <c r="A13726" s="733">
        <v>44896</v>
      </c>
      <c r="B13726" s="62" t="s">
        <v>8655</v>
      </c>
      <c r="C13726" s="62" t="s">
        <v>5740</v>
      </c>
      <c r="D13726" s="182" t="s">
        <v>8778</v>
      </c>
      <c r="E13726" s="125">
        <v>1200</v>
      </c>
      <c r="F13726" s="125"/>
      <c r="G13726" s="125">
        <f t="shared" si="220"/>
        <v>-1200</v>
      </c>
      <c r="H13726" s="704" t="s">
        <v>8764</v>
      </c>
    </row>
    <row r="13727" spans="1:8" ht="15" x14ac:dyDescent="0.2">
      <c r="A13727" s="733">
        <v>44896</v>
      </c>
      <c r="B13727" s="62" t="s">
        <v>8655</v>
      </c>
      <c r="C13727" s="62" t="s">
        <v>5740</v>
      </c>
      <c r="D13727" s="182" t="s">
        <v>8780</v>
      </c>
      <c r="E13727" s="125">
        <v>2000</v>
      </c>
      <c r="F13727" s="125"/>
      <c r="G13727" s="125">
        <f t="shared" si="220"/>
        <v>-2000</v>
      </c>
      <c r="H13727" s="704" t="s">
        <v>8764</v>
      </c>
    </row>
    <row r="13728" spans="1:8" ht="15" x14ac:dyDescent="0.2">
      <c r="A13728" s="733">
        <v>44896</v>
      </c>
      <c r="B13728" s="62" t="s">
        <v>7919</v>
      </c>
      <c r="C13728" s="62" t="s">
        <v>4078</v>
      </c>
      <c r="D13728" s="182" t="s">
        <v>8779</v>
      </c>
      <c r="E13728" s="125">
        <v>5000</v>
      </c>
      <c r="F13728" s="125"/>
      <c r="G13728" s="125">
        <f t="shared" si="220"/>
        <v>-5000</v>
      </c>
      <c r="H13728" s="704" t="s">
        <v>8764</v>
      </c>
    </row>
    <row r="13729" spans="1:8" ht="15" x14ac:dyDescent="0.2">
      <c r="A13729" s="733">
        <v>44897</v>
      </c>
      <c r="B13729" s="62" t="s">
        <v>11</v>
      </c>
      <c r="C13729" s="62" t="s">
        <v>391</v>
      </c>
      <c r="D13729" s="182" t="s">
        <v>8770</v>
      </c>
      <c r="E13729" s="125">
        <v>2000</v>
      </c>
      <c r="F13729" s="125"/>
      <c r="G13729" s="125">
        <f t="shared" si="220"/>
        <v>-2000</v>
      </c>
      <c r="H13729" s="704" t="s">
        <v>8764</v>
      </c>
    </row>
    <row r="13730" spans="1:8" ht="15" x14ac:dyDescent="0.2">
      <c r="A13730" s="733">
        <v>44897</v>
      </c>
      <c r="B13730" s="62" t="s">
        <v>7951</v>
      </c>
      <c r="C13730" s="62" t="s">
        <v>7952</v>
      </c>
      <c r="D13730" s="182" t="s">
        <v>8771</v>
      </c>
      <c r="E13730" s="125">
        <v>200000</v>
      </c>
      <c r="F13730" s="125"/>
      <c r="G13730" s="125">
        <f t="shared" si="220"/>
        <v>-200000</v>
      </c>
      <c r="H13730" s="704" t="s">
        <v>8764</v>
      </c>
    </row>
    <row r="13731" spans="1:8" ht="15" x14ac:dyDescent="0.2">
      <c r="A13731" s="733">
        <v>44897</v>
      </c>
      <c r="B13731" s="62" t="s">
        <v>2932</v>
      </c>
      <c r="C13731" s="62" t="s">
        <v>3144</v>
      </c>
      <c r="D13731" s="182" t="s">
        <v>8772</v>
      </c>
      <c r="E13731" s="125">
        <v>6240</v>
      </c>
      <c r="F13731" s="125"/>
      <c r="G13731" s="125">
        <f t="shared" si="220"/>
        <v>-6240</v>
      </c>
      <c r="H13731" s="704" t="s">
        <v>8764</v>
      </c>
    </row>
    <row r="13732" spans="1:8" ht="15" x14ac:dyDescent="0.2">
      <c r="A13732" s="733">
        <v>44897</v>
      </c>
      <c r="B13732" s="62" t="s">
        <v>25</v>
      </c>
      <c r="C13732" s="62" t="s">
        <v>550</v>
      </c>
      <c r="D13732" s="182" t="s">
        <v>8773</v>
      </c>
      <c r="E13732" s="125">
        <v>380</v>
      </c>
      <c r="F13732" s="125"/>
      <c r="G13732" s="125">
        <f t="shared" si="220"/>
        <v>-380</v>
      </c>
      <c r="H13732" s="704" t="s">
        <v>8764</v>
      </c>
    </row>
    <row r="13733" spans="1:8" ht="15" x14ac:dyDescent="0.2">
      <c r="A13733" s="733">
        <v>44897</v>
      </c>
      <c r="B13733" s="62" t="s">
        <v>16</v>
      </c>
      <c r="C13733" s="62" t="s">
        <v>3842</v>
      </c>
      <c r="D13733" s="182" t="s">
        <v>8710</v>
      </c>
      <c r="E13733" s="125">
        <v>3343</v>
      </c>
      <c r="F13733" s="125"/>
      <c r="G13733" s="125">
        <f t="shared" si="220"/>
        <v>-3343</v>
      </c>
      <c r="H13733" s="704" t="s">
        <v>8764</v>
      </c>
    </row>
    <row r="13734" spans="1:8" ht="15" x14ac:dyDescent="0.2">
      <c r="A13734" s="733">
        <v>44897</v>
      </c>
      <c r="B13734" s="62" t="s">
        <v>8041</v>
      </c>
      <c r="C13734" s="62" t="s">
        <v>5740</v>
      </c>
      <c r="D13734" s="182" t="s">
        <v>8781</v>
      </c>
      <c r="E13734" s="125">
        <v>1000</v>
      </c>
      <c r="F13734" s="125"/>
      <c r="G13734" s="125">
        <f t="shared" si="220"/>
        <v>-1000</v>
      </c>
      <c r="H13734" s="704" t="s">
        <v>8764</v>
      </c>
    </row>
    <row r="13735" spans="1:8" ht="15" x14ac:dyDescent="0.2">
      <c r="A13735" s="733">
        <v>44897</v>
      </c>
      <c r="B13735" s="62" t="s">
        <v>7919</v>
      </c>
      <c r="C13735" s="62" t="s">
        <v>5740</v>
      </c>
      <c r="D13735" s="182" t="s">
        <v>8782</v>
      </c>
      <c r="E13735" s="125">
        <v>1500</v>
      </c>
      <c r="F13735" s="125"/>
      <c r="G13735" s="125">
        <f t="shared" si="220"/>
        <v>-1500</v>
      </c>
      <c r="H13735" s="704" t="s">
        <v>8764</v>
      </c>
    </row>
    <row r="13736" spans="1:8" ht="15" x14ac:dyDescent="0.2">
      <c r="A13736" s="733">
        <v>44897</v>
      </c>
      <c r="B13736" s="62" t="s">
        <v>8655</v>
      </c>
      <c r="C13736" s="62" t="s">
        <v>3144</v>
      </c>
      <c r="D13736" s="182" t="s">
        <v>8774</v>
      </c>
      <c r="E13736" s="125">
        <v>19800</v>
      </c>
      <c r="F13736" s="125"/>
      <c r="G13736" s="125">
        <f t="shared" si="220"/>
        <v>-19800</v>
      </c>
      <c r="H13736" s="704" t="s">
        <v>8764</v>
      </c>
    </row>
    <row r="13737" spans="1:8" ht="15" x14ac:dyDescent="0.2">
      <c r="A13737" s="733">
        <v>44897</v>
      </c>
      <c r="B13737" s="62" t="s">
        <v>8655</v>
      </c>
      <c r="C13737" s="62" t="s">
        <v>5740</v>
      </c>
      <c r="D13737" s="182" t="s">
        <v>8783</v>
      </c>
      <c r="E13737" s="125">
        <v>2500</v>
      </c>
      <c r="F13737" s="125"/>
      <c r="G13737" s="125">
        <f t="shared" si="220"/>
        <v>-2500</v>
      </c>
      <c r="H13737" s="704" t="s">
        <v>8764</v>
      </c>
    </row>
    <row r="13738" spans="1:8" ht="15" x14ac:dyDescent="0.2">
      <c r="A13738" s="733">
        <v>44897</v>
      </c>
      <c r="B13738" s="62" t="s">
        <v>16</v>
      </c>
      <c r="C13738" s="62" t="s">
        <v>391</v>
      </c>
      <c r="D13738" s="182" t="s">
        <v>8784</v>
      </c>
      <c r="E13738" s="125">
        <v>1000</v>
      </c>
      <c r="F13738" s="125"/>
      <c r="G13738" s="125">
        <f t="shared" si="220"/>
        <v>-1000</v>
      </c>
      <c r="H13738" s="704" t="s">
        <v>8764</v>
      </c>
    </row>
    <row r="13739" spans="1:8" ht="15" x14ac:dyDescent="0.2">
      <c r="A13739" s="733">
        <v>44897</v>
      </c>
      <c r="B13739" s="62" t="s">
        <v>8041</v>
      </c>
      <c r="C13739" s="62" t="s">
        <v>3144</v>
      </c>
      <c r="D13739" s="182" t="s">
        <v>8775</v>
      </c>
      <c r="E13739" s="125">
        <v>6420</v>
      </c>
      <c r="F13739" s="125"/>
      <c r="G13739" s="125">
        <f t="shared" si="220"/>
        <v>-6420</v>
      </c>
      <c r="H13739" s="704" t="s">
        <v>8764</v>
      </c>
    </row>
    <row r="13740" spans="1:8" ht="15" x14ac:dyDescent="0.2">
      <c r="A13740" s="733">
        <v>44898</v>
      </c>
      <c r="B13740" s="62" t="s">
        <v>8655</v>
      </c>
      <c r="C13740" s="62" t="s">
        <v>3144</v>
      </c>
      <c r="D13740" s="182" t="s">
        <v>8776</v>
      </c>
      <c r="E13740" s="125">
        <v>135900</v>
      </c>
      <c r="F13740" s="125"/>
      <c r="G13740" s="125">
        <f t="shared" si="220"/>
        <v>-135900</v>
      </c>
      <c r="H13740" s="704" t="s">
        <v>8764</v>
      </c>
    </row>
    <row r="13741" spans="1:8" ht="15" x14ac:dyDescent="0.2">
      <c r="A13741" s="733">
        <v>44898</v>
      </c>
      <c r="B13741" s="62" t="s">
        <v>8337</v>
      </c>
      <c r="C13741" s="62" t="s">
        <v>391</v>
      </c>
      <c r="D13741" s="182" t="s">
        <v>8777</v>
      </c>
      <c r="E13741" s="125">
        <v>5000</v>
      </c>
      <c r="F13741" s="125"/>
      <c r="G13741" s="125">
        <f t="shared" si="220"/>
        <v>-5000</v>
      </c>
      <c r="H13741" s="704" t="s">
        <v>8764</v>
      </c>
    </row>
    <row r="13742" spans="1:8" ht="15" x14ac:dyDescent="0.2">
      <c r="A13742" s="733">
        <v>44898</v>
      </c>
      <c r="B13742" s="62" t="s">
        <v>7919</v>
      </c>
      <c r="C13742" s="62" t="s">
        <v>391</v>
      </c>
      <c r="D13742" s="182" t="s">
        <v>8290</v>
      </c>
      <c r="E13742" s="125">
        <v>1000</v>
      </c>
      <c r="F13742" s="125"/>
      <c r="G13742" s="125">
        <f t="shared" si="220"/>
        <v>-1000</v>
      </c>
      <c r="H13742" s="704" t="s">
        <v>8764</v>
      </c>
    </row>
    <row r="13743" spans="1:8" ht="15" x14ac:dyDescent="0.2">
      <c r="A13743" s="733">
        <v>44898</v>
      </c>
      <c r="B13743" s="62" t="s">
        <v>8337</v>
      </c>
      <c r="C13743" s="62" t="s">
        <v>391</v>
      </c>
      <c r="D13743" s="182" t="s">
        <v>8407</v>
      </c>
      <c r="E13743" s="125">
        <v>2985</v>
      </c>
      <c r="F13743" s="125"/>
      <c r="G13743" s="125">
        <f t="shared" si="220"/>
        <v>-2985</v>
      </c>
      <c r="H13743" s="704" t="s">
        <v>8764</v>
      </c>
    </row>
    <row r="13744" spans="1:8" ht="15" x14ac:dyDescent="0.2">
      <c r="A13744" s="733">
        <v>44898</v>
      </c>
      <c r="B13744" s="62" t="s">
        <v>8337</v>
      </c>
      <c r="C13744" s="62" t="s">
        <v>3144</v>
      </c>
      <c r="D13744" s="182" t="s">
        <v>8785</v>
      </c>
      <c r="E13744" s="125">
        <v>10000</v>
      </c>
      <c r="F13744" s="125"/>
      <c r="G13744" s="125">
        <f t="shared" si="220"/>
        <v>-10000</v>
      </c>
      <c r="H13744" s="704" t="s">
        <v>8764</v>
      </c>
    </row>
    <row r="13745" spans="1:8" ht="15" x14ac:dyDescent="0.2">
      <c r="A13745" s="733">
        <v>44898</v>
      </c>
      <c r="B13745" s="62" t="s">
        <v>8337</v>
      </c>
      <c r="C13745" s="62" t="s">
        <v>3144</v>
      </c>
      <c r="D13745" s="182" t="s">
        <v>8786</v>
      </c>
      <c r="E13745" s="125">
        <v>21000</v>
      </c>
      <c r="F13745" s="125"/>
      <c r="G13745" s="125">
        <f t="shared" si="220"/>
        <v>-21000</v>
      </c>
      <c r="H13745" s="704" t="s">
        <v>8764</v>
      </c>
    </row>
    <row r="13746" spans="1:8" ht="15" x14ac:dyDescent="0.2">
      <c r="A13746" s="733">
        <v>44898</v>
      </c>
      <c r="B13746" s="62" t="s">
        <v>8337</v>
      </c>
      <c r="C13746" s="62" t="s">
        <v>777</v>
      </c>
      <c r="D13746" s="182" t="s">
        <v>8787</v>
      </c>
      <c r="E13746" s="125">
        <v>7680</v>
      </c>
      <c r="F13746" s="125"/>
      <c r="G13746" s="125">
        <f t="shared" si="220"/>
        <v>-7680</v>
      </c>
      <c r="H13746" s="704" t="s">
        <v>8764</v>
      </c>
    </row>
    <row r="13747" spans="1:8" ht="15" x14ac:dyDescent="0.2">
      <c r="A13747" s="733">
        <v>44898</v>
      </c>
      <c r="B13747" s="62" t="s">
        <v>8337</v>
      </c>
      <c r="C13747" s="62" t="s">
        <v>5740</v>
      </c>
      <c r="D13747" s="182" t="s">
        <v>8788</v>
      </c>
      <c r="E13747" s="125">
        <v>1500</v>
      </c>
      <c r="F13747" s="125"/>
      <c r="G13747" s="125">
        <f t="shared" ref="G13747:G13810" si="221">F13747-E13747</f>
        <v>-1500</v>
      </c>
      <c r="H13747" s="704" t="s">
        <v>8764</v>
      </c>
    </row>
    <row r="13748" spans="1:8" ht="15" x14ac:dyDescent="0.2">
      <c r="A13748" s="733">
        <v>44898</v>
      </c>
      <c r="B13748" s="62" t="s">
        <v>37</v>
      </c>
      <c r="C13748" s="62" t="s">
        <v>391</v>
      </c>
      <c r="D13748" s="182" t="s">
        <v>5754</v>
      </c>
      <c r="E13748" s="125">
        <v>3000</v>
      </c>
      <c r="F13748" s="125"/>
      <c r="G13748" s="125">
        <f t="shared" si="221"/>
        <v>-3000</v>
      </c>
      <c r="H13748" s="704" t="s">
        <v>8764</v>
      </c>
    </row>
    <row r="13749" spans="1:8" ht="15" x14ac:dyDescent="0.2">
      <c r="A13749" s="733">
        <v>44898</v>
      </c>
      <c r="B13749" s="62" t="s">
        <v>37</v>
      </c>
      <c r="C13749" s="62" t="s">
        <v>391</v>
      </c>
      <c r="D13749" s="182" t="s">
        <v>8789</v>
      </c>
      <c r="E13749" s="125">
        <v>400</v>
      </c>
      <c r="F13749" s="125"/>
      <c r="G13749" s="125">
        <f t="shared" si="221"/>
        <v>-400</v>
      </c>
      <c r="H13749" s="704" t="s">
        <v>8764</v>
      </c>
    </row>
    <row r="13750" spans="1:8" ht="15" x14ac:dyDescent="0.2">
      <c r="A13750" s="733">
        <v>44900</v>
      </c>
      <c r="B13750" s="62" t="s">
        <v>8530</v>
      </c>
      <c r="C13750" s="62" t="s">
        <v>8562</v>
      </c>
      <c r="D13750" s="182" t="s">
        <v>8807</v>
      </c>
      <c r="E13750" s="125">
        <v>5000</v>
      </c>
      <c r="F13750" s="125"/>
      <c r="G13750" s="125">
        <f t="shared" si="221"/>
        <v>-5000</v>
      </c>
      <c r="H13750" s="704" t="s">
        <v>8764</v>
      </c>
    </row>
    <row r="13751" spans="1:8" ht="15" x14ac:dyDescent="0.2">
      <c r="A13751" s="733">
        <v>44900</v>
      </c>
      <c r="B13751" s="62" t="s">
        <v>2932</v>
      </c>
      <c r="C13751" s="62" t="s">
        <v>3144</v>
      </c>
      <c r="D13751" s="182" t="s">
        <v>6794</v>
      </c>
      <c r="E13751" s="125">
        <v>12050</v>
      </c>
      <c r="F13751" s="125"/>
      <c r="G13751" s="125">
        <f t="shared" si="221"/>
        <v>-12050</v>
      </c>
      <c r="H13751" s="704" t="s">
        <v>8764</v>
      </c>
    </row>
    <row r="13752" spans="1:8" ht="15" x14ac:dyDescent="0.2">
      <c r="A13752" s="733">
        <v>44900</v>
      </c>
      <c r="B13752" s="62" t="s">
        <v>8655</v>
      </c>
      <c r="C13752" s="62" t="s">
        <v>3144</v>
      </c>
      <c r="D13752" s="182" t="s">
        <v>8808</v>
      </c>
      <c r="E13752" s="125">
        <v>1250</v>
      </c>
      <c r="F13752" s="125"/>
      <c r="G13752" s="125">
        <f t="shared" si="221"/>
        <v>-1250</v>
      </c>
      <c r="H13752" s="704" t="s">
        <v>8764</v>
      </c>
    </row>
    <row r="13753" spans="1:8" ht="15" x14ac:dyDescent="0.2">
      <c r="A13753" s="733">
        <v>44901</v>
      </c>
      <c r="B13753" s="62" t="s">
        <v>8337</v>
      </c>
      <c r="C13753" s="62" t="s">
        <v>3144</v>
      </c>
      <c r="D13753" s="182" t="s">
        <v>6977</v>
      </c>
      <c r="E13753" s="125">
        <v>12652</v>
      </c>
      <c r="F13753" s="125"/>
      <c r="G13753" s="125">
        <f t="shared" si="221"/>
        <v>-12652</v>
      </c>
      <c r="H13753" s="704" t="s">
        <v>8764</v>
      </c>
    </row>
    <row r="13754" spans="1:8" ht="15" x14ac:dyDescent="0.2">
      <c r="A13754" s="733">
        <v>44901</v>
      </c>
      <c r="B13754" s="62" t="s">
        <v>8041</v>
      </c>
      <c r="C13754" s="62" t="s">
        <v>3144</v>
      </c>
      <c r="D13754" s="182" t="s">
        <v>6977</v>
      </c>
      <c r="E13754" s="125">
        <v>5930</v>
      </c>
      <c r="F13754" s="125"/>
      <c r="G13754" s="125">
        <f t="shared" si="221"/>
        <v>-5930</v>
      </c>
      <c r="H13754" s="704" t="s">
        <v>8764</v>
      </c>
    </row>
    <row r="13755" spans="1:8" ht="15" x14ac:dyDescent="0.2">
      <c r="A13755" s="733">
        <v>44901</v>
      </c>
      <c r="B13755" s="62" t="s">
        <v>25</v>
      </c>
      <c r="C13755" s="62" t="s">
        <v>2427</v>
      </c>
      <c r="D13755" s="182" t="s">
        <v>8809</v>
      </c>
      <c r="E13755" s="125">
        <v>35618</v>
      </c>
      <c r="F13755" s="125"/>
      <c r="G13755" s="125">
        <f t="shared" si="221"/>
        <v>-35618</v>
      </c>
      <c r="H13755" s="704" t="s">
        <v>8764</v>
      </c>
    </row>
    <row r="13756" spans="1:8" ht="15" x14ac:dyDescent="0.2">
      <c r="A13756" s="733">
        <v>44901</v>
      </c>
      <c r="B13756" s="62" t="s">
        <v>8337</v>
      </c>
      <c r="C13756" s="62" t="s">
        <v>8810</v>
      </c>
      <c r="D13756" s="182" t="s">
        <v>2430</v>
      </c>
      <c r="E13756" s="125">
        <v>1375</v>
      </c>
      <c r="F13756" s="125"/>
      <c r="G13756" s="125">
        <f t="shared" si="221"/>
        <v>-1375</v>
      </c>
      <c r="H13756" s="704" t="s">
        <v>8764</v>
      </c>
    </row>
    <row r="13757" spans="1:8" ht="15" x14ac:dyDescent="0.2">
      <c r="A13757" s="733">
        <v>44901</v>
      </c>
      <c r="B13757" s="62" t="s">
        <v>8337</v>
      </c>
      <c r="C13757" s="62" t="s">
        <v>8500</v>
      </c>
      <c r="D13757" s="182" t="s">
        <v>8811</v>
      </c>
      <c r="E13757" s="125">
        <v>30000</v>
      </c>
      <c r="F13757" s="125"/>
      <c r="G13757" s="125">
        <f t="shared" si="221"/>
        <v>-30000</v>
      </c>
      <c r="H13757" s="704" t="s">
        <v>8764</v>
      </c>
    </row>
    <row r="13758" spans="1:8" ht="15" x14ac:dyDescent="0.2">
      <c r="A13758" s="733">
        <v>44901</v>
      </c>
      <c r="B13758" s="62" t="s">
        <v>2932</v>
      </c>
      <c r="C13758" s="62" t="s">
        <v>3144</v>
      </c>
      <c r="D13758" s="182" t="s">
        <v>6343</v>
      </c>
      <c r="E13758" s="125">
        <v>7870</v>
      </c>
      <c r="F13758" s="125"/>
      <c r="G13758" s="125">
        <f t="shared" si="221"/>
        <v>-7870</v>
      </c>
      <c r="H13758" s="704" t="s">
        <v>8764</v>
      </c>
    </row>
    <row r="13759" spans="1:8" ht="15" x14ac:dyDescent="0.2">
      <c r="A13759" s="733">
        <v>44901</v>
      </c>
      <c r="B13759" s="62" t="s">
        <v>16</v>
      </c>
      <c r="C13759" s="62" t="s">
        <v>103</v>
      </c>
      <c r="D13759" s="182" t="s">
        <v>8710</v>
      </c>
      <c r="E13759" s="125">
        <v>6345</v>
      </c>
      <c r="F13759" s="125"/>
      <c r="G13759" s="125">
        <f t="shared" si="221"/>
        <v>-6345</v>
      </c>
      <c r="H13759" s="704" t="s">
        <v>8764</v>
      </c>
    </row>
    <row r="13760" spans="1:8" ht="15" x14ac:dyDescent="0.2">
      <c r="A13760" s="733">
        <v>44901</v>
      </c>
      <c r="B13760" s="62" t="s">
        <v>3945</v>
      </c>
      <c r="C13760" s="62" t="s">
        <v>285</v>
      </c>
      <c r="D13760" s="182" t="s">
        <v>2430</v>
      </c>
      <c r="E13760" s="125">
        <v>200</v>
      </c>
      <c r="F13760" s="125"/>
      <c r="G13760" s="125">
        <f t="shared" si="221"/>
        <v>-200</v>
      </c>
      <c r="H13760" s="704" t="s">
        <v>8764</v>
      </c>
    </row>
    <row r="13761" spans="1:8" ht="15" x14ac:dyDescent="0.2">
      <c r="A13761" s="733">
        <v>44901</v>
      </c>
      <c r="B13761" s="62" t="s">
        <v>16</v>
      </c>
      <c r="C13761" s="62" t="s">
        <v>285</v>
      </c>
      <c r="D13761" s="182" t="s">
        <v>8446</v>
      </c>
      <c r="E13761" s="125">
        <v>375</v>
      </c>
      <c r="F13761" s="125"/>
      <c r="G13761" s="125">
        <f t="shared" si="221"/>
        <v>-375</v>
      </c>
      <c r="H13761" s="704" t="s">
        <v>8764</v>
      </c>
    </row>
    <row r="13762" spans="1:8" ht="15" x14ac:dyDescent="0.2">
      <c r="A13762" s="733">
        <v>44902</v>
      </c>
      <c r="B13762" s="62" t="s">
        <v>8530</v>
      </c>
      <c r="C13762" s="62" t="s">
        <v>391</v>
      </c>
      <c r="D13762" s="182" t="s">
        <v>8836</v>
      </c>
      <c r="E13762" s="125">
        <v>1000</v>
      </c>
      <c r="F13762" s="125"/>
      <c r="G13762" s="125">
        <f t="shared" si="221"/>
        <v>-1000</v>
      </c>
      <c r="H13762" s="704" t="s">
        <v>8764</v>
      </c>
    </row>
    <row r="13763" spans="1:8" ht="15" x14ac:dyDescent="0.2">
      <c r="A13763" s="733">
        <v>44902</v>
      </c>
      <c r="B13763" s="62" t="s">
        <v>6951</v>
      </c>
      <c r="C13763" s="62"/>
      <c r="D13763" s="182" t="s">
        <v>8835</v>
      </c>
      <c r="E13763" s="125">
        <v>4000</v>
      </c>
      <c r="F13763" s="125"/>
      <c r="G13763" s="125">
        <f t="shared" si="221"/>
        <v>-4000</v>
      </c>
      <c r="H13763" s="704" t="s">
        <v>8764</v>
      </c>
    </row>
    <row r="13764" spans="1:8" ht="15" x14ac:dyDescent="0.2">
      <c r="A13764" s="733">
        <v>44902</v>
      </c>
      <c r="B13764" s="62" t="s">
        <v>11</v>
      </c>
      <c r="C13764" s="62" t="s">
        <v>3144</v>
      </c>
      <c r="D13764" s="182" t="s">
        <v>8812</v>
      </c>
      <c r="E13764" s="125">
        <v>3930</v>
      </c>
      <c r="F13764" s="125"/>
      <c r="G13764" s="125">
        <f t="shared" si="221"/>
        <v>-3930</v>
      </c>
      <c r="H13764" s="704" t="s">
        <v>8764</v>
      </c>
    </row>
    <row r="13765" spans="1:8" ht="15" x14ac:dyDescent="0.2">
      <c r="A13765" s="733">
        <v>44902</v>
      </c>
      <c r="B13765" s="62" t="s">
        <v>8530</v>
      </c>
      <c r="C13765" s="62" t="s">
        <v>8562</v>
      </c>
      <c r="D13765" s="182" t="s">
        <v>8813</v>
      </c>
      <c r="E13765" s="125">
        <v>1000</v>
      </c>
      <c r="F13765" s="125"/>
      <c r="G13765" s="125">
        <f t="shared" si="221"/>
        <v>-1000</v>
      </c>
      <c r="H13765" s="704" t="s">
        <v>8764</v>
      </c>
    </row>
    <row r="13766" spans="1:8" ht="15" x14ac:dyDescent="0.2">
      <c r="A13766" s="733">
        <v>44902</v>
      </c>
      <c r="B13766" s="62" t="s">
        <v>8530</v>
      </c>
      <c r="C13766" s="62" t="s">
        <v>3144</v>
      </c>
      <c r="D13766" s="182" t="s">
        <v>4451</v>
      </c>
      <c r="E13766" s="125">
        <v>1670</v>
      </c>
      <c r="F13766" s="125"/>
      <c r="G13766" s="125">
        <f t="shared" si="221"/>
        <v>-1670</v>
      </c>
      <c r="H13766" s="704" t="s">
        <v>8764</v>
      </c>
    </row>
    <row r="13767" spans="1:8" ht="15" x14ac:dyDescent="0.2">
      <c r="A13767" s="733">
        <v>44902</v>
      </c>
      <c r="B13767" s="62" t="s">
        <v>16</v>
      </c>
      <c r="C13767" s="62" t="s">
        <v>8814</v>
      </c>
      <c r="D13767" s="182" t="s">
        <v>8815</v>
      </c>
      <c r="E13767" s="125">
        <v>11850</v>
      </c>
      <c r="F13767" s="125"/>
      <c r="G13767" s="125">
        <f t="shared" si="221"/>
        <v>-11850</v>
      </c>
      <c r="H13767" s="704" t="s">
        <v>8764</v>
      </c>
    </row>
    <row r="13768" spans="1:8" ht="15" x14ac:dyDescent="0.2">
      <c r="A13768" s="733">
        <v>44902</v>
      </c>
      <c r="B13768" s="62" t="s">
        <v>16</v>
      </c>
      <c r="C13768" s="62" t="s">
        <v>391</v>
      </c>
      <c r="D13768" s="182" t="s">
        <v>8109</v>
      </c>
      <c r="E13768" s="125">
        <v>5400</v>
      </c>
      <c r="F13768" s="125"/>
      <c r="G13768" s="125">
        <f t="shared" si="221"/>
        <v>-5400</v>
      </c>
      <c r="H13768" s="704" t="s">
        <v>8764</v>
      </c>
    </row>
    <row r="13769" spans="1:8" ht="15" x14ac:dyDescent="0.2">
      <c r="A13769" s="733">
        <v>44902</v>
      </c>
      <c r="B13769" s="62" t="s">
        <v>7655</v>
      </c>
      <c r="C13769" s="62" t="s">
        <v>391</v>
      </c>
      <c r="D13769" s="182" t="s">
        <v>5451</v>
      </c>
      <c r="E13769" s="125">
        <v>5500</v>
      </c>
      <c r="F13769" s="125"/>
      <c r="G13769" s="125">
        <f t="shared" si="221"/>
        <v>-5500</v>
      </c>
      <c r="H13769" s="704" t="s">
        <v>8764</v>
      </c>
    </row>
    <row r="13770" spans="1:8" ht="15" x14ac:dyDescent="0.2">
      <c r="A13770" s="733">
        <v>44902</v>
      </c>
      <c r="B13770" s="62" t="s">
        <v>8557</v>
      </c>
      <c r="C13770" s="62" t="s">
        <v>391</v>
      </c>
      <c r="D13770" s="182" t="s">
        <v>4451</v>
      </c>
      <c r="E13770" s="125">
        <v>4000</v>
      </c>
      <c r="F13770" s="125"/>
      <c r="G13770" s="125">
        <f t="shared" si="221"/>
        <v>-4000</v>
      </c>
      <c r="H13770" s="704" t="s">
        <v>8764</v>
      </c>
    </row>
    <row r="13771" spans="1:8" ht="15" x14ac:dyDescent="0.2">
      <c r="A13771" s="733">
        <v>44902</v>
      </c>
      <c r="B13771" s="62" t="s">
        <v>2932</v>
      </c>
      <c r="C13771" s="62" t="s">
        <v>391</v>
      </c>
      <c r="D13771" s="182" t="s">
        <v>4451</v>
      </c>
      <c r="E13771" s="125">
        <v>6000</v>
      </c>
      <c r="F13771" s="125"/>
      <c r="G13771" s="125">
        <f t="shared" si="221"/>
        <v>-6000</v>
      </c>
      <c r="H13771" s="704" t="s">
        <v>8764</v>
      </c>
    </row>
    <row r="13772" spans="1:8" ht="15" x14ac:dyDescent="0.2">
      <c r="A13772" s="733">
        <v>44902</v>
      </c>
      <c r="B13772" s="62" t="s">
        <v>6503</v>
      </c>
      <c r="C13772" s="62"/>
      <c r="D13772" s="182" t="s">
        <v>4451</v>
      </c>
      <c r="E13772" s="125">
        <v>2000</v>
      </c>
      <c r="F13772" s="125"/>
      <c r="G13772" s="125">
        <f t="shared" si="221"/>
        <v>-2000</v>
      </c>
      <c r="H13772" s="704" t="s">
        <v>8764</v>
      </c>
    </row>
    <row r="13773" spans="1:8" ht="15" x14ac:dyDescent="0.2">
      <c r="A13773" s="733">
        <v>44902</v>
      </c>
      <c r="B13773" s="62" t="s">
        <v>16</v>
      </c>
      <c r="C13773" s="62" t="s">
        <v>391</v>
      </c>
      <c r="D13773" s="182" t="s">
        <v>8816</v>
      </c>
      <c r="E13773" s="125">
        <v>9500</v>
      </c>
      <c r="F13773" s="125"/>
      <c r="G13773" s="125">
        <f t="shared" si="221"/>
        <v>-9500</v>
      </c>
      <c r="H13773" s="704" t="s">
        <v>8764</v>
      </c>
    </row>
    <row r="13774" spans="1:8" ht="15" x14ac:dyDescent="0.2">
      <c r="A13774" s="733">
        <v>44902</v>
      </c>
      <c r="B13774" s="62" t="s">
        <v>7919</v>
      </c>
      <c r="C13774" s="62" t="s">
        <v>3144</v>
      </c>
      <c r="D13774" s="182" t="s">
        <v>8303</v>
      </c>
      <c r="E13774" s="125">
        <v>1100</v>
      </c>
      <c r="F13774" s="125"/>
      <c r="G13774" s="125">
        <f t="shared" si="221"/>
        <v>-1100</v>
      </c>
      <c r="H13774" s="704" t="s">
        <v>8764</v>
      </c>
    </row>
    <row r="13775" spans="1:8" ht="15" x14ac:dyDescent="0.2">
      <c r="A13775" s="733">
        <v>44902</v>
      </c>
      <c r="B13775" s="62" t="s">
        <v>8530</v>
      </c>
      <c r="C13775" s="62" t="s">
        <v>2665</v>
      </c>
      <c r="D13775" s="182" t="s">
        <v>2710</v>
      </c>
      <c r="E13775" s="125">
        <v>62000</v>
      </c>
      <c r="F13775" s="125"/>
      <c r="G13775" s="125">
        <f t="shared" si="221"/>
        <v>-62000</v>
      </c>
      <c r="H13775" s="704" t="s">
        <v>8764</v>
      </c>
    </row>
    <row r="13776" spans="1:8" ht="15" x14ac:dyDescent="0.2">
      <c r="A13776" s="733">
        <v>44902</v>
      </c>
      <c r="B13776" s="62" t="s">
        <v>8655</v>
      </c>
      <c r="C13776" s="62" t="s">
        <v>3144</v>
      </c>
      <c r="D13776" s="182" t="s">
        <v>8828</v>
      </c>
      <c r="E13776" s="125">
        <v>33500</v>
      </c>
      <c r="F13776" s="125"/>
      <c r="G13776" s="125">
        <f t="shared" si="221"/>
        <v>-33500</v>
      </c>
      <c r="H13776" s="704" t="s">
        <v>8764</v>
      </c>
    </row>
    <row r="13777" spans="1:8" ht="15" x14ac:dyDescent="0.2">
      <c r="A13777" s="733">
        <v>44902</v>
      </c>
      <c r="B13777" s="62" t="s">
        <v>8041</v>
      </c>
      <c r="C13777" s="62" t="s">
        <v>391</v>
      </c>
      <c r="D13777" s="182" t="s">
        <v>8829</v>
      </c>
      <c r="E13777" s="125">
        <v>16300</v>
      </c>
      <c r="F13777" s="125"/>
      <c r="G13777" s="125">
        <f t="shared" si="221"/>
        <v>-16300</v>
      </c>
      <c r="H13777" s="704" t="s">
        <v>8764</v>
      </c>
    </row>
    <row r="13778" spans="1:8" ht="15" x14ac:dyDescent="0.2">
      <c r="A13778" s="733">
        <v>44902</v>
      </c>
      <c r="B13778" s="62" t="s">
        <v>8041</v>
      </c>
      <c r="C13778" s="62" t="s">
        <v>6782</v>
      </c>
      <c r="D13778" s="182" t="s">
        <v>7397</v>
      </c>
      <c r="E13778" s="125">
        <v>25000</v>
      </c>
      <c r="F13778" s="125"/>
      <c r="G13778" s="125">
        <f t="shared" si="221"/>
        <v>-25000</v>
      </c>
      <c r="H13778" s="704" t="s">
        <v>8764</v>
      </c>
    </row>
    <row r="13779" spans="1:8" ht="15" x14ac:dyDescent="0.2">
      <c r="A13779" s="733">
        <v>44902</v>
      </c>
      <c r="B13779" s="62" t="s">
        <v>8337</v>
      </c>
      <c r="C13779" s="62" t="s">
        <v>3144</v>
      </c>
      <c r="D13779" s="182" t="s">
        <v>8830</v>
      </c>
      <c r="E13779" s="125">
        <v>5500</v>
      </c>
      <c r="F13779" s="125"/>
      <c r="G13779" s="125">
        <f t="shared" si="221"/>
        <v>-5500</v>
      </c>
      <c r="H13779" s="704" t="s">
        <v>8764</v>
      </c>
    </row>
    <row r="13780" spans="1:8" ht="15" x14ac:dyDescent="0.2">
      <c r="A13780" s="733">
        <v>44902</v>
      </c>
      <c r="B13780" s="62" t="s">
        <v>8041</v>
      </c>
      <c r="C13780" s="62" t="s">
        <v>3144</v>
      </c>
      <c r="D13780" s="182" t="s">
        <v>8831</v>
      </c>
      <c r="E13780" s="125">
        <v>12000</v>
      </c>
      <c r="F13780" s="125"/>
      <c r="G13780" s="125">
        <f t="shared" si="221"/>
        <v>-12000</v>
      </c>
      <c r="H13780" s="704" t="s">
        <v>8764</v>
      </c>
    </row>
    <row r="13781" spans="1:8" ht="15" x14ac:dyDescent="0.2">
      <c r="A13781" s="733">
        <v>44902</v>
      </c>
      <c r="B13781" s="62" t="s">
        <v>8337</v>
      </c>
      <c r="C13781" s="62" t="s">
        <v>3144</v>
      </c>
      <c r="D13781" s="182" t="s">
        <v>8831</v>
      </c>
      <c r="E13781" s="125">
        <v>4870</v>
      </c>
      <c r="F13781" s="125"/>
      <c r="G13781" s="125">
        <f t="shared" si="221"/>
        <v>-4870</v>
      </c>
      <c r="H13781" s="704" t="s">
        <v>8764</v>
      </c>
    </row>
    <row r="13782" spans="1:8" ht="15" x14ac:dyDescent="0.2">
      <c r="A13782" s="733">
        <v>44902</v>
      </c>
      <c r="B13782" s="62" t="s">
        <v>16</v>
      </c>
      <c r="C13782" s="62" t="s">
        <v>1494</v>
      </c>
      <c r="D13782" s="182"/>
      <c r="E13782" s="125">
        <v>1000</v>
      </c>
      <c r="F13782" s="125"/>
      <c r="G13782" s="125">
        <f t="shared" si="221"/>
        <v>-1000</v>
      </c>
      <c r="H13782" s="704" t="s">
        <v>8764</v>
      </c>
    </row>
    <row r="13783" spans="1:8" ht="15" x14ac:dyDescent="0.2">
      <c r="A13783" s="733">
        <v>44902</v>
      </c>
      <c r="B13783" s="62" t="s">
        <v>16</v>
      </c>
      <c r="C13783" s="62" t="s">
        <v>3363</v>
      </c>
      <c r="D13783" s="182"/>
      <c r="E13783" s="125">
        <v>4950</v>
      </c>
      <c r="F13783" s="125"/>
      <c r="G13783" s="125">
        <f t="shared" si="221"/>
        <v>-4950</v>
      </c>
      <c r="H13783" s="704" t="s">
        <v>8764</v>
      </c>
    </row>
    <row r="13784" spans="1:8" ht="15" x14ac:dyDescent="0.2">
      <c r="A13784" s="733">
        <v>44902</v>
      </c>
      <c r="B13784" s="62" t="s">
        <v>8041</v>
      </c>
      <c r="C13784" s="62" t="s">
        <v>6965</v>
      </c>
      <c r="D13784" s="182" t="s">
        <v>8276</v>
      </c>
      <c r="E13784" s="125">
        <v>10000</v>
      </c>
      <c r="F13784" s="125"/>
      <c r="G13784" s="125">
        <f t="shared" si="221"/>
        <v>-10000</v>
      </c>
      <c r="H13784" s="704" t="s">
        <v>8764</v>
      </c>
    </row>
    <row r="13785" spans="1:8" ht="15" x14ac:dyDescent="0.2">
      <c r="A13785" s="733">
        <v>44902</v>
      </c>
      <c r="B13785" s="62" t="s">
        <v>8337</v>
      </c>
      <c r="C13785" s="62" t="s">
        <v>8500</v>
      </c>
      <c r="D13785" s="182" t="s">
        <v>8832</v>
      </c>
      <c r="E13785" s="125">
        <v>13000</v>
      </c>
      <c r="F13785" s="125"/>
      <c r="G13785" s="125">
        <f t="shared" si="221"/>
        <v>-13000</v>
      </c>
      <c r="H13785" s="704" t="s">
        <v>8764</v>
      </c>
    </row>
    <row r="13786" spans="1:8" ht="15" x14ac:dyDescent="0.2">
      <c r="A13786" s="733">
        <v>44903</v>
      </c>
      <c r="B13786" s="62" t="s">
        <v>8655</v>
      </c>
      <c r="C13786" s="62" t="s">
        <v>5740</v>
      </c>
      <c r="D13786" s="182" t="s">
        <v>8837</v>
      </c>
      <c r="E13786" s="125">
        <v>1100</v>
      </c>
      <c r="F13786" s="125"/>
      <c r="G13786" s="125">
        <f t="shared" si="221"/>
        <v>-1100</v>
      </c>
      <c r="H13786" s="704" t="s">
        <v>8764</v>
      </c>
    </row>
    <row r="13787" spans="1:8" ht="15" x14ac:dyDescent="0.2">
      <c r="A13787" s="733">
        <v>44903</v>
      </c>
      <c r="B13787" s="62" t="s">
        <v>3945</v>
      </c>
      <c r="C13787" s="62" t="s">
        <v>391</v>
      </c>
      <c r="D13787" s="182" t="s">
        <v>8840</v>
      </c>
      <c r="E13787" s="125">
        <v>3000</v>
      </c>
      <c r="F13787" s="125"/>
      <c r="G13787" s="125">
        <f t="shared" si="221"/>
        <v>-3000</v>
      </c>
      <c r="H13787" s="704" t="s">
        <v>8764</v>
      </c>
    </row>
    <row r="13788" spans="1:8" ht="15" x14ac:dyDescent="0.2">
      <c r="A13788" s="733">
        <v>44903</v>
      </c>
      <c r="B13788" s="62" t="s">
        <v>16</v>
      </c>
      <c r="C13788" s="62" t="s">
        <v>8148</v>
      </c>
      <c r="D13788" s="182" t="s">
        <v>8617</v>
      </c>
      <c r="E13788" s="125">
        <v>270</v>
      </c>
      <c r="F13788" s="125"/>
      <c r="G13788" s="125">
        <f t="shared" si="221"/>
        <v>-270</v>
      </c>
      <c r="H13788" s="704" t="s">
        <v>8764</v>
      </c>
    </row>
    <row r="13789" spans="1:8" ht="15" x14ac:dyDescent="0.2">
      <c r="A13789" s="733">
        <v>44903</v>
      </c>
      <c r="B13789" s="62" t="s">
        <v>25</v>
      </c>
      <c r="C13789" s="62" t="s">
        <v>8148</v>
      </c>
      <c r="D13789" s="182" t="s">
        <v>8617</v>
      </c>
      <c r="E13789" s="125">
        <v>600</v>
      </c>
      <c r="F13789" s="125"/>
      <c r="G13789" s="125">
        <f t="shared" si="221"/>
        <v>-600</v>
      </c>
      <c r="H13789" s="704" t="s">
        <v>8764</v>
      </c>
    </row>
    <row r="13790" spans="1:8" ht="15" x14ac:dyDescent="0.2">
      <c r="A13790" s="733">
        <v>44903</v>
      </c>
      <c r="B13790" s="62" t="s">
        <v>16</v>
      </c>
      <c r="C13790" s="62" t="s">
        <v>3842</v>
      </c>
      <c r="D13790" s="182" t="s">
        <v>8710</v>
      </c>
      <c r="E13790" s="125">
        <v>4906</v>
      </c>
      <c r="F13790" s="125"/>
      <c r="G13790" s="125">
        <f t="shared" si="221"/>
        <v>-4906</v>
      </c>
      <c r="H13790" s="704" t="s">
        <v>8764</v>
      </c>
    </row>
    <row r="13791" spans="1:8" ht="15" x14ac:dyDescent="0.2">
      <c r="A13791" s="733">
        <v>44904</v>
      </c>
      <c r="B13791" s="62" t="s">
        <v>8075</v>
      </c>
      <c r="C13791" s="62" t="s">
        <v>391</v>
      </c>
      <c r="D13791" s="182" t="s">
        <v>8839</v>
      </c>
      <c r="E13791" s="125">
        <v>4000</v>
      </c>
      <c r="F13791" s="125"/>
      <c r="G13791" s="125">
        <f t="shared" si="221"/>
        <v>-4000</v>
      </c>
      <c r="H13791" s="704" t="s">
        <v>8764</v>
      </c>
    </row>
    <row r="13792" spans="1:8" ht="15" x14ac:dyDescent="0.2">
      <c r="A13792" s="733">
        <v>44904</v>
      </c>
      <c r="B13792" s="62" t="s">
        <v>8075</v>
      </c>
      <c r="C13792" s="62" t="s">
        <v>391</v>
      </c>
      <c r="D13792" s="182" t="s">
        <v>8838</v>
      </c>
      <c r="E13792" s="125">
        <v>6000</v>
      </c>
      <c r="F13792" s="125"/>
      <c r="G13792" s="125">
        <f t="shared" si="221"/>
        <v>-6000</v>
      </c>
      <c r="H13792" s="704" t="s">
        <v>8764</v>
      </c>
    </row>
    <row r="13793" spans="1:8" ht="15" x14ac:dyDescent="0.2">
      <c r="A13793" s="733">
        <v>44904</v>
      </c>
      <c r="B13793" s="62" t="s">
        <v>8655</v>
      </c>
      <c r="C13793" s="62" t="s">
        <v>6704</v>
      </c>
      <c r="D13793" s="182" t="s">
        <v>8834</v>
      </c>
      <c r="E13793" s="125">
        <v>790800</v>
      </c>
      <c r="F13793" s="125"/>
      <c r="G13793" s="125">
        <f t="shared" si="221"/>
        <v>-790800</v>
      </c>
      <c r="H13793" s="704" t="s">
        <v>8764</v>
      </c>
    </row>
    <row r="13794" spans="1:8" ht="24" x14ac:dyDescent="0.2">
      <c r="A13794" s="733">
        <v>44904</v>
      </c>
      <c r="B13794" s="62" t="s">
        <v>8655</v>
      </c>
      <c r="C13794" s="62" t="s">
        <v>5680</v>
      </c>
      <c r="D13794" s="182" t="s">
        <v>8833</v>
      </c>
      <c r="E13794" s="125">
        <v>500000</v>
      </c>
      <c r="F13794" s="125"/>
      <c r="G13794" s="125">
        <f t="shared" si="221"/>
        <v>-500000</v>
      </c>
      <c r="H13794" s="704" t="s">
        <v>8764</v>
      </c>
    </row>
    <row r="13795" spans="1:8" ht="24" x14ac:dyDescent="0.2">
      <c r="A13795" s="733">
        <v>44904</v>
      </c>
      <c r="B13795" s="62" t="s">
        <v>8655</v>
      </c>
      <c r="C13795" s="62" t="s">
        <v>5680</v>
      </c>
      <c r="D13795" s="182" t="s">
        <v>8833</v>
      </c>
      <c r="E13795" s="125">
        <v>350000</v>
      </c>
      <c r="F13795" s="125"/>
      <c r="G13795" s="125">
        <f t="shared" si="221"/>
        <v>-350000</v>
      </c>
      <c r="H13795" s="704" t="s">
        <v>8764</v>
      </c>
    </row>
    <row r="13796" spans="1:8" ht="15" x14ac:dyDescent="0.2">
      <c r="A13796" s="733">
        <v>44907</v>
      </c>
      <c r="B13796" s="62" t="s">
        <v>8557</v>
      </c>
      <c r="C13796" s="62" t="s">
        <v>3144</v>
      </c>
      <c r="D13796" s="182" t="s">
        <v>6056</v>
      </c>
      <c r="E13796" s="125">
        <v>2200</v>
      </c>
      <c r="F13796" s="125"/>
      <c r="G13796" s="125">
        <f t="shared" si="221"/>
        <v>-2200</v>
      </c>
      <c r="H13796" s="704" t="s">
        <v>8764</v>
      </c>
    </row>
    <row r="13797" spans="1:8" ht="15" x14ac:dyDescent="0.2">
      <c r="A13797" s="733">
        <v>44907</v>
      </c>
      <c r="B13797" s="62" t="s">
        <v>8041</v>
      </c>
      <c r="C13797" s="62" t="s">
        <v>391</v>
      </c>
      <c r="D13797" s="182" t="s">
        <v>5754</v>
      </c>
      <c r="E13797" s="125">
        <v>2000</v>
      </c>
      <c r="F13797" s="125"/>
      <c r="G13797" s="125">
        <f t="shared" si="221"/>
        <v>-2000</v>
      </c>
      <c r="H13797" s="704" t="s">
        <v>8764</v>
      </c>
    </row>
    <row r="13798" spans="1:8" ht="15" x14ac:dyDescent="0.2">
      <c r="A13798" s="733">
        <v>44907</v>
      </c>
      <c r="B13798" s="62" t="s">
        <v>7919</v>
      </c>
      <c r="C13798" s="62" t="s">
        <v>8843</v>
      </c>
      <c r="D13798" s="182" t="s">
        <v>8844</v>
      </c>
      <c r="E13798" s="125">
        <v>46800</v>
      </c>
      <c r="F13798" s="125"/>
      <c r="G13798" s="125">
        <f t="shared" si="221"/>
        <v>-46800</v>
      </c>
      <c r="H13798" s="704" t="s">
        <v>8764</v>
      </c>
    </row>
    <row r="13799" spans="1:8" ht="15" x14ac:dyDescent="0.2">
      <c r="A13799" s="733">
        <v>44907</v>
      </c>
      <c r="B13799" s="62" t="s">
        <v>8557</v>
      </c>
      <c r="C13799" s="62" t="s">
        <v>3144</v>
      </c>
      <c r="D13799" s="182" t="s">
        <v>6056</v>
      </c>
      <c r="E13799" s="125">
        <v>32490</v>
      </c>
      <c r="F13799" s="125"/>
      <c r="G13799" s="125">
        <f t="shared" si="221"/>
        <v>-32490</v>
      </c>
      <c r="H13799" s="704" t="s">
        <v>8764</v>
      </c>
    </row>
    <row r="13800" spans="1:8" ht="15" x14ac:dyDescent="0.2">
      <c r="A13800" s="733">
        <v>44907</v>
      </c>
      <c r="B13800" s="62" t="s">
        <v>8557</v>
      </c>
      <c r="C13800" s="62" t="s">
        <v>3144</v>
      </c>
      <c r="D13800" s="182" t="s">
        <v>6056</v>
      </c>
      <c r="E13800" s="125">
        <v>50810</v>
      </c>
      <c r="F13800" s="125"/>
      <c r="G13800" s="125">
        <f t="shared" si="221"/>
        <v>-50810</v>
      </c>
      <c r="H13800" s="704" t="s">
        <v>8764</v>
      </c>
    </row>
    <row r="13801" spans="1:8" ht="15" x14ac:dyDescent="0.2">
      <c r="A13801" s="733">
        <v>44907</v>
      </c>
      <c r="B13801" s="62" t="s">
        <v>7919</v>
      </c>
      <c r="C13801" s="62" t="s">
        <v>6965</v>
      </c>
      <c r="D13801" s="182" t="s">
        <v>8845</v>
      </c>
      <c r="E13801" s="125">
        <v>15000</v>
      </c>
      <c r="F13801" s="125"/>
      <c r="G13801" s="125">
        <f t="shared" si="221"/>
        <v>-15000</v>
      </c>
      <c r="H13801" s="704" t="s">
        <v>8764</v>
      </c>
    </row>
    <row r="13802" spans="1:8" ht="15" x14ac:dyDescent="0.2">
      <c r="A13802" s="733">
        <v>44907</v>
      </c>
      <c r="B13802" s="62" t="s">
        <v>8557</v>
      </c>
      <c r="C13802" s="62" t="s">
        <v>8664</v>
      </c>
      <c r="D13802" s="182" t="s">
        <v>5857</v>
      </c>
      <c r="E13802" s="125">
        <v>30000</v>
      </c>
      <c r="F13802" s="125"/>
      <c r="G13802" s="125">
        <f t="shared" si="221"/>
        <v>-30000</v>
      </c>
      <c r="H13802" s="704" t="s">
        <v>8764</v>
      </c>
    </row>
    <row r="13803" spans="1:8" ht="15" x14ac:dyDescent="0.2">
      <c r="A13803" s="733">
        <v>44907</v>
      </c>
      <c r="B13803" s="62" t="s">
        <v>3945</v>
      </c>
      <c r="C13803" s="62" t="s">
        <v>7221</v>
      </c>
      <c r="D13803" s="182" t="s">
        <v>8846</v>
      </c>
      <c r="E13803" s="125">
        <v>21600</v>
      </c>
      <c r="F13803" s="125"/>
      <c r="G13803" s="125">
        <f t="shared" si="221"/>
        <v>-21600</v>
      </c>
      <c r="H13803" s="704" t="s">
        <v>8764</v>
      </c>
    </row>
    <row r="13804" spans="1:8" ht="24" x14ac:dyDescent="0.2">
      <c r="A13804" s="733">
        <v>44907</v>
      </c>
      <c r="B13804" s="62" t="s">
        <v>7919</v>
      </c>
      <c r="C13804" s="550" t="s">
        <v>437</v>
      </c>
      <c r="D13804" s="739" t="s">
        <v>9212</v>
      </c>
      <c r="E13804" s="551">
        <v>24400</v>
      </c>
      <c r="F13804" s="125"/>
      <c r="G13804" s="125">
        <f t="shared" si="221"/>
        <v>-24400</v>
      </c>
      <c r="H13804" s="704" t="s">
        <v>8764</v>
      </c>
    </row>
    <row r="13805" spans="1:8" ht="24" x14ac:dyDescent="0.2">
      <c r="A13805" s="733">
        <v>44907</v>
      </c>
      <c r="B13805" s="62" t="s">
        <v>3945</v>
      </c>
      <c r="C13805" s="550" t="s">
        <v>437</v>
      </c>
      <c r="D13805" s="739" t="s">
        <v>9212</v>
      </c>
      <c r="E13805" s="551">
        <v>68000</v>
      </c>
      <c r="F13805" s="125"/>
      <c r="G13805" s="125">
        <f t="shared" si="221"/>
        <v>-68000</v>
      </c>
      <c r="H13805" s="704" t="s">
        <v>8764</v>
      </c>
    </row>
    <row r="13806" spans="1:8" ht="24" x14ac:dyDescent="0.2">
      <c r="A13806" s="733">
        <v>44907</v>
      </c>
      <c r="B13806" s="62" t="s">
        <v>1399</v>
      </c>
      <c r="C13806" s="550" t="s">
        <v>437</v>
      </c>
      <c r="D13806" s="739" t="s">
        <v>9212</v>
      </c>
      <c r="E13806" s="551">
        <v>7600</v>
      </c>
      <c r="F13806" s="125"/>
      <c r="G13806" s="125">
        <f t="shared" si="221"/>
        <v>-7600</v>
      </c>
      <c r="H13806" s="704" t="s">
        <v>8764</v>
      </c>
    </row>
    <row r="13807" spans="1:8" ht="24" x14ac:dyDescent="0.2">
      <c r="A13807" s="733">
        <v>44907</v>
      </c>
      <c r="B13807" s="62" t="s">
        <v>7919</v>
      </c>
      <c r="C13807" s="62" t="s">
        <v>8205</v>
      </c>
      <c r="D13807" s="182" t="s">
        <v>8848</v>
      </c>
      <c r="E13807" s="125">
        <v>144795</v>
      </c>
      <c r="F13807" s="125"/>
      <c r="G13807" s="125">
        <f t="shared" si="221"/>
        <v>-144795</v>
      </c>
      <c r="H13807" s="704" t="s">
        <v>8764</v>
      </c>
    </row>
    <row r="13808" spans="1:8" ht="15" x14ac:dyDescent="0.2">
      <c r="A13808" s="733">
        <v>44907</v>
      </c>
      <c r="B13808" s="62" t="s">
        <v>8337</v>
      </c>
      <c r="C13808" s="550" t="s">
        <v>3144</v>
      </c>
      <c r="D13808" s="739" t="s">
        <v>8871</v>
      </c>
      <c r="E13808" s="551">
        <v>6585</v>
      </c>
      <c r="F13808" s="125"/>
      <c r="G13808" s="125">
        <f t="shared" si="221"/>
        <v>-6585</v>
      </c>
      <c r="H13808" s="704" t="s">
        <v>8764</v>
      </c>
    </row>
    <row r="13809" spans="1:8" ht="15" x14ac:dyDescent="0.2">
      <c r="A13809" s="733">
        <v>44907</v>
      </c>
      <c r="B13809" s="62" t="s">
        <v>8041</v>
      </c>
      <c r="C13809" s="550" t="s">
        <v>3144</v>
      </c>
      <c r="D13809" s="739" t="s">
        <v>8871</v>
      </c>
      <c r="E13809" s="551">
        <v>6585</v>
      </c>
      <c r="F13809" s="125"/>
      <c r="G13809" s="125">
        <f t="shared" si="221"/>
        <v>-6585</v>
      </c>
      <c r="H13809" s="704" t="s">
        <v>8764</v>
      </c>
    </row>
    <row r="13810" spans="1:8" ht="15" x14ac:dyDescent="0.2">
      <c r="A13810" s="733">
        <v>44910</v>
      </c>
      <c r="B13810" s="62" t="s">
        <v>8655</v>
      </c>
      <c r="C13810" s="62" t="s">
        <v>8761</v>
      </c>
      <c r="D13810" s="182" t="s">
        <v>8872</v>
      </c>
      <c r="E13810" s="125">
        <v>59000</v>
      </c>
      <c r="F13810" s="125"/>
      <c r="G13810" s="125">
        <f t="shared" si="221"/>
        <v>-59000</v>
      </c>
      <c r="H13810" s="704" t="s">
        <v>8764</v>
      </c>
    </row>
    <row r="13811" spans="1:8" ht="15" x14ac:dyDescent="0.2">
      <c r="A13811" s="733">
        <v>44910</v>
      </c>
      <c r="B13811" s="62" t="s">
        <v>8655</v>
      </c>
      <c r="C13811" s="62" t="s">
        <v>3144</v>
      </c>
      <c r="D13811" s="182" t="s">
        <v>8873</v>
      </c>
      <c r="E13811" s="125">
        <v>13200</v>
      </c>
      <c r="F13811" s="125"/>
      <c r="G13811" s="125">
        <f t="shared" ref="G13811:G13874" si="222">F13811-E13811</f>
        <v>-13200</v>
      </c>
      <c r="H13811" s="704" t="s">
        <v>8764</v>
      </c>
    </row>
    <row r="13812" spans="1:8" ht="15" x14ac:dyDescent="0.2">
      <c r="A13812" s="733">
        <v>44910</v>
      </c>
      <c r="B13812" s="62" t="s">
        <v>8874</v>
      </c>
      <c r="C13812" s="62" t="s">
        <v>391</v>
      </c>
      <c r="D13812" s="182" t="s">
        <v>8875</v>
      </c>
      <c r="E13812" s="125">
        <v>3430</v>
      </c>
      <c r="F13812" s="125"/>
      <c r="G13812" s="125">
        <f t="shared" si="222"/>
        <v>-3430</v>
      </c>
      <c r="H13812" s="704" t="s">
        <v>8764</v>
      </c>
    </row>
    <row r="13813" spans="1:8" ht="15" x14ac:dyDescent="0.2">
      <c r="A13813" s="733">
        <v>44910</v>
      </c>
      <c r="B13813" s="62" t="s">
        <v>8866</v>
      </c>
      <c r="C13813" s="62" t="s">
        <v>391</v>
      </c>
      <c r="D13813" s="182" t="s">
        <v>8875</v>
      </c>
      <c r="E13813" s="125">
        <v>1865</v>
      </c>
      <c r="F13813" s="125"/>
      <c r="G13813" s="125">
        <f t="shared" si="222"/>
        <v>-1865</v>
      </c>
      <c r="H13813" s="704" t="s">
        <v>8764</v>
      </c>
    </row>
    <row r="13814" spans="1:8" ht="15" x14ac:dyDescent="0.2">
      <c r="A13814" s="733">
        <v>44910</v>
      </c>
      <c r="B13814" s="62" t="s">
        <v>8530</v>
      </c>
      <c r="C13814" s="62" t="s">
        <v>8562</v>
      </c>
      <c r="D13814" s="182" t="s">
        <v>8876</v>
      </c>
      <c r="E13814" s="125">
        <v>40000</v>
      </c>
      <c r="F13814" s="125"/>
      <c r="G13814" s="125">
        <f t="shared" si="222"/>
        <v>-40000</v>
      </c>
      <c r="H13814" s="704" t="s">
        <v>8764</v>
      </c>
    </row>
    <row r="13815" spans="1:8" ht="15" x14ac:dyDescent="0.2">
      <c r="A13815" s="733">
        <v>44912</v>
      </c>
      <c r="B13815" s="62" t="s">
        <v>8655</v>
      </c>
      <c r="C13815" s="62" t="s">
        <v>3144</v>
      </c>
      <c r="D13815" s="182" t="s">
        <v>8877</v>
      </c>
      <c r="E13815" s="125">
        <v>20000</v>
      </c>
      <c r="F13815" s="125"/>
      <c r="G13815" s="125">
        <f t="shared" si="222"/>
        <v>-20000</v>
      </c>
      <c r="H13815" s="704" t="s">
        <v>8764</v>
      </c>
    </row>
    <row r="13816" spans="1:8" ht="15" x14ac:dyDescent="0.2">
      <c r="A13816" s="733">
        <v>44912</v>
      </c>
      <c r="B13816" s="62" t="s">
        <v>8655</v>
      </c>
      <c r="C13816" s="62" t="s">
        <v>3144</v>
      </c>
      <c r="D13816" s="182" t="s">
        <v>8878</v>
      </c>
      <c r="E13816" s="125">
        <v>35800</v>
      </c>
      <c r="F13816" s="125"/>
      <c r="G13816" s="125">
        <f t="shared" si="222"/>
        <v>-35800</v>
      </c>
      <c r="H13816" s="704" t="s">
        <v>8764</v>
      </c>
    </row>
    <row r="13817" spans="1:8" ht="15" x14ac:dyDescent="0.2">
      <c r="A13817" s="733">
        <v>44912</v>
      </c>
      <c r="B13817" s="62" t="s">
        <v>16</v>
      </c>
      <c r="C13817" s="62" t="s">
        <v>2995</v>
      </c>
      <c r="D13817" s="182"/>
      <c r="E13817" s="125">
        <v>4670</v>
      </c>
      <c r="F13817" s="125"/>
      <c r="G13817" s="125">
        <f t="shared" si="222"/>
        <v>-4670</v>
      </c>
      <c r="H13817" s="704" t="s">
        <v>8764</v>
      </c>
    </row>
    <row r="13818" spans="1:8" ht="15" x14ac:dyDescent="0.2">
      <c r="A13818" s="733">
        <v>44912</v>
      </c>
      <c r="B13818" s="62" t="s">
        <v>8655</v>
      </c>
      <c r="C13818" s="75" t="s">
        <v>7475</v>
      </c>
      <c r="D13818" s="182" t="s">
        <v>8879</v>
      </c>
      <c r="E13818" s="125">
        <v>20000</v>
      </c>
      <c r="F13818" s="125"/>
      <c r="G13818" s="125">
        <f t="shared" si="222"/>
        <v>-20000</v>
      </c>
      <c r="H13818" s="704" t="s">
        <v>8764</v>
      </c>
    </row>
    <row r="13819" spans="1:8" ht="15" x14ac:dyDescent="0.2">
      <c r="A13819" s="733">
        <v>44912</v>
      </c>
      <c r="B13819" s="62" t="s">
        <v>7919</v>
      </c>
      <c r="C13819" s="62" t="s">
        <v>285</v>
      </c>
      <c r="D13819" s="182" t="s">
        <v>8882</v>
      </c>
      <c r="E13819" s="125">
        <v>1000</v>
      </c>
      <c r="F13819" s="125"/>
      <c r="G13819" s="125">
        <f t="shared" si="222"/>
        <v>-1000</v>
      </c>
      <c r="H13819" s="704" t="s">
        <v>8764</v>
      </c>
    </row>
    <row r="13820" spans="1:8" ht="15" x14ac:dyDescent="0.2">
      <c r="A13820" s="733">
        <v>44910</v>
      </c>
      <c r="B13820" s="62" t="s">
        <v>16</v>
      </c>
      <c r="C13820" s="62" t="s">
        <v>3842</v>
      </c>
      <c r="D13820" s="182" t="s">
        <v>8710</v>
      </c>
      <c r="E13820" s="125">
        <v>5950</v>
      </c>
      <c r="F13820" s="125"/>
      <c r="G13820" s="125">
        <f t="shared" si="222"/>
        <v>-5950</v>
      </c>
      <c r="H13820" s="704" t="s">
        <v>8764</v>
      </c>
    </row>
    <row r="13821" spans="1:8" ht="15" x14ac:dyDescent="0.2">
      <c r="A13821" s="733">
        <v>44912</v>
      </c>
      <c r="B13821" s="62" t="s">
        <v>3944</v>
      </c>
      <c r="C13821" s="62" t="s">
        <v>3144</v>
      </c>
      <c r="D13821" s="182" t="s">
        <v>8883</v>
      </c>
      <c r="E13821" s="125">
        <v>8000</v>
      </c>
      <c r="F13821" s="125"/>
      <c r="G13821" s="125">
        <f t="shared" si="222"/>
        <v>-8000</v>
      </c>
      <c r="H13821" s="704" t="s">
        <v>8764</v>
      </c>
    </row>
    <row r="13822" spans="1:8" ht="15" x14ac:dyDescent="0.2">
      <c r="A13822" s="733">
        <v>44912</v>
      </c>
      <c r="B13822" s="62" t="s">
        <v>16</v>
      </c>
      <c r="C13822" s="62" t="s">
        <v>3842</v>
      </c>
      <c r="D13822" s="182" t="s">
        <v>8710</v>
      </c>
      <c r="E13822" s="125">
        <v>4271</v>
      </c>
      <c r="F13822" s="125"/>
      <c r="G13822" s="125">
        <f t="shared" si="222"/>
        <v>-4271</v>
      </c>
      <c r="H13822" s="704" t="s">
        <v>8764</v>
      </c>
    </row>
    <row r="13823" spans="1:8" ht="15" x14ac:dyDescent="0.2">
      <c r="A13823" s="733">
        <v>44912</v>
      </c>
      <c r="B13823" s="62" t="s">
        <v>8655</v>
      </c>
      <c r="C13823" s="62" t="s">
        <v>5740</v>
      </c>
      <c r="D13823" s="182" t="s">
        <v>8884</v>
      </c>
      <c r="E13823" s="125">
        <v>2000</v>
      </c>
      <c r="F13823" s="125"/>
      <c r="G13823" s="125">
        <f t="shared" si="222"/>
        <v>-2000</v>
      </c>
      <c r="H13823" s="704" t="s">
        <v>8764</v>
      </c>
    </row>
    <row r="13824" spans="1:8" ht="15" x14ac:dyDescent="0.2">
      <c r="A13824" s="733">
        <v>44912</v>
      </c>
      <c r="B13824" s="62" t="s">
        <v>8655</v>
      </c>
      <c r="C13824" s="62" t="s">
        <v>5740</v>
      </c>
      <c r="D13824" s="182" t="s">
        <v>8885</v>
      </c>
      <c r="E13824" s="125">
        <v>300</v>
      </c>
      <c r="F13824" s="125"/>
      <c r="G13824" s="125">
        <f t="shared" si="222"/>
        <v>-300</v>
      </c>
      <c r="H13824" s="704" t="s">
        <v>8764</v>
      </c>
    </row>
    <row r="13825" spans="1:8" ht="15" x14ac:dyDescent="0.2">
      <c r="A13825" s="733">
        <v>44912</v>
      </c>
      <c r="B13825" s="62" t="s">
        <v>2932</v>
      </c>
      <c r="C13825" s="62" t="s">
        <v>4875</v>
      </c>
      <c r="D13825" s="182" t="s">
        <v>8887</v>
      </c>
      <c r="E13825" s="125">
        <v>12000</v>
      </c>
      <c r="F13825" s="125"/>
      <c r="G13825" s="125">
        <f t="shared" si="222"/>
        <v>-12000</v>
      </c>
      <c r="H13825" s="704" t="s">
        <v>8764</v>
      </c>
    </row>
    <row r="13826" spans="1:8" ht="15" x14ac:dyDescent="0.2">
      <c r="A13826" s="733">
        <v>44912</v>
      </c>
      <c r="B13826" s="62" t="s">
        <v>7919</v>
      </c>
      <c r="C13826" s="62" t="s">
        <v>285</v>
      </c>
      <c r="D13826" s="182" t="s">
        <v>7975</v>
      </c>
      <c r="E13826" s="125">
        <v>500</v>
      </c>
      <c r="F13826" s="125"/>
      <c r="G13826" s="125">
        <f t="shared" si="222"/>
        <v>-500</v>
      </c>
      <c r="H13826" s="704" t="s">
        <v>8764</v>
      </c>
    </row>
    <row r="13827" spans="1:8" ht="15" x14ac:dyDescent="0.2">
      <c r="A13827" s="733">
        <v>44912</v>
      </c>
      <c r="B13827" s="62" t="s">
        <v>8337</v>
      </c>
      <c r="C13827" s="62" t="s">
        <v>285</v>
      </c>
      <c r="D13827" s="182" t="s">
        <v>8161</v>
      </c>
      <c r="E13827" s="125">
        <v>600</v>
      </c>
      <c r="F13827" s="125"/>
      <c r="G13827" s="125">
        <f t="shared" si="222"/>
        <v>-600</v>
      </c>
      <c r="H13827" s="704" t="s">
        <v>8764</v>
      </c>
    </row>
    <row r="13828" spans="1:8" ht="15" x14ac:dyDescent="0.2">
      <c r="A13828" s="733">
        <v>44912</v>
      </c>
      <c r="B13828" s="62" t="s">
        <v>16</v>
      </c>
      <c r="C13828" s="62" t="s">
        <v>391</v>
      </c>
      <c r="D13828" s="182" t="s">
        <v>8886</v>
      </c>
      <c r="E13828" s="125">
        <v>5500</v>
      </c>
      <c r="F13828" s="125"/>
      <c r="G13828" s="125">
        <f t="shared" si="222"/>
        <v>-5500</v>
      </c>
      <c r="H13828" s="704" t="s">
        <v>8764</v>
      </c>
    </row>
    <row r="13829" spans="1:8" ht="15" x14ac:dyDescent="0.2">
      <c r="A13829" s="733">
        <v>44912</v>
      </c>
      <c r="B13829" s="62" t="s">
        <v>25</v>
      </c>
      <c r="C13829" s="62" t="s">
        <v>8148</v>
      </c>
      <c r="D13829" s="182" t="s">
        <v>6342</v>
      </c>
      <c r="E13829" s="125">
        <v>6000</v>
      </c>
      <c r="F13829" s="125"/>
      <c r="G13829" s="125">
        <f t="shared" si="222"/>
        <v>-6000</v>
      </c>
      <c r="H13829" s="704" t="s">
        <v>8764</v>
      </c>
    </row>
    <row r="13830" spans="1:8" ht="15" x14ac:dyDescent="0.2">
      <c r="A13830" s="733">
        <v>44912</v>
      </c>
      <c r="B13830" s="62" t="s">
        <v>16</v>
      </c>
      <c r="C13830" s="62" t="s">
        <v>8148</v>
      </c>
      <c r="D13830" s="182" t="s">
        <v>6342</v>
      </c>
      <c r="E13830" s="125">
        <v>2550</v>
      </c>
      <c r="F13830" s="125"/>
      <c r="G13830" s="125">
        <f t="shared" si="222"/>
        <v>-2550</v>
      </c>
      <c r="H13830" s="704" t="s">
        <v>8764</v>
      </c>
    </row>
    <row r="13831" spans="1:8" ht="15" x14ac:dyDescent="0.2">
      <c r="A13831" s="733">
        <v>44912</v>
      </c>
      <c r="B13831" s="62" t="s">
        <v>16</v>
      </c>
      <c r="C13831" s="62" t="s">
        <v>3842</v>
      </c>
      <c r="D13831" s="182" t="s">
        <v>8710</v>
      </c>
      <c r="E13831" s="125">
        <v>5266</v>
      </c>
      <c r="F13831" s="125"/>
      <c r="G13831" s="125">
        <f t="shared" si="222"/>
        <v>-5266</v>
      </c>
      <c r="H13831" s="704" t="s">
        <v>8764</v>
      </c>
    </row>
    <row r="13832" spans="1:8" ht="15" x14ac:dyDescent="0.2">
      <c r="A13832" s="733">
        <v>44912</v>
      </c>
      <c r="B13832" s="62" t="s">
        <v>8557</v>
      </c>
      <c r="C13832" s="62" t="s">
        <v>8888</v>
      </c>
      <c r="D13832" s="182" t="s">
        <v>7718</v>
      </c>
      <c r="E13832" s="125">
        <v>10000</v>
      </c>
      <c r="F13832" s="125"/>
      <c r="G13832" s="125">
        <f t="shared" si="222"/>
        <v>-10000</v>
      </c>
      <c r="H13832" s="704" t="s">
        <v>8764</v>
      </c>
    </row>
    <row r="13833" spans="1:8" ht="15" x14ac:dyDescent="0.2">
      <c r="A13833" s="733">
        <v>44912</v>
      </c>
      <c r="B13833" s="62" t="s">
        <v>8557</v>
      </c>
      <c r="C13833" s="62" t="s">
        <v>2665</v>
      </c>
      <c r="D13833" s="182" t="s">
        <v>7718</v>
      </c>
      <c r="E13833" s="125">
        <v>15000</v>
      </c>
      <c r="F13833" s="125"/>
      <c r="G13833" s="125">
        <f t="shared" si="222"/>
        <v>-15000</v>
      </c>
      <c r="H13833" s="704" t="s">
        <v>8764</v>
      </c>
    </row>
    <row r="13834" spans="1:8" ht="15" x14ac:dyDescent="0.2">
      <c r="A13834" s="733">
        <v>44912</v>
      </c>
      <c r="B13834" s="62" t="s">
        <v>8557</v>
      </c>
      <c r="C13834" s="62" t="s">
        <v>8664</v>
      </c>
      <c r="D13834" s="182" t="s">
        <v>7718</v>
      </c>
      <c r="E13834" s="125">
        <v>10000</v>
      </c>
      <c r="F13834" s="125"/>
      <c r="G13834" s="125">
        <f t="shared" si="222"/>
        <v>-10000</v>
      </c>
      <c r="H13834" s="704" t="s">
        <v>8764</v>
      </c>
    </row>
    <row r="13835" spans="1:8" ht="15" x14ac:dyDescent="0.2">
      <c r="A13835" s="733">
        <v>44912</v>
      </c>
      <c r="B13835" s="62" t="s">
        <v>8655</v>
      </c>
      <c r="C13835" s="62" t="s">
        <v>5740</v>
      </c>
      <c r="D13835" s="182" t="s">
        <v>8915</v>
      </c>
      <c r="E13835" s="125">
        <v>800</v>
      </c>
      <c r="F13835" s="125"/>
      <c r="G13835" s="125">
        <f t="shared" si="222"/>
        <v>-800</v>
      </c>
      <c r="H13835" s="704" t="s">
        <v>8764</v>
      </c>
    </row>
    <row r="13836" spans="1:8" ht="15" x14ac:dyDescent="0.2">
      <c r="A13836" s="733">
        <v>44914</v>
      </c>
      <c r="B13836" s="62" t="s">
        <v>8337</v>
      </c>
      <c r="C13836" s="62" t="s">
        <v>285</v>
      </c>
      <c r="D13836" s="182" t="s">
        <v>8661</v>
      </c>
      <c r="E13836" s="125">
        <v>1000</v>
      </c>
      <c r="F13836" s="125"/>
      <c r="G13836" s="125">
        <f t="shared" si="222"/>
        <v>-1000</v>
      </c>
      <c r="H13836" s="704" t="s">
        <v>8764</v>
      </c>
    </row>
    <row r="13837" spans="1:8" ht="15" x14ac:dyDescent="0.2">
      <c r="A13837" s="733">
        <v>44914</v>
      </c>
      <c r="B13837" s="62" t="s">
        <v>8337</v>
      </c>
      <c r="C13837" s="62" t="s">
        <v>3144</v>
      </c>
      <c r="D13837" s="182" t="s">
        <v>8775</v>
      </c>
      <c r="E13837" s="125">
        <v>10020</v>
      </c>
      <c r="F13837" s="125"/>
      <c r="G13837" s="125">
        <f t="shared" si="222"/>
        <v>-10020</v>
      </c>
      <c r="H13837" s="704" t="s">
        <v>8764</v>
      </c>
    </row>
    <row r="13838" spans="1:8" ht="15" x14ac:dyDescent="0.2">
      <c r="A13838" s="733">
        <v>44914</v>
      </c>
      <c r="B13838" s="62" t="s">
        <v>2932</v>
      </c>
      <c r="C13838" s="62" t="s">
        <v>4875</v>
      </c>
      <c r="D13838" s="182" t="s">
        <v>8899</v>
      </c>
      <c r="E13838" s="125">
        <v>6000</v>
      </c>
      <c r="F13838" s="125"/>
      <c r="G13838" s="125">
        <f t="shared" si="222"/>
        <v>-6000</v>
      </c>
      <c r="H13838" s="704" t="s">
        <v>8764</v>
      </c>
    </row>
    <row r="13839" spans="1:8" ht="15" x14ac:dyDescent="0.2">
      <c r="A13839" s="733">
        <v>44915</v>
      </c>
      <c r="B13839" s="62" t="s">
        <v>8337</v>
      </c>
      <c r="C13839" s="62" t="s">
        <v>789</v>
      </c>
      <c r="D13839" s="182"/>
      <c r="E13839" s="125">
        <f>170+170</f>
        <v>340</v>
      </c>
      <c r="F13839" s="125"/>
      <c r="G13839" s="125">
        <f t="shared" si="222"/>
        <v>-340</v>
      </c>
      <c r="H13839" s="704" t="s">
        <v>8764</v>
      </c>
    </row>
    <row r="13840" spans="1:8" ht="15" x14ac:dyDescent="0.2">
      <c r="A13840" s="733">
        <v>44915</v>
      </c>
      <c r="B13840" s="62" t="s">
        <v>8655</v>
      </c>
      <c r="C13840" s="62" t="s">
        <v>789</v>
      </c>
      <c r="D13840" s="182"/>
      <c r="E13840" s="125">
        <f>180+200</f>
        <v>380</v>
      </c>
      <c r="F13840" s="125"/>
      <c r="G13840" s="125">
        <f t="shared" si="222"/>
        <v>-380</v>
      </c>
      <c r="H13840" s="704" t="s">
        <v>8764</v>
      </c>
    </row>
    <row r="13841" spans="1:8" ht="15" x14ac:dyDescent="0.2">
      <c r="A13841" s="733">
        <v>44915</v>
      </c>
      <c r="B13841" s="62" t="s">
        <v>8874</v>
      </c>
      <c r="C13841" s="62" t="s">
        <v>789</v>
      </c>
      <c r="D13841" s="182"/>
      <c r="E13841" s="125">
        <f>200</f>
        <v>200</v>
      </c>
      <c r="F13841" s="125"/>
      <c r="G13841" s="125">
        <f t="shared" si="222"/>
        <v>-200</v>
      </c>
      <c r="H13841" s="704" t="s">
        <v>8764</v>
      </c>
    </row>
    <row r="13842" spans="1:8" ht="15" x14ac:dyDescent="0.2">
      <c r="A13842" s="733">
        <v>44915</v>
      </c>
      <c r="B13842" s="62" t="s">
        <v>8866</v>
      </c>
      <c r="C13842" s="62" t="s">
        <v>789</v>
      </c>
      <c r="D13842" s="182"/>
      <c r="E13842" s="125">
        <f>1700+340+340</f>
        <v>2380</v>
      </c>
      <c r="F13842" s="125"/>
      <c r="G13842" s="125">
        <f t="shared" si="222"/>
        <v>-2380</v>
      </c>
      <c r="H13842" s="704" t="s">
        <v>8764</v>
      </c>
    </row>
    <row r="13843" spans="1:8" ht="15" x14ac:dyDescent="0.2">
      <c r="A13843" s="733">
        <v>44915</v>
      </c>
      <c r="B13843" s="62" t="s">
        <v>8041</v>
      </c>
      <c r="C13843" s="62" t="s">
        <v>789</v>
      </c>
      <c r="D13843" s="182"/>
      <c r="E13843" s="125">
        <f>340+1020</f>
        <v>1360</v>
      </c>
      <c r="F13843" s="125"/>
      <c r="G13843" s="125">
        <f t="shared" si="222"/>
        <v>-1360</v>
      </c>
      <c r="H13843" s="704" t="s">
        <v>8764</v>
      </c>
    </row>
    <row r="13844" spans="1:8" ht="15" x14ac:dyDescent="0.2">
      <c r="A13844" s="733">
        <v>44915</v>
      </c>
      <c r="B13844" s="62" t="s">
        <v>8557</v>
      </c>
      <c r="C13844" s="62" t="s">
        <v>5740</v>
      </c>
      <c r="D13844" s="182" t="s">
        <v>8916</v>
      </c>
      <c r="E13844" s="125">
        <v>1700</v>
      </c>
      <c r="F13844" s="125"/>
      <c r="G13844" s="125">
        <f t="shared" si="222"/>
        <v>-1700</v>
      </c>
      <c r="H13844" s="704" t="s">
        <v>8764</v>
      </c>
    </row>
    <row r="13845" spans="1:8" ht="15" x14ac:dyDescent="0.2">
      <c r="A13845" s="733">
        <v>44915</v>
      </c>
      <c r="B13845" s="62" t="s">
        <v>16</v>
      </c>
      <c r="C13845" s="62" t="s">
        <v>391</v>
      </c>
      <c r="D13845" s="182" t="s">
        <v>8900</v>
      </c>
      <c r="E13845" s="125">
        <f>500+760</f>
        <v>1260</v>
      </c>
      <c r="F13845" s="125"/>
      <c r="G13845" s="125">
        <f t="shared" si="222"/>
        <v>-1260</v>
      </c>
      <c r="H13845" s="704" t="s">
        <v>8764</v>
      </c>
    </row>
    <row r="13846" spans="1:8" ht="15" x14ac:dyDescent="0.2">
      <c r="A13846" s="733">
        <v>44915</v>
      </c>
      <c r="B13846" s="62" t="s">
        <v>7919</v>
      </c>
      <c r="C13846" s="62" t="s">
        <v>789</v>
      </c>
      <c r="D13846" s="182"/>
      <c r="E13846" s="125">
        <v>1500</v>
      </c>
      <c r="F13846" s="125"/>
      <c r="G13846" s="125">
        <f t="shared" si="222"/>
        <v>-1500</v>
      </c>
      <c r="H13846" s="704" t="s">
        <v>8764</v>
      </c>
    </row>
    <row r="13847" spans="1:8" ht="15" x14ac:dyDescent="0.2">
      <c r="A13847" s="733">
        <v>44915</v>
      </c>
      <c r="B13847" s="62" t="s">
        <v>8866</v>
      </c>
      <c r="C13847" s="62" t="s">
        <v>3144</v>
      </c>
      <c r="D13847" s="182" t="s">
        <v>8901</v>
      </c>
      <c r="E13847" s="125">
        <v>10600</v>
      </c>
      <c r="F13847" s="125"/>
      <c r="G13847" s="125">
        <f t="shared" si="222"/>
        <v>-10600</v>
      </c>
      <c r="H13847" s="704" t="s">
        <v>8764</v>
      </c>
    </row>
    <row r="13848" spans="1:8" ht="15" x14ac:dyDescent="0.2">
      <c r="A13848" s="733">
        <v>44915</v>
      </c>
      <c r="B13848" s="62" t="s">
        <v>8866</v>
      </c>
      <c r="C13848" s="62" t="s">
        <v>3144</v>
      </c>
      <c r="D13848" s="182" t="s">
        <v>8902</v>
      </c>
      <c r="E13848" s="125">
        <v>11320</v>
      </c>
      <c r="F13848" s="125"/>
      <c r="G13848" s="125">
        <f t="shared" si="222"/>
        <v>-11320</v>
      </c>
      <c r="H13848" s="704" t="s">
        <v>8764</v>
      </c>
    </row>
    <row r="13849" spans="1:8" ht="15" x14ac:dyDescent="0.2">
      <c r="A13849" s="733">
        <v>44915</v>
      </c>
      <c r="B13849" s="62" t="s">
        <v>8655</v>
      </c>
      <c r="C13849" s="62" t="s">
        <v>5740</v>
      </c>
      <c r="D13849" s="182" t="s">
        <v>8917</v>
      </c>
      <c r="E13849" s="125">
        <v>1500</v>
      </c>
      <c r="F13849" s="125"/>
      <c r="G13849" s="125">
        <f t="shared" si="222"/>
        <v>-1500</v>
      </c>
      <c r="H13849" s="704" t="s">
        <v>8764</v>
      </c>
    </row>
    <row r="13850" spans="1:8" ht="15" x14ac:dyDescent="0.2">
      <c r="A13850" s="733">
        <v>44915</v>
      </c>
      <c r="B13850" s="62" t="s">
        <v>16</v>
      </c>
      <c r="C13850" s="62" t="s">
        <v>3842</v>
      </c>
      <c r="D13850" s="182" t="s">
        <v>8710</v>
      </c>
      <c r="E13850" s="125">
        <v>5635</v>
      </c>
      <c r="F13850" s="125"/>
      <c r="G13850" s="125">
        <f t="shared" si="222"/>
        <v>-5635</v>
      </c>
      <c r="H13850" s="704" t="s">
        <v>8764</v>
      </c>
    </row>
    <row r="13851" spans="1:8" ht="15" x14ac:dyDescent="0.2">
      <c r="A13851" s="733">
        <v>44915</v>
      </c>
      <c r="B13851" s="62" t="s">
        <v>7951</v>
      </c>
      <c r="C13851" s="62" t="s">
        <v>4875</v>
      </c>
      <c r="D13851" s="182" t="s">
        <v>8923</v>
      </c>
      <c r="E13851" s="125">
        <v>5000</v>
      </c>
      <c r="F13851" s="125"/>
      <c r="G13851" s="125">
        <f t="shared" si="222"/>
        <v>-5000</v>
      </c>
      <c r="H13851" s="704" t="s">
        <v>8764</v>
      </c>
    </row>
    <row r="13852" spans="1:8" ht="15" x14ac:dyDescent="0.2">
      <c r="A13852" s="733">
        <v>44915</v>
      </c>
      <c r="B13852" s="62" t="s">
        <v>8337</v>
      </c>
      <c r="C13852" s="62" t="s">
        <v>789</v>
      </c>
      <c r="D13852" s="182" t="s">
        <v>8918</v>
      </c>
      <c r="E13852" s="125">
        <v>600</v>
      </c>
      <c r="F13852" s="125"/>
      <c r="G13852" s="125">
        <f t="shared" si="222"/>
        <v>-600</v>
      </c>
      <c r="H13852" s="704" t="s">
        <v>8764</v>
      </c>
    </row>
    <row r="13853" spans="1:8" ht="15" x14ac:dyDescent="0.2">
      <c r="A13853" s="733">
        <v>44915</v>
      </c>
      <c r="B13853" s="62" t="s">
        <v>8337</v>
      </c>
      <c r="C13853" s="62" t="s">
        <v>3842</v>
      </c>
      <c r="D13853" s="182" t="s">
        <v>8710</v>
      </c>
      <c r="E13853" s="125">
        <v>5200</v>
      </c>
      <c r="F13853" s="125"/>
      <c r="G13853" s="125">
        <f t="shared" si="222"/>
        <v>-5200</v>
      </c>
      <c r="H13853" s="704" t="s">
        <v>8764</v>
      </c>
    </row>
    <row r="13854" spans="1:8" ht="15" x14ac:dyDescent="0.2">
      <c r="A13854" s="733">
        <v>44915</v>
      </c>
      <c r="B13854" s="62" t="s">
        <v>8655</v>
      </c>
      <c r="C13854" s="62" t="s">
        <v>5740</v>
      </c>
      <c r="D13854" s="182" t="s">
        <v>8919</v>
      </c>
      <c r="E13854" s="125">
        <v>1500</v>
      </c>
      <c r="F13854" s="125"/>
      <c r="G13854" s="125">
        <f t="shared" si="222"/>
        <v>-1500</v>
      </c>
      <c r="H13854" s="704" t="s">
        <v>8764</v>
      </c>
    </row>
    <row r="13855" spans="1:8" ht="15" x14ac:dyDescent="0.2">
      <c r="A13855" s="733">
        <v>44915</v>
      </c>
      <c r="B13855" s="62" t="s">
        <v>8874</v>
      </c>
      <c r="C13855" s="62" t="s">
        <v>5740</v>
      </c>
      <c r="D13855" s="182" t="s">
        <v>8920</v>
      </c>
      <c r="E13855" s="125">
        <v>5000</v>
      </c>
      <c r="F13855" s="125"/>
      <c r="G13855" s="125">
        <f t="shared" si="222"/>
        <v>-5000</v>
      </c>
      <c r="H13855" s="704" t="s">
        <v>8764</v>
      </c>
    </row>
    <row r="13856" spans="1:8" ht="15" x14ac:dyDescent="0.2">
      <c r="A13856" s="733">
        <v>44915</v>
      </c>
      <c r="B13856" s="62" t="s">
        <v>8337</v>
      </c>
      <c r="C13856" s="62" t="s">
        <v>5740</v>
      </c>
      <c r="D13856" s="182" t="s">
        <v>8921</v>
      </c>
      <c r="E13856" s="125">
        <v>25280</v>
      </c>
      <c r="F13856" s="125"/>
      <c r="G13856" s="125">
        <f t="shared" si="222"/>
        <v>-25280</v>
      </c>
      <c r="H13856" s="704" t="s">
        <v>8764</v>
      </c>
    </row>
    <row r="13857" spans="1:8" ht="15" x14ac:dyDescent="0.2">
      <c r="A13857" s="733">
        <v>44915</v>
      </c>
      <c r="B13857" s="62" t="s">
        <v>8337</v>
      </c>
      <c r="C13857" s="62" t="s">
        <v>5740</v>
      </c>
      <c r="D13857" s="182" t="s">
        <v>8922</v>
      </c>
      <c r="E13857" s="125">
        <v>1500</v>
      </c>
      <c r="F13857" s="125"/>
      <c r="G13857" s="125">
        <f t="shared" si="222"/>
        <v>-1500</v>
      </c>
      <c r="H13857" s="704" t="s">
        <v>8764</v>
      </c>
    </row>
    <row r="13858" spans="1:8" ht="15" x14ac:dyDescent="0.2">
      <c r="A13858" s="733">
        <v>44916</v>
      </c>
      <c r="B13858" s="62" t="s">
        <v>8337</v>
      </c>
      <c r="C13858" s="62" t="s">
        <v>3144</v>
      </c>
      <c r="D13858" s="182" t="s">
        <v>6940</v>
      </c>
      <c r="E13858" s="125">
        <v>3670</v>
      </c>
      <c r="F13858" s="125"/>
      <c r="G13858" s="125">
        <f t="shared" si="222"/>
        <v>-3670</v>
      </c>
      <c r="H13858" s="704" t="s">
        <v>8764</v>
      </c>
    </row>
    <row r="13859" spans="1:8" ht="15" x14ac:dyDescent="0.2">
      <c r="A13859" s="733">
        <v>44916</v>
      </c>
      <c r="B13859" s="62" t="s">
        <v>11</v>
      </c>
      <c r="C13859" s="62" t="s">
        <v>3144</v>
      </c>
      <c r="D13859" s="182" t="s">
        <v>6940</v>
      </c>
      <c r="E13859" s="125">
        <v>4700</v>
      </c>
      <c r="F13859" s="125"/>
      <c r="G13859" s="125">
        <f t="shared" si="222"/>
        <v>-4700</v>
      </c>
      <c r="H13859" s="704" t="s">
        <v>8764</v>
      </c>
    </row>
    <row r="13860" spans="1:8" ht="15" x14ac:dyDescent="0.2">
      <c r="A13860" s="733">
        <v>44917</v>
      </c>
      <c r="B13860" s="62" t="s">
        <v>8337</v>
      </c>
      <c r="C13860" s="62" t="s">
        <v>285</v>
      </c>
      <c r="D13860" s="182" t="s">
        <v>8332</v>
      </c>
      <c r="E13860" s="125">
        <v>500</v>
      </c>
      <c r="F13860" s="125"/>
      <c r="G13860" s="125">
        <f t="shared" si="222"/>
        <v>-500</v>
      </c>
      <c r="H13860" s="704" t="s">
        <v>8764</v>
      </c>
    </row>
    <row r="13861" spans="1:8" ht="15" x14ac:dyDescent="0.2">
      <c r="A13861" s="733">
        <v>44917</v>
      </c>
      <c r="B13861" s="62" t="s">
        <v>8557</v>
      </c>
      <c r="C13861" s="62" t="s">
        <v>8888</v>
      </c>
      <c r="D13861" s="182" t="s">
        <v>8930</v>
      </c>
      <c r="E13861" s="125">
        <v>15000</v>
      </c>
      <c r="F13861" s="125"/>
      <c r="G13861" s="125">
        <f t="shared" si="222"/>
        <v>-15000</v>
      </c>
      <c r="H13861" s="704" t="s">
        <v>8764</v>
      </c>
    </row>
    <row r="13862" spans="1:8" ht="15" x14ac:dyDescent="0.2">
      <c r="A13862" s="733">
        <v>44917</v>
      </c>
      <c r="B13862" s="62" t="s">
        <v>8557</v>
      </c>
      <c r="C13862" s="62" t="s">
        <v>8500</v>
      </c>
      <c r="D13862" s="182" t="s">
        <v>8910</v>
      </c>
      <c r="E13862" s="125">
        <v>60000</v>
      </c>
      <c r="F13862" s="125"/>
      <c r="G13862" s="125">
        <f t="shared" si="222"/>
        <v>-60000</v>
      </c>
      <c r="H13862" s="704" t="s">
        <v>8764</v>
      </c>
    </row>
    <row r="13863" spans="1:8" ht="15" x14ac:dyDescent="0.2">
      <c r="A13863" s="733">
        <v>44918</v>
      </c>
      <c r="B13863" s="62" t="s">
        <v>8866</v>
      </c>
      <c r="C13863" s="62" t="s">
        <v>8500</v>
      </c>
      <c r="D13863" s="182" t="s">
        <v>8911</v>
      </c>
      <c r="E13863" s="125">
        <v>60000</v>
      </c>
      <c r="F13863" s="125"/>
      <c r="G13863" s="125">
        <f t="shared" si="222"/>
        <v>-60000</v>
      </c>
      <c r="H13863" s="704" t="s">
        <v>8764</v>
      </c>
    </row>
    <row r="13864" spans="1:8" ht="15" x14ac:dyDescent="0.2">
      <c r="A13864" s="733">
        <v>44918</v>
      </c>
      <c r="B13864" s="62" t="s">
        <v>7919</v>
      </c>
      <c r="C13864" s="62" t="s">
        <v>8241</v>
      </c>
      <c r="D13864" s="182" t="s">
        <v>8912</v>
      </c>
      <c r="E13864" s="125">
        <v>150000</v>
      </c>
      <c r="F13864" s="125"/>
      <c r="G13864" s="125">
        <f t="shared" si="222"/>
        <v>-150000</v>
      </c>
      <c r="H13864" s="704" t="s">
        <v>8764</v>
      </c>
    </row>
    <row r="13865" spans="1:8" ht="15" x14ac:dyDescent="0.2">
      <c r="A13865" s="733">
        <v>44918</v>
      </c>
      <c r="B13865" s="62" t="s">
        <v>7919</v>
      </c>
      <c r="C13865" s="62" t="s">
        <v>8241</v>
      </c>
      <c r="D13865" s="182" t="s">
        <v>8913</v>
      </c>
      <c r="E13865" s="125">
        <v>150000</v>
      </c>
      <c r="F13865" s="125"/>
      <c r="G13865" s="125">
        <f t="shared" si="222"/>
        <v>-150000</v>
      </c>
      <c r="H13865" s="704" t="s">
        <v>8764</v>
      </c>
    </row>
    <row r="13866" spans="1:8" ht="15" x14ac:dyDescent="0.2">
      <c r="A13866" s="733">
        <v>44918</v>
      </c>
      <c r="B13866" s="62" t="s">
        <v>8655</v>
      </c>
      <c r="C13866" s="62" t="s">
        <v>7475</v>
      </c>
      <c r="D13866" s="182" t="s">
        <v>8914</v>
      </c>
      <c r="E13866" s="125">
        <v>35000</v>
      </c>
      <c r="F13866" s="125"/>
      <c r="G13866" s="125">
        <f t="shared" si="222"/>
        <v>-35000</v>
      </c>
      <c r="H13866" s="704" t="s">
        <v>8764</v>
      </c>
    </row>
    <row r="13867" spans="1:8" ht="15" x14ac:dyDescent="0.2">
      <c r="A13867" s="733">
        <v>44919</v>
      </c>
      <c r="B13867" s="62" t="s">
        <v>16</v>
      </c>
      <c r="C13867" s="62" t="s">
        <v>3842</v>
      </c>
      <c r="D13867" s="182" t="s">
        <v>8710</v>
      </c>
      <c r="E13867" s="125">
        <v>5910</v>
      </c>
      <c r="F13867" s="125"/>
      <c r="G13867" s="125">
        <f t="shared" si="222"/>
        <v>-5910</v>
      </c>
      <c r="H13867" s="704" t="s">
        <v>8764</v>
      </c>
    </row>
    <row r="13868" spans="1:8" ht="15" x14ac:dyDescent="0.2">
      <c r="A13868" s="733">
        <v>44919</v>
      </c>
      <c r="B13868" s="62" t="s">
        <v>8866</v>
      </c>
      <c r="C13868" s="62" t="s">
        <v>5740</v>
      </c>
      <c r="D13868" s="182" t="s">
        <v>8924</v>
      </c>
      <c r="E13868" s="125">
        <v>5000</v>
      </c>
      <c r="F13868" s="125"/>
      <c r="G13868" s="125">
        <f t="shared" si="222"/>
        <v>-5000</v>
      </c>
      <c r="H13868" s="704" t="s">
        <v>8764</v>
      </c>
    </row>
    <row r="13869" spans="1:8" ht="15" x14ac:dyDescent="0.2">
      <c r="A13869" s="733">
        <v>44919</v>
      </c>
      <c r="B13869" s="62" t="s">
        <v>7553</v>
      </c>
      <c r="C13869" s="62" t="s">
        <v>8926</v>
      </c>
      <c r="D13869" s="182" t="s">
        <v>8927</v>
      </c>
      <c r="E13869" s="125">
        <v>25000</v>
      </c>
      <c r="F13869" s="125"/>
      <c r="G13869" s="125">
        <f t="shared" si="222"/>
        <v>-25000</v>
      </c>
      <c r="H13869" s="704" t="s">
        <v>8764</v>
      </c>
    </row>
    <row r="13870" spans="1:8" ht="15" x14ac:dyDescent="0.2">
      <c r="A13870" s="733">
        <v>44919</v>
      </c>
      <c r="B13870" s="62" t="s">
        <v>7553</v>
      </c>
      <c r="C13870" s="62" t="s">
        <v>8928</v>
      </c>
      <c r="D13870" s="182" t="s">
        <v>8929</v>
      </c>
      <c r="E13870" s="125">
        <v>85000</v>
      </c>
      <c r="F13870" s="125"/>
      <c r="G13870" s="125">
        <f t="shared" si="222"/>
        <v>-85000</v>
      </c>
      <c r="H13870" s="704" t="s">
        <v>8764</v>
      </c>
    </row>
    <row r="13871" spans="1:8" ht="15" x14ac:dyDescent="0.2">
      <c r="A13871" s="733">
        <v>44919</v>
      </c>
      <c r="B13871" s="62" t="s">
        <v>7553</v>
      </c>
      <c r="C13871" s="62" t="s">
        <v>391</v>
      </c>
      <c r="D13871" s="182" t="s">
        <v>8925</v>
      </c>
      <c r="E13871" s="125">
        <v>2000</v>
      </c>
      <c r="F13871" s="125"/>
      <c r="G13871" s="125">
        <f t="shared" si="222"/>
        <v>-2000</v>
      </c>
      <c r="H13871" s="704" t="s">
        <v>8764</v>
      </c>
    </row>
    <row r="13872" spans="1:8" ht="15" x14ac:dyDescent="0.2">
      <c r="A13872" s="733">
        <v>44919</v>
      </c>
      <c r="B13872" s="62" t="s">
        <v>8655</v>
      </c>
      <c r="C13872" s="62" t="s">
        <v>3144</v>
      </c>
      <c r="D13872" s="182" t="s">
        <v>8931</v>
      </c>
      <c r="E13872" s="125">
        <v>53400</v>
      </c>
      <c r="F13872" s="125"/>
      <c r="G13872" s="125">
        <f t="shared" si="222"/>
        <v>-53400</v>
      </c>
      <c r="H13872" s="704" t="s">
        <v>8764</v>
      </c>
    </row>
    <row r="13873" spans="1:8" ht="15" x14ac:dyDescent="0.2">
      <c r="A13873" s="733">
        <v>44919</v>
      </c>
      <c r="B13873" s="62" t="s">
        <v>8655</v>
      </c>
      <c r="C13873" s="62" t="s">
        <v>3144</v>
      </c>
      <c r="D13873" s="182" t="s">
        <v>8932</v>
      </c>
      <c r="E13873" s="125">
        <v>20000</v>
      </c>
      <c r="F13873" s="125"/>
      <c r="G13873" s="125">
        <f t="shared" si="222"/>
        <v>-20000</v>
      </c>
      <c r="H13873" s="704" t="s">
        <v>8764</v>
      </c>
    </row>
    <row r="13874" spans="1:8" ht="15" x14ac:dyDescent="0.2">
      <c r="A13874" s="733">
        <v>44919</v>
      </c>
      <c r="B13874" s="62" t="s">
        <v>8866</v>
      </c>
      <c r="C13874" s="645" t="s">
        <v>3144</v>
      </c>
      <c r="D13874" s="901" t="s">
        <v>8935</v>
      </c>
      <c r="E13874" s="646">
        <v>28000</v>
      </c>
      <c r="F13874" s="125"/>
      <c r="G13874" s="125">
        <f t="shared" si="222"/>
        <v>-28000</v>
      </c>
      <c r="H13874" s="704" t="s">
        <v>8764</v>
      </c>
    </row>
    <row r="13875" spans="1:8" ht="15" x14ac:dyDescent="0.2">
      <c r="A13875" s="733">
        <v>44919</v>
      </c>
      <c r="B13875" s="62" t="s">
        <v>8041</v>
      </c>
      <c r="C13875" s="62" t="s">
        <v>5740</v>
      </c>
      <c r="D13875" s="182" t="s">
        <v>8933</v>
      </c>
      <c r="E13875" s="125">
        <v>1500</v>
      </c>
      <c r="F13875" s="125"/>
      <c r="G13875" s="125">
        <f t="shared" ref="G13875:G13938" si="223">F13875-E13875</f>
        <v>-1500</v>
      </c>
      <c r="H13875" s="704" t="s">
        <v>8764</v>
      </c>
    </row>
    <row r="13876" spans="1:8" ht="15" x14ac:dyDescent="0.2">
      <c r="A13876" s="733">
        <v>44919</v>
      </c>
      <c r="B13876" s="62" t="s">
        <v>8337</v>
      </c>
      <c r="C13876" s="62" t="s">
        <v>391</v>
      </c>
      <c r="D13876" s="182" t="s">
        <v>8934</v>
      </c>
      <c r="E13876" s="125">
        <v>700</v>
      </c>
      <c r="F13876" s="125"/>
      <c r="G13876" s="125">
        <f t="shared" si="223"/>
        <v>-700</v>
      </c>
      <c r="H13876" s="704" t="s">
        <v>8764</v>
      </c>
    </row>
    <row r="13877" spans="1:8" ht="15" x14ac:dyDescent="0.2">
      <c r="A13877" s="733">
        <v>44919</v>
      </c>
      <c r="B13877" s="62" t="s">
        <v>8530</v>
      </c>
      <c r="C13877" s="62" t="s">
        <v>8562</v>
      </c>
      <c r="D13877" s="182" t="s">
        <v>8942</v>
      </c>
      <c r="E13877" s="125">
        <v>10000</v>
      </c>
      <c r="F13877" s="125"/>
      <c r="G13877" s="125">
        <f t="shared" si="223"/>
        <v>-10000</v>
      </c>
      <c r="H13877" s="704" t="s">
        <v>8764</v>
      </c>
    </row>
    <row r="13878" spans="1:8" ht="15" x14ac:dyDescent="0.2">
      <c r="A13878" s="733">
        <v>44919</v>
      </c>
      <c r="B13878" s="62" t="s">
        <v>8655</v>
      </c>
      <c r="C13878" s="62" t="s">
        <v>3144</v>
      </c>
      <c r="D13878" s="182" t="s">
        <v>4693</v>
      </c>
      <c r="E13878" s="125">
        <v>6400</v>
      </c>
      <c r="F13878" s="125"/>
      <c r="G13878" s="125">
        <f t="shared" si="223"/>
        <v>-6400</v>
      </c>
      <c r="H13878" s="704" t="s">
        <v>8764</v>
      </c>
    </row>
    <row r="13879" spans="1:8" ht="15" x14ac:dyDescent="0.2">
      <c r="A13879" s="733">
        <v>44919</v>
      </c>
      <c r="B13879" s="62" t="s">
        <v>8557</v>
      </c>
      <c r="C13879" s="62" t="s">
        <v>3144</v>
      </c>
      <c r="D13879" s="182" t="s">
        <v>4693</v>
      </c>
      <c r="E13879" s="125">
        <v>10500</v>
      </c>
      <c r="F13879" s="125"/>
      <c r="G13879" s="125">
        <f t="shared" si="223"/>
        <v>-10500</v>
      </c>
      <c r="H13879" s="704" t="s">
        <v>8764</v>
      </c>
    </row>
    <row r="13880" spans="1:8" ht="15" x14ac:dyDescent="0.2">
      <c r="A13880" s="733">
        <v>44919</v>
      </c>
      <c r="B13880" s="62" t="s">
        <v>6503</v>
      </c>
      <c r="C13880" s="62" t="s">
        <v>3144</v>
      </c>
      <c r="D13880" s="182" t="s">
        <v>4693</v>
      </c>
      <c r="E13880" s="125">
        <v>3150</v>
      </c>
      <c r="F13880" s="125"/>
      <c r="G13880" s="125">
        <f t="shared" si="223"/>
        <v>-3150</v>
      </c>
      <c r="H13880" s="704" t="s">
        <v>8764</v>
      </c>
    </row>
    <row r="13881" spans="1:8" ht="15" x14ac:dyDescent="0.2">
      <c r="A13881" s="733">
        <v>44919</v>
      </c>
      <c r="B13881" s="62" t="s">
        <v>8530</v>
      </c>
      <c r="C13881" s="62" t="s">
        <v>3144</v>
      </c>
      <c r="D13881" s="182" t="s">
        <v>4693</v>
      </c>
      <c r="E13881" s="125">
        <v>4000</v>
      </c>
      <c r="F13881" s="125"/>
      <c r="G13881" s="125">
        <f t="shared" si="223"/>
        <v>-4000</v>
      </c>
      <c r="H13881" s="704" t="s">
        <v>8764</v>
      </c>
    </row>
    <row r="13882" spans="1:8" ht="15" x14ac:dyDescent="0.2">
      <c r="A13882" s="733">
        <v>44919</v>
      </c>
      <c r="B13882" s="62" t="s">
        <v>8866</v>
      </c>
      <c r="C13882" s="62" t="s">
        <v>5740</v>
      </c>
      <c r="D13882" s="182" t="s">
        <v>8948</v>
      </c>
      <c r="E13882" s="125">
        <v>2000</v>
      </c>
      <c r="F13882" s="125"/>
      <c r="G13882" s="125">
        <f t="shared" si="223"/>
        <v>-2000</v>
      </c>
      <c r="H13882" s="704" t="s">
        <v>8764</v>
      </c>
    </row>
    <row r="13883" spans="1:8" ht="15" x14ac:dyDescent="0.2">
      <c r="A13883" s="733">
        <v>44921</v>
      </c>
      <c r="B13883" s="62" t="s">
        <v>8337</v>
      </c>
      <c r="C13883" s="62" t="s">
        <v>789</v>
      </c>
      <c r="D13883" s="182" t="s">
        <v>8595</v>
      </c>
      <c r="E13883" s="125">
        <v>2560</v>
      </c>
      <c r="F13883" s="125"/>
      <c r="G13883" s="125">
        <f t="shared" si="223"/>
        <v>-2560</v>
      </c>
      <c r="H13883" s="704" t="s">
        <v>8764</v>
      </c>
    </row>
    <row r="13884" spans="1:8" ht="15" x14ac:dyDescent="0.2">
      <c r="A13884" s="733">
        <v>44921</v>
      </c>
      <c r="B13884" s="62" t="s">
        <v>2932</v>
      </c>
      <c r="C13884" s="62" t="s">
        <v>391</v>
      </c>
      <c r="D13884" s="182" t="s">
        <v>8943</v>
      </c>
      <c r="E13884" s="125">
        <v>1170</v>
      </c>
      <c r="F13884" s="125"/>
      <c r="G13884" s="125">
        <f t="shared" si="223"/>
        <v>-1170</v>
      </c>
      <c r="H13884" s="704" t="s">
        <v>8764</v>
      </c>
    </row>
    <row r="13885" spans="1:8" ht="15" x14ac:dyDescent="0.2">
      <c r="A13885" s="733">
        <v>44921</v>
      </c>
      <c r="B13885" s="62" t="s">
        <v>8337</v>
      </c>
      <c r="C13885" s="62" t="s">
        <v>3144</v>
      </c>
      <c r="D13885" s="182" t="s">
        <v>8831</v>
      </c>
      <c r="E13885" s="125">
        <v>10900</v>
      </c>
      <c r="F13885" s="125"/>
      <c r="G13885" s="125">
        <f t="shared" si="223"/>
        <v>-10900</v>
      </c>
      <c r="H13885" s="704" t="s">
        <v>8764</v>
      </c>
    </row>
    <row r="13886" spans="1:8" ht="15" x14ac:dyDescent="0.2">
      <c r="A13886" s="733">
        <v>44921</v>
      </c>
      <c r="B13886" s="62" t="s">
        <v>8557</v>
      </c>
      <c r="C13886" s="62" t="s">
        <v>3144</v>
      </c>
      <c r="D13886" s="182" t="s">
        <v>6343</v>
      </c>
      <c r="E13886" s="125">
        <v>22323</v>
      </c>
      <c r="F13886" s="125"/>
      <c r="G13886" s="125">
        <f t="shared" si="223"/>
        <v>-22323</v>
      </c>
      <c r="H13886" s="704" t="s">
        <v>8764</v>
      </c>
    </row>
    <row r="13887" spans="1:8" ht="15" x14ac:dyDescent="0.2">
      <c r="A13887" s="733">
        <v>44921</v>
      </c>
      <c r="B13887" s="62" t="s">
        <v>8655</v>
      </c>
      <c r="C13887" s="62" t="s">
        <v>8689</v>
      </c>
      <c r="D13887" s="182" t="s">
        <v>8944</v>
      </c>
      <c r="E13887" s="125">
        <v>157500</v>
      </c>
      <c r="F13887" s="125"/>
      <c r="G13887" s="125">
        <f t="shared" si="223"/>
        <v>-157500</v>
      </c>
      <c r="H13887" s="704" t="s">
        <v>8764</v>
      </c>
    </row>
    <row r="13888" spans="1:8" ht="15" x14ac:dyDescent="0.2">
      <c r="A13888" s="733">
        <v>44921</v>
      </c>
      <c r="B13888" s="62" t="s">
        <v>25</v>
      </c>
      <c r="C13888" s="62" t="s">
        <v>8148</v>
      </c>
      <c r="D13888" s="182" t="s">
        <v>8712</v>
      </c>
      <c r="E13888" s="125">
        <v>21163</v>
      </c>
      <c r="F13888" s="125"/>
      <c r="G13888" s="125">
        <f t="shared" si="223"/>
        <v>-21163</v>
      </c>
      <c r="H13888" s="704" t="s">
        <v>8764</v>
      </c>
    </row>
    <row r="13889" spans="1:8" ht="15" x14ac:dyDescent="0.2">
      <c r="A13889" s="733">
        <v>44921</v>
      </c>
      <c r="B13889" s="62" t="s">
        <v>16</v>
      </c>
      <c r="C13889" s="62" t="s">
        <v>8148</v>
      </c>
      <c r="D13889" s="182" t="s">
        <v>8712</v>
      </c>
      <c r="E13889" s="125">
        <v>11642</v>
      </c>
      <c r="F13889" s="125"/>
      <c r="G13889" s="125">
        <f t="shared" si="223"/>
        <v>-11642</v>
      </c>
      <c r="H13889" s="704" t="s">
        <v>8764</v>
      </c>
    </row>
    <row r="13890" spans="1:8" ht="15" x14ac:dyDescent="0.2">
      <c r="A13890" s="733">
        <v>44921</v>
      </c>
      <c r="B13890" s="62" t="s">
        <v>8655</v>
      </c>
      <c r="C13890" s="62" t="s">
        <v>391</v>
      </c>
      <c r="D13890" s="182" t="s">
        <v>8945</v>
      </c>
      <c r="E13890" s="125">
        <v>35000</v>
      </c>
      <c r="F13890" s="125"/>
      <c r="G13890" s="125">
        <f t="shared" si="223"/>
        <v>-35000</v>
      </c>
      <c r="H13890" s="704" t="s">
        <v>8764</v>
      </c>
    </row>
    <row r="13891" spans="1:8" ht="15" x14ac:dyDescent="0.2">
      <c r="A13891" s="733">
        <v>44921</v>
      </c>
      <c r="B13891" s="62" t="s">
        <v>8337</v>
      </c>
      <c r="C13891" s="62" t="s">
        <v>391</v>
      </c>
      <c r="D13891" s="182" t="s">
        <v>6696</v>
      </c>
      <c r="E13891" s="125">
        <v>1250</v>
      </c>
      <c r="F13891" s="125"/>
      <c r="G13891" s="125">
        <f t="shared" si="223"/>
        <v>-1250</v>
      </c>
      <c r="H13891" s="704" t="s">
        <v>8764</v>
      </c>
    </row>
    <row r="13892" spans="1:8" ht="15" x14ac:dyDescent="0.2">
      <c r="A13892" s="733">
        <v>44921</v>
      </c>
      <c r="B13892" s="62" t="s">
        <v>8041</v>
      </c>
      <c r="C13892" s="62" t="s">
        <v>391</v>
      </c>
      <c r="D13892" s="182" t="s">
        <v>6696</v>
      </c>
      <c r="E13892" s="125">
        <v>1250</v>
      </c>
      <c r="F13892" s="125"/>
      <c r="G13892" s="125">
        <f t="shared" si="223"/>
        <v>-1250</v>
      </c>
      <c r="H13892" s="704" t="s">
        <v>8764</v>
      </c>
    </row>
    <row r="13893" spans="1:8" ht="15" x14ac:dyDescent="0.2">
      <c r="A13893" s="733">
        <v>44921</v>
      </c>
      <c r="B13893" s="62" t="s">
        <v>8874</v>
      </c>
      <c r="C13893" s="62" t="s">
        <v>5740</v>
      </c>
      <c r="D13893" s="182" t="s">
        <v>8949</v>
      </c>
      <c r="E13893" s="125">
        <v>2000</v>
      </c>
      <c r="F13893" s="125"/>
      <c r="G13893" s="125">
        <f t="shared" si="223"/>
        <v>-2000</v>
      </c>
      <c r="H13893" s="704" t="s">
        <v>8764</v>
      </c>
    </row>
    <row r="13894" spans="1:8" ht="15" x14ac:dyDescent="0.2">
      <c r="A13894" s="733">
        <v>44921</v>
      </c>
      <c r="B13894" s="62" t="s">
        <v>8337</v>
      </c>
      <c r="C13894" s="62" t="s">
        <v>391</v>
      </c>
      <c r="D13894" s="182" t="s">
        <v>7975</v>
      </c>
      <c r="E13894" s="125">
        <v>500</v>
      </c>
      <c r="F13894" s="125"/>
      <c r="G13894" s="125">
        <f t="shared" si="223"/>
        <v>-500</v>
      </c>
      <c r="H13894" s="704" t="s">
        <v>8764</v>
      </c>
    </row>
    <row r="13895" spans="1:8" ht="15" x14ac:dyDescent="0.2">
      <c r="A13895" s="733">
        <v>44921</v>
      </c>
      <c r="B13895" s="62" t="s">
        <v>6503</v>
      </c>
      <c r="C13895" s="62" t="s">
        <v>6444</v>
      </c>
      <c r="D13895" s="182" t="s">
        <v>8438</v>
      </c>
      <c r="E13895" s="125">
        <v>900</v>
      </c>
      <c r="F13895" s="125"/>
      <c r="G13895" s="125">
        <f t="shared" si="223"/>
        <v>-900</v>
      </c>
      <c r="H13895" s="704" t="s">
        <v>8764</v>
      </c>
    </row>
    <row r="13896" spans="1:8" ht="15" x14ac:dyDescent="0.2">
      <c r="A13896" s="733">
        <v>44922</v>
      </c>
      <c r="B13896" s="62" t="s">
        <v>8557</v>
      </c>
      <c r="C13896" s="62" t="s">
        <v>2665</v>
      </c>
      <c r="D13896" s="182" t="s">
        <v>8946</v>
      </c>
      <c r="E13896" s="125">
        <v>20000</v>
      </c>
      <c r="F13896" s="125"/>
      <c r="G13896" s="125">
        <f t="shared" si="223"/>
        <v>-20000</v>
      </c>
      <c r="H13896" s="704" t="s">
        <v>8764</v>
      </c>
    </row>
    <row r="13897" spans="1:8" ht="15" x14ac:dyDescent="0.2">
      <c r="A13897" s="733">
        <v>44922</v>
      </c>
      <c r="B13897" s="62" t="s">
        <v>8655</v>
      </c>
      <c r="C13897" s="62" t="s">
        <v>8761</v>
      </c>
      <c r="D13897" s="182" t="s">
        <v>8947</v>
      </c>
      <c r="E13897" s="125">
        <v>59000</v>
      </c>
      <c r="F13897" s="125"/>
      <c r="G13897" s="125">
        <f t="shared" si="223"/>
        <v>-59000</v>
      </c>
      <c r="H13897" s="704" t="s">
        <v>8764</v>
      </c>
    </row>
    <row r="13898" spans="1:8" ht="15" x14ac:dyDescent="0.2">
      <c r="A13898" s="733">
        <v>44922</v>
      </c>
      <c r="B13898" s="62" t="s">
        <v>8655</v>
      </c>
      <c r="C13898" s="62" t="s">
        <v>8951</v>
      </c>
      <c r="D13898" s="182" t="s">
        <v>8950</v>
      </c>
      <c r="E13898" s="125">
        <v>29000</v>
      </c>
      <c r="F13898" s="125"/>
      <c r="G13898" s="125">
        <f t="shared" si="223"/>
        <v>-29000</v>
      </c>
      <c r="H13898" s="704" t="s">
        <v>8764</v>
      </c>
    </row>
    <row r="13899" spans="1:8" ht="15" x14ac:dyDescent="0.2">
      <c r="A13899" s="733">
        <v>44922</v>
      </c>
      <c r="B13899" s="62" t="s">
        <v>8337</v>
      </c>
      <c r="C13899" s="62" t="s">
        <v>391</v>
      </c>
      <c r="D13899" s="182" t="s">
        <v>8952</v>
      </c>
      <c r="E13899" s="125">
        <v>5000</v>
      </c>
      <c r="F13899" s="125"/>
      <c r="G13899" s="125">
        <f t="shared" si="223"/>
        <v>-5000</v>
      </c>
      <c r="H13899" s="704" t="s">
        <v>8764</v>
      </c>
    </row>
    <row r="13900" spans="1:8" ht="15" x14ac:dyDescent="0.2">
      <c r="A13900" s="733">
        <v>44922</v>
      </c>
      <c r="B13900" s="62" t="s">
        <v>8041</v>
      </c>
      <c r="C13900" s="62" t="s">
        <v>391</v>
      </c>
      <c r="D13900" s="182" t="s">
        <v>8957</v>
      </c>
      <c r="E13900" s="125">
        <v>1350</v>
      </c>
      <c r="F13900" s="125"/>
      <c r="G13900" s="125">
        <f t="shared" si="223"/>
        <v>-1350</v>
      </c>
      <c r="H13900" s="704" t="s">
        <v>8764</v>
      </c>
    </row>
    <row r="13901" spans="1:8" ht="15" x14ac:dyDescent="0.2">
      <c r="A13901" s="733">
        <v>44922</v>
      </c>
      <c r="B13901" s="62" t="s">
        <v>8337</v>
      </c>
      <c r="C13901" s="62" t="s">
        <v>391</v>
      </c>
      <c r="D13901" s="182" t="s">
        <v>8958</v>
      </c>
      <c r="E13901" s="125">
        <v>700</v>
      </c>
      <c r="F13901" s="125"/>
      <c r="G13901" s="125">
        <f t="shared" si="223"/>
        <v>-700</v>
      </c>
      <c r="H13901" s="704" t="s">
        <v>8764</v>
      </c>
    </row>
    <row r="13902" spans="1:8" ht="15" x14ac:dyDescent="0.2">
      <c r="A13902" s="733">
        <v>44922</v>
      </c>
      <c r="B13902" s="62" t="s">
        <v>16</v>
      </c>
      <c r="C13902" s="62" t="s">
        <v>391</v>
      </c>
      <c r="D13902" s="182" t="s">
        <v>8959</v>
      </c>
      <c r="E13902" s="125">
        <v>320</v>
      </c>
      <c r="F13902" s="125"/>
      <c r="G13902" s="125">
        <f t="shared" si="223"/>
        <v>-320</v>
      </c>
      <c r="H13902" s="704" t="s">
        <v>8764</v>
      </c>
    </row>
    <row r="13903" spans="1:8" ht="15" x14ac:dyDescent="0.2">
      <c r="A13903" s="733">
        <v>44923</v>
      </c>
      <c r="B13903" s="62" t="s">
        <v>7553</v>
      </c>
      <c r="C13903" s="62" t="s">
        <v>3144</v>
      </c>
      <c r="D13903" s="182" t="s">
        <v>6940</v>
      </c>
      <c r="E13903" s="125">
        <v>17600</v>
      </c>
      <c r="F13903" s="125"/>
      <c r="G13903" s="125">
        <f t="shared" si="223"/>
        <v>-17600</v>
      </c>
      <c r="H13903" s="704" t="s">
        <v>8764</v>
      </c>
    </row>
    <row r="13904" spans="1:8" ht="15" x14ac:dyDescent="0.2">
      <c r="A13904" s="733">
        <v>44923</v>
      </c>
      <c r="B13904" s="62" t="s">
        <v>8530</v>
      </c>
      <c r="C13904" s="62" t="s">
        <v>391</v>
      </c>
      <c r="D13904" s="182" t="s">
        <v>8960</v>
      </c>
      <c r="E13904" s="125">
        <v>5900</v>
      </c>
      <c r="F13904" s="125"/>
      <c r="G13904" s="125">
        <f t="shared" si="223"/>
        <v>-5900</v>
      </c>
      <c r="H13904" s="704" t="s">
        <v>8764</v>
      </c>
    </row>
    <row r="13905" spans="1:8" ht="15" x14ac:dyDescent="0.2">
      <c r="A13905" s="733">
        <v>44923</v>
      </c>
      <c r="B13905" s="62" t="s">
        <v>16</v>
      </c>
      <c r="C13905" s="62" t="s">
        <v>3842</v>
      </c>
      <c r="D13905" s="182" t="s">
        <v>8710</v>
      </c>
      <c r="E13905" s="125">
        <v>5910</v>
      </c>
      <c r="F13905" s="125"/>
      <c r="G13905" s="125">
        <f t="shared" si="223"/>
        <v>-5910</v>
      </c>
      <c r="H13905" s="704" t="s">
        <v>8764</v>
      </c>
    </row>
    <row r="13906" spans="1:8" ht="15" x14ac:dyDescent="0.2">
      <c r="A13906" s="733">
        <v>44923</v>
      </c>
      <c r="B13906" s="62" t="s">
        <v>8655</v>
      </c>
      <c r="C13906" s="62" t="s">
        <v>5740</v>
      </c>
      <c r="D13906" s="182" t="s">
        <v>8974</v>
      </c>
      <c r="E13906" s="125">
        <v>1800</v>
      </c>
      <c r="F13906" s="125"/>
      <c r="G13906" s="125">
        <f t="shared" si="223"/>
        <v>-1800</v>
      </c>
      <c r="H13906" s="704" t="s">
        <v>8764</v>
      </c>
    </row>
    <row r="13907" spans="1:8" ht="15" x14ac:dyDescent="0.2">
      <c r="A13907" s="733">
        <v>44923</v>
      </c>
      <c r="B13907" s="62" t="s">
        <v>7553</v>
      </c>
      <c r="C13907" s="62" t="s">
        <v>5740</v>
      </c>
      <c r="D13907" s="182" t="s">
        <v>8975</v>
      </c>
      <c r="E13907" s="125">
        <v>500</v>
      </c>
      <c r="F13907" s="125"/>
      <c r="G13907" s="125">
        <f t="shared" si="223"/>
        <v>-500</v>
      </c>
      <c r="H13907" s="704" t="s">
        <v>8764</v>
      </c>
    </row>
    <row r="13908" spans="1:8" ht="15" x14ac:dyDescent="0.2">
      <c r="A13908" s="733">
        <v>44923</v>
      </c>
      <c r="B13908" s="62" t="s">
        <v>8874</v>
      </c>
      <c r="C13908" s="62" t="s">
        <v>5740</v>
      </c>
      <c r="D13908" s="182" t="s">
        <v>8976</v>
      </c>
      <c r="E13908" s="125">
        <v>200</v>
      </c>
      <c r="F13908" s="125"/>
      <c r="G13908" s="125">
        <f t="shared" si="223"/>
        <v>-200</v>
      </c>
      <c r="H13908" s="704" t="s">
        <v>8764</v>
      </c>
    </row>
    <row r="13909" spans="1:8" ht="15" x14ac:dyDescent="0.2">
      <c r="A13909" s="733">
        <v>44923</v>
      </c>
      <c r="B13909" s="62" t="s">
        <v>6503</v>
      </c>
      <c r="C13909" s="62" t="s">
        <v>285</v>
      </c>
      <c r="D13909" s="182" t="s">
        <v>8977</v>
      </c>
      <c r="E13909" s="125">
        <v>200</v>
      </c>
      <c r="F13909" s="125"/>
      <c r="G13909" s="125">
        <f t="shared" si="223"/>
        <v>-200</v>
      </c>
      <c r="H13909" s="704" t="s">
        <v>8764</v>
      </c>
    </row>
    <row r="13910" spans="1:8" ht="15" x14ac:dyDescent="0.2">
      <c r="A13910" s="733">
        <v>44924</v>
      </c>
      <c r="B13910" s="62" t="s">
        <v>7919</v>
      </c>
      <c r="C13910" s="62" t="s">
        <v>391</v>
      </c>
      <c r="D13910" s="182" t="s">
        <v>3990</v>
      </c>
      <c r="E13910" s="125">
        <v>2650</v>
      </c>
      <c r="F13910" s="125"/>
      <c r="G13910" s="125">
        <f t="shared" si="223"/>
        <v>-2650</v>
      </c>
      <c r="H13910" s="704" t="s">
        <v>8764</v>
      </c>
    </row>
    <row r="13911" spans="1:8" ht="15" x14ac:dyDescent="0.2">
      <c r="A13911" s="733">
        <v>44924</v>
      </c>
      <c r="B13911" s="62" t="s">
        <v>8874</v>
      </c>
      <c r="C13911" s="62" t="s">
        <v>391</v>
      </c>
      <c r="D13911" s="182" t="s">
        <v>8875</v>
      </c>
      <c r="E13911" s="125">
        <v>3700</v>
      </c>
      <c r="F13911" s="125"/>
      <c r="G13911" s="125">
        <f t="shared" si="223"/>
        <v>-3700</v>
      </c>
      <c r="H13911" s="704" t="s">
        <v>8764</v>
      </c>
    </row>
    <row r="13912" spans="1:8" ht="24" x14ac:dyDescent="0.2">
      <c r="A13912" s="733">
        <v>44925</v>
      </c>
      <c r="B13912" s="62" t="s">
        <v>8866</v>
      </c>
      <c r="C13912" s="62" t="s">
        <v>6704</v>
      </c>
      <c r="D13912" s="182" t="s">
        <v>8961</v>
      </c>
      <c r="E13912" s="125">
        <v>410600</v>
      </c>
      <c r="F13912" s="125"/>
      <c r="G13912" s="125">
        <f t="shared" si="223"/>
        <v>-410600</v>
      </c>
      <c r="H13912" s="704" t="s">
        <v>8764</v>
      </c>
    </row>
    <row r="13913" spans="1:8" ht="24" x14ac:dyDescent="0.2">
      <c r="A13913" s="733">
        <v>44925</v>
      </c>
      <c r="B13913" s="62" t="s">
        <v>8866</v>
      </c>
      <c r="C13913" s="62" t="s">
        <v>6704</v>
      </c>
      <c r="D13913" s="182" t="s">
        <v>8961</v>
      </c>
      <c r="E13913" s="125">
        <v>370200</v>
      </c>
      <c r="F13913" s="125"/>
      <c r="G13913" s="125">
        <f t="shared" si="223"/>
        <v>-370200</v>
      </c>
      <c r="H13913" s="704" t="s">
        <v>8764</v>
      </c>
    </row>
    <row r="13914" spans="1:8" ht="24" x14ac:dyDescent="0.2">
      <c r="A13914" s="733">
        <v>44925</v>
      </c>
      <c r="B13914" s="62" t="s">
        <v>8557</v>
      </c>
      <c r="C13914" s="62" t="s">
        <v>6704</v>
      </c>
      <c r="D13914" s="182" t="s">
        <v>8961</v>
      </c>
      <c r="E13914" s="125">
        <v>275600</v>
      </c>
      <c r="F13914" s="125"/>
      <c r="G13914" s="125">
        <f t="shared" si="223"/>
        <v>-275600</v>
      </c>
      <c r="H13914" s="704" t="s">
        <v>8764</v>
      </c>
    </row>
    <row r="13915" spans="1:8" ht="15" x14ac:dyDescent="0.2">
      <c r="A13915" s="733">
        <v>44925</v>
      </c>
      <c r="B13915" s="62" t="s">
        <v>16</v>
      </c>
      <c r="C13915" s="62" t="s">
        <v>3842</v>
      </c>
      <c r="D13915" s="182" t="s">
        <v>8710</v>
      </c>
      <c r="E13915" s="125">
        <v>5320</v>
      </c>
      <c r="F13915" s="125"/>
      <c r="G13915" s="125">
        <f t="shared" si="223"/>
        <v>-5320</v>
      </c>
      <c r="H13915" s="704" t="s">
        <v>8764</v>
      </c>
    </row>
    <row r="13916" spans="1:8" ht="15" x14ac:dyDescent="0.2">
      <c r="A13916" s="733">
        <v>44925</v>
      </c>
      <c r="B13916" s="62" t="s">
        <v>25</v>
      </c>
      <c r="C13916" s="62" t="s">
        <v>8148</v>
      </c>
      <c r="D13916" s="182" t="s">
        <v>8617</v>
      </c>
      <c r="E13916" s="125">
        <v>1360</v>
      </c>
      <c r="F13916" s="125"/>
      <c r="G13916" s="125">
        <f t="shared" si="223"/>
        <v>-1360</v>
      </c>
      <c r="H13916" s="704" t="s">
        <v>8764</v>
      </c>
    </row>
    <row r="13917" spans="1:8" ht="15" x14ac:dyDescent="0.2">
      <c r="A13917" s="733">
        <v>44925</v>
      </c>
      <c r="B13917" s="62" t="s">
        <v>16</v>
      </c>
      <c r="C13917" s="62" t="s">
        <v>8148</v>
      </c>
      <c r="D13917" s="182" t="s">
        <v>8617</v>
      </c>
      <c r="E13917" s="125">
        <v>250</v>
      </c>
      <c r="F13917" s="125"/>
      <c r="G13917" s="125">
        <f t="shared" si="223"/>
        <v>-250</v>
      </c>
      <c r="H13917" s="704" t="s">
        <v>8764</v>
      </c>
    </row>
    <row r="13918" spans="1:8" ht="15" x14ac:dyDescent="0.2">
      <c r="A13918" s="733">
        <v>44926</v>
      </c>
      <c r="B13918" s="62" t="s">
        <v>8041</v>
      </c>
      <c r="C13918" s="62" t="s">
        <v>8249</v>
      </c>
      <c r="D13918" s="182" t="s">
        <v>8969</v>
      </c>
      <c r="E13918" s="125">
        <v>15000</v>
      </c>
      <c r="F13918" s="125"/>
      <c r="G13918" s="125">
        <f t="shared" si="223"/>
        <v>-15000</v>
      </c>
      <c r="H13918" s="704" t="s">
        <v>8764</v>
      </c>
    </row>
    <row r="13919" spans="1:8" ht="15" x14ac:dyDescent="0.2">
      <c r="A13919" s="733">
        <v>44926</v>
      </c>
      <c r="B13919" s="62" t="s">
        <v>8041</v>
      </c>
      <c r="C13919" s="62" t="s">
        <v>8249</v>
      </c>
      <c r="D13919" s="182" t="s">
        <v>8969</v>
      </c>
      <c r="E13919" s="125">
        <v>15000</v>
      </c>
      <c r="F13919" s="125"/>
      <c r="G13919" s="125">
        <f t="shared" si="223"/>
        <v>-15000</v>
      </c>
      <c r="H13919" s="704" t="s">
        <v>8764</v>
      </c>
    </row>
    <row r="13920" spans="1:8" ht="15" x14ac:dyDescent="0.2">
      <c r="A13920" s="733">
        <v>44926</v>
      </c>
      <c r="B13920" s="62" t="s">
        <v>8866</v>
      </c>
      <c r="C13920" s="62" t="s">
        <v>8500</v>
      </c>
      <c r="D13920" s="182" t="s">
        <v>8970</v>
      </c>
      <c r="E13920" s="125">
        <v>20000</v>
      </c>
      <c r="F13920" s="125"/>
      <c r="G13920" s="125">
        <f t="shared" si="223"/>
        <v>-20000</v>
      </c>
      <c r="H13920" s="704" t="s">
        <v>8764</v>
      </c>
    </row>
    <row r="13921" spans="1:8" ht="15" x14ac:dyDescent="0.2">
      <c r="A13921" s="733">
        <v>44926</v>
      </c>
      <c r="B13921" s="62" t="s">
        <v>7919</v>
      </c>
      <c r="C13921" s="62" t="s">
        <v>2502</v>
      </c>
      <c r="D13921" s="182" t="s">
        <v>7095</v>
      </c>
      <c r="E13921" s="125">
        <v>25000</v>
      </c>
      <c r="F13921" s="125"/>
      <c r="G13921" s="125">
        <f t="shared" si="223"/>
        <v>-25000</v>
      </c>
      <c r="H13921" s="704" t="s">
        <v>8764</v>
      </c>
    </row>
    <row r="13922" spans="1:8" ht="15" x14ac:dyDescent="0.2">
      <c r="A13922" s="733">
        <v>44926</v>
      </c>
      <c r="B13922" s="62" t="s">
        <v>6503</v>
      </c>
      <c r="C13922" s="62" t="s">
        <v>2502</v>
      </c>
      <c r="D13922" s="182" t="s">
        <v>7095</v>
      </c>
      <c r="E13922" s="125">
        <v>25000</v>
      </c>
      <c r="F13922" s="125"/>
      <c r="G13922" s="125">
        <f t="shared" si="223"/>
        <v>-25000</v>
      </c>
      <c r="H13922" s="704" t="s">
        <v>8764</v>
      </c>
    </row>
    <row r="13923" spans="1:8" ht="15" x14ac:dyDescent="0.2">
      <c r="A13923" s="733">
        <v>44926</v>
      </c>
      <c r="B13923" s="62" t="s">
        <v>8041</v>
      </c>
      <c r="C13923" s="62" t="s">
        <v>2502</v>
      </c>
      <c r="D13923" s="182" t="s">
        <v>141</v>
      </c>
      <c r="E13923" s="125">
        <v>25000</v>
      </c>
      <c r="F13923" s="125"/>
      <c r="G13923" s="125">
        <f t="shared" si="223"/>
        <v>-25000</v>
      </c>
      <c r="H13923" s="704" t="s">
        <v>8764</v>
      </c>
    </row>
    <row r="13924" spans="1:8" ht="15" x14ac:dyDescent="0.2">
      <c r="A13924" s="733">
        <v>44926</v>
      </c>
      <c r="B13924" s="62" t="s">
        <v>8655</v>
      </c>
      <c r="C13924" s="62" t="s">
        <v>2502</v>
      </c>
      <c r="D13924" s="182" t="s">
        <v>141</v>
      </c>
      <c r="E13924" s="125">
        <v>25000</v>
      </c>
      <c r="F13924" s="125"/>
      <c r="G13924" s="125">
        <f t="shared" si="223"/>
        <v>-25000</v>
      </c>
      <c r="H13924" s="704" t="s">
        <v>8764</v>
      </c>
    </row>
    <row r="13925" spans="1:8" ht="15" x14ac:dyDescent="0.2">
      <c r="A13925" s="733">
        <v>44926</v>
      </c>
      <c r="B13925" s="62" t="s">
        <v>25</v>
      </c>
      <c r="C13925" s="62" t="s">
        <v>2502</v>
      </c>
      <c r="D13925" s="182" t="s">
        <v>8607</v>
      </c>
      <c r="E13925" s="125">
        <v>80000</v>
      </c>
      <c r="F13925" s="125"/>
      <c r="G13925" s="125">
        <f t="shared" si="223"/>
        <v>-80000</v>
      </c>
      <c r="H13925" s="704" t="s">
        <v>8764</v>
      </c>
    </row>
    <row r="13926" spans="1:8" ht="15" x14ac:dyDescent="0.2">
      <c r="A13926" s="733">
        <v>44926</v>
      </c>
      <c r="B13926" s="62" t="s">
        <v>16</v>
      </c>
      <c r="C13926" s="62" t="s">
        <v>2502</v>
      </c>
      <c r="D13926" s="182" t="s">
        <v>8608</v>
      </c>
      <c r="E13926" s="125">
        <v>146774.19354838709</v>
      </c>
      <c r="F13926" s="125"/>
      <c r="G13926" s="125">
        <f t="shared" si="223"/>
        <v>-146774.19354838709</v>
      </c>
      <c r="H13926" s="704" t="s">
        <v>8764</v>
      </c>
    </row>
    <row r="13927" spans="1:8" ht="15" x14ac:dyDescent="0.2">
      <c r="A13927" s="733">
        <v>44926</v>
      </c>
      <c r="B13927" s="62" t="s">
        <v>3944</v>
      </c>
      <c r="C13927" s="62" t="s">
        <v>2502</v>
      </c>
      <c r="D13927" s="182" t="s">
        <v>9008</v>
      </c>
      <c r="E13927" s="125">
        <v>104082.66129032258</v>
      </c>
      <c r="F13927" s="125"/>
      <c r="G13927" s="125">
        <f t="shared" si="223"/>
        <v>-104082.66129032258</v>
      </c>
      <c r="H13927" s="704" t="s">
        <v>8764</v>
      </c>
    </row>
    <row r="13928" spans="1:8" ht="15" x14ac:dyDescent="0.2">
      <c r="A13928" s="733">
        <v>44926</v>
      </c>
      <c r="B13928" s="62" t="s">
        <v>3944</v>
      </c>
      <c r="C13928" s="62" t="s">
        <v>2502</v>
      </c>
      <c r="D13928" s="182" t="s">
        <v>9009</v>
      </c>
      <c r="E13928" s="125">
        <v>121274.19354838709</v>
      </c>
      <c r="F13928" s="125"/>
      <c r="G13928" s="125">
        <f t="shared" si="223"/>
        <v>-121274.19354838709</v>
      </c>
      <c r="H13928" s="704" t="s">
        <v>8764</v>
      </c>
    </row>
    <row r="13929" spans="1:8" ht="15" x14ac:dyDescent="0.2">
      <c r="A13929" s="733">
        <v>44926</v>
      </c>
      <c r="B13929" s="62" t="s">
        <v>6503</v>
      </c>
      <c r="C13929" s="62" t="s">
        <v>2502</v>
      </c>
      <c r="D13929" s="182" t="s">
        <v>8425</v>
      </c>
      <c r="E13929" s="125">
        <v>297774.19354838703</v>
      </c>
      <c r="F13929" s="125"/>
      <c r="G13929" s="125">
        <f t="shared" si="223"/>
        <v>-297774.19354838703</v>
      </c>
      <c r="H13929" s="704" t="s">
        <v>8764</v>
      </c>
    </row>
    <row r="13930" spans="1:8" ht="15" x14ac:dyDescent="0.2">
      <c r="A13930" s="733">
        <v>44926</v>
      </c>
      <c r="B13930" s="62" t="s">
        <v>37</v>
      </c>
      <c r="C13930" s="62" t="s">
        <v>2502</v>
      </c>
      <c r="D13930" s="182" t="s">
        <v>8426</v>
      </c>
      <c r="E13930" s="125">
        <v>149830.6451612903</v>
      </c>
      <c r="F13930" s="125"/>
      <c r="G13930" s="125">
        <f t="shared" si="223"/>
        <v>-149830.6451612903</v>
      </c>
      <c r="H13930" s="704" t="s">
        <v>8764</v>
      </c>
    </row>
    <row r="13931" spans="1:8" ht="15" x14ac:dyDescent="0.2">
      <c r="A13931" s="733">
        <v>44926</v>
      </c>
      <c r="B13931" s="62" t="s">
        <v>2932</v>
      </c>
      <c r="C13931" s="62" t="s">
        <v>2502</v>
      </c>
      <c r="D13931" s="182" t="s">
        <v>8427</v>
      </c>
      <c r="E13931" s="125">
        <v>124062.90322580645</v>
      </c>
      <c r="F13931" s="125"/>
      <c r="G13931" s="125">
        <f t="shared" si="223"/>
        <v>-124062.90322580645</v>
      </c>
      <c r="H13931" s="704" t="s">
        <v>8764</v>
      </c>
    </row>
    <row r="13932" spans="1:8" ht="15" x14ac:dyDescent="0.2">
      <c r="A13932" s="733">
        <v>44926</v>
      </c>
      <c r="B13932" s="62" t="s">
        <v>7919</v>
      </c>
      <c r="C13932" s="62" t="s">
        <v>2502</v>
      </c>
      <c r="D13932" s="182" t="s">
        <v>8820</v>
      </c>
      <c r="E13932" s="125">
        <v>70000</v>
      </c>
      <c r="F13932" s="125"/>
      <c r="G13932" s="125">
        <f t="shared" si="223"/>
        <v>-70000</v>
      </c>
      <c r="H13932" s="704" t="s">
        <v>8764</v>
      </c>
    </row>
    <row r="13933" spans="1:8" ht="15" x14ac:dyDescent="0.2">
      <c r="A13933" s="733">
        <v>44926</v>
      </c>
      <c r="B13933" s="62" t="s">
        <v>8041</v>
      </c>
      <c r="C13933" s="62" t="s">
        <v>2502</v>
      </c>
      <c r="D13933" s="182" t="s">
        <v>8820</v>
      </c>
      <c r="E13933" s="125">
        <v>70000</v>
      </c>
      <c r="F13933" s="125"/>
      <c r="G13933" s="125">
        <f t="shared" si="223"/>
        <v>-70000</v>
      </c>
      <c r="H13933" s="704" t="s">
        <v>8764</v>
      </c>
    </row>
    <row r="13934" spans="1:8" ht="15" x14ac:dyDescent="0.2">
      <c r="A13934" s="733">
        <v>44926</v>
      </c>
      <c r="B13934" s="62" t="s">
        <v>8866</v>
      </c>
      <c r="C13934" s="62" t="s">
        <v>2502</v>
      </c>
      <c r="D13934" s="182" t="s">
        <v>8820</v>
      </c>
      <c r="E13934" s="125">
        <v>31137</v>
      </c>
      <c r="F13934" s="125"/>
      <c r="G13934" s="125">
        <f t="shared" si="223"/>
        <v>-31137</v>
      </c>
      <c r="H13934" s="704" t="s">
        <v>8764</v>
      </c>
    </row>
    <row r="13935" spans="1:8" ht="15" x14ac:dyDescent="0.2">
      <c r="A13935" s="733">
        <v>44926</v>
      </c>
      <c r="B13935" s="62" t="s">
        <v>8337</v>
      </c>
      <c r="C13935" s="62" t="s">
        <v>2502</v>
      </c>
      <c r="D13935" s="182" t="s">
        <v>8820</v>
      </c>
      <c r="E13935" s="125">
        <v>70000</v>
      </c>
      <c r="F13935" s="125"/>
      <c r="G13935" s="125">
        <f t="shared" si="223"/>
        <v>-70000</v>
      </c>
      <c r="H13935" s="704" t="s">
        <v>8764</v>
      </c>
    </row>
    <row r="13936" spans="1:8" ht="15" x14ac:dyDescent="0.2">
      <c r="A13936" s="733">
        <v>44926</v>
      </c>
      <c r="B13936" s="62" t="s">
        <v>5810</v>
      </c>
      <c r="C13936" s="62" t="s">
        <v>2502</v>
      </c>
      <c r="D13936" s="182" t="s">
        <v>8428</v>
      </c>
      <c r="E13936" s="125">
        <v>28000</v>
      </c>
      <c r="F13936" s="125"/>
      <c r="G13936" s="125">
        <f t="shared" si="223"/>
        <v>-28000</v>
      </c>
      <c r="H13936" s="704" t="s">
        <v>8764</v>
      </c>
    </row>
    <row r="13937" spans="1:8" ht="15" x14ac:dyDescent="0.2">
      <c r="A13937" s="733">
        <v>44926</v>
      </c>
      <c r="B13937" s="62" t="s">
        <v>11</v>
      </c>
      <c r="C13937" s="62" t="s">
        <v>2502</v>
      </c>
      <c r="D13937" s="182" t="s">
        <v>9010</v>
      </c>
      <c r="E13937" s="125">
        <v>5000</v>
      </c>
      <c r="F13937" s="125"/>
      <c r="G13937" s="125">
        <f t="shared" si="223"/>
        <v>-5000</v>
      </c>
      <c r="H13937" s="704" t="s">
        <v>8764</v>
      </c>
    </row>
    <row r="13938" spans="1:8" ht="15" x14ac:dyDescent="0.2">
      <c r="A13938" s="732">
        <v>44896</v>
      </c>
      <c r="B13938" s="173" t="s">
        <v>8041</v>
      </c>
      <c r="C13938" s="173" t="s">
        <v>8790</v>
      </c>
      <c r="D13938" s="227" t="s">
        <v>8791</v>
      </c>
      <c r="E13938" s="235">
        <v>250000</v>
      </c>
      <c r="F13938" s="235"/>
      <c r="G13938" s="235">
        <f t="shared" si="223"/>
        <v>-250000</v>
      </c>
      <c r="H13938" s="708" t="s">
        <v>8764</v>
      </c>
    </row>
    <row r="13939" spans="1:8" ht="15" x14ac:dyDescent="0.2">
      <c r="A13939" s="732">
        <v>44896</v>
      </c>
      <c r="B13939" s="173" t="s">
        <v>8041</v>
      </c>
      <c r="C13939" s="173" t="s">
        <v>8790</v>
      </c>
      <c r="D13939" s="227" t="s">
        <v>8792</v>
      </c>
      <c r="E13939" s="235">
        <v>250000</v>
      </c>
      <c r="F13939" s="235"/>
      <c r="G13939" s="235">
        <f t="shared" ref="G13939:G14002" si="224">F13939-E13939</f>
        <v>-250000</v>
      </c>
      <c r="H13939" s="708" t="s">
        <v>8764</v>
      </c>
    </row>
    <row r="13940" spans="1:8" ht="15" x14ac:dyDescent="0.2">
      <c r="A13940" s="732">
        <v>44900</v>
      </c>
      <c r="B13940" s="173" t="s">
        <v>8655</v>
      </c>
      <c r="C13940" s="173" t="s">
        <v>1508</v>
      </c>
      <c r="D13940" s="227" t="s">
        <v>8817</v>
      </c>
      <c r="E13940" s="235">
        <v>200000</v>
      </c>
      <c r="F13940" s="235"/>
      <c r="G13940" s="235">
        <f t="shared" si="224"/>
        <v>-200000</v>
      </c>
      <c r="H13940" s="708" t="s">
        <v>8764</v>
      </c>
    </row>
    <row r="13941" spans="1:8" ht="15" x14ac:dyDescent="0.2">
      <c r="A13941" s="732">
        <v>44902</v>
      </c>
      <c r="B13941" s="173" t="s">
        <v>8337</v>
      </c>
      <c r="C13941" s="173" t="s">
        <v>704</v>
      </c>
      <c r="D13941" s="227" t="s">
        <v>8821</v>
      </c>
      <c r="E13941" s="235">
        <v>50000</v>
      </c>
      <c r="F13941" s="235"/>
      <c r="G13941" s="235">
        <f t="shared" si="224"/>
        <v>-50000</v>
      </c>
      <c r="H13941" s="708" t="s">
        <v>8764</v>
      </c>
    </row>
    <row r="13942" spans="1:8" ht="24" x14ac:dyDescent="0.2">
      <c r="A13942" s="732">
        <v>44902</v>
      </c>
      <c r="B13942" s="173" t="s">
        <v>1399</v>
      </c>
      <c r="C13942" s="173" t="s">
        <v>1062</v>
      </c>
      <c r="D13942" s="227" t="s">
        <v>8823</v>
      </c>
      <c r="E13942" s="235">
        <v>5940</v>
      </c>
      <c r="F13942" s="235"/>
      <c r="G13942" s="235">
        <f t="shared" si="224"/>
        <v>-5940</v>
      </c>
      <c r="H13942" s="708" t="s">
        <v>8764</v>
      </c>
    </row>
    <row r="13943" spans="1:8" ht="24" x14ac:dyDescent="0.2">
      <c r="A13943" s="732">
        <v>44902</v>
      </c>
      <c r="B13943" s="173" t="s">
        <v>8337</v>
      </c>
      <c r="C13943" s="173" t="s">
        <v>1062</v>
      </c>
      <c r="D13943" s="227" t="s">
        <v>8823</v>
      </c>
      <c r="E13943" s="235">
        <v>39210</v>
      </c>
      <c r="F13943" s="235"/>
      <c r="G13943" s="235">
        <f t="shared" si="224"/>
        <v>-39210</v>
      </c>
      <c r="H13943" s="708" t="s">
        <v>8764</v>
      </c>
    </row>
    <row r="13944" spans="1:8" ht="24" x14ac:dyDescent="0.2">
      <c r="A13944" s="732">
        <v>44902</v>
      </c>
      <c r="B13944" s="173" t="s">
        <v>8557</v>
      </c>
      <c r="C13944" s="173" t="s">
        <v>1062</v>
      </c>
      <c r="D13944" s="227" t="s">
        <v>8823</v>
      </c>
      <c r="E13944" s="235">
        <v>18450</v>
      </c>
      <c r="F13944" s="235"/>
      <c r="G13944" s="235">
        <f t="shared" si="224"/>
        <v>-18450</v>
      </c>
      <c r="H13944" s="708" t="s">
        <v>8764</v>
      </c>
    </row>
    <row r="13945" spans="1:8" ht="24" x14ac:dyDescent="0.2">
      <c r="A13945" s="732">
        <v>44902</v>
      </c>
      <c r="B13945" s="173" t="s">
        <v>8655</v>
      </c>
      <c r="C13945" s="173" t="s">
        <v>1062</v>
      </c>
      <c r="D13945" s="227" t="s">
        <v>8823</v>
      </c>
      <c r="E13945" s="235">
        <v>80000</v>
      </c>
      <c r="F13945" s="235"/>
      <c r="G13945" s="235">
        <f t="shared" si="224"/>
        <v>-80000</v>
      </c>
      <c r="H13945" s="708" t="s">
        <v>8764</v>
      </c>
    </row>
    <row r="13946" spans="1:8" ht="15" x14ac:dyDescent="0.2">
      <c r="A13946" s="732">
        <v>44903</v>
      </c>
      <c r="B13946" s="173" t="s">
        <v>8557</v>
      </c>
      <c r="C13946" s="173" t="s">
        <v>8500</v>
      </c>
      <c r="D13946" s="227" t="s">
        <v>8824</v>
      </c>
      <c r="E13946" s="235">
        <v>50000</v>
      </c>
      <c r="F13946" s="235"/>
      <c r="G13946" s="235">
        <f t="shared" si="224"/>
        <v>-50000</v>
      </c>
      <c r="H13946" s="708" t="s">
        <v>8764</v>
      </c>
    </row>
    <row r="13947" spans="1:8" ht="15" x14ac:dyDescent="0.2">
      <c r="A13947" s="732">
        <v>44903</v>
      </c>
      <c r="B13947" s="173" t="s">
        <v>8826</v>
      </c>
      <c r="C13947" s="173" t="s">
        <v>3002</v>
      </c>
      <c r="D13947" s="227" t="s">
        <v>8825</v>
      </c>
      <c r="E13947" s="235">
        <v>65000</v>
      </c>
      <c r="F13947" s="235"/>
      <c r="G13947" s="235">
        <f t="shared" si="224"/>
        <v>-65000</v>
      </c>
      <c r="H13947" s="708" t="s">
        <v>8764</v>
      </c>
    </row>
    <row r="13948" spans="1:8" ht="15" x14ac:dyDescent="0.2">
      <c r="A13948" s="732">
        <v>44903</v>
      </c>
      <c r="B13948" s="173" t="s">
        <v>3945</v>
      </c>
      <c r="C13948" s="173" t="s">
        <v>3002</v>
      </c>
      <c r="D13948" s="227" t="s">
        <v>8825</v>
      </c>
      <c r="E13948" s="235">
        <v>30152</v>
      </c>
      <c r="F13948" s="235"/>
      <c r="G13948" s="235">
        <f t="shared" si="224"/>
        <v>-30152</v>
      </c>
      <c r="H13948" s="708" t="s">
        <v>8764</v>
      </c>
    </row>
    <row r="13949" spans="1:8" ht="15" x14ac:dyDescent="0.2">
      <c r="A13949" s="732">
        <v>44903</v>
      </c>
      <c r="B13949" s="173" t="s">
        <v>3944</v>
      </c>
      <c r="C13949" s="173" t="s">
        <v>3002</v>
      </c>
      <c r="D13949" s="227" t="s">
        <v>8825</v>
      </c>
      <c r="E13949" s="235">
        <v>32760</v>
      </c>
      <c r="F13949" s="235"/>
      <c r="G13949" s="235">
        <f t="shared" si="224"/>
        <v>-32760</v>
      </c>
      <c r="H13949" s="708" t="s">
        <v>8764</v>
      </c>
    </row>
    <row r="13950" spans="1:8" ht="15" x14ac:dyDescent="0.2">
      <c r="A13950" s="732">
        <v>44903</v>
      </c>
      <c r="B13950" s="173" t="s">
        <v>37</v>
      </c>
      <c r="C13950" s="173" t="s">
        <v>3002</v>
      </c>
      <c r="D13950" s="227" t="s">
        <v>8825</v>
      </c>
      <c r="E13950" s="235">
        <v>15560</v>
      </c>
      <c r="F13950" s="235"/>
      <c r="G13950" s="235">
        <f t="shared" si="224"/>
        <v>-15560</v>
      </c>
      <c r="H13950" s="708" t="s">
        <v>8764</v>
      </c>
    </row>
    <row r="13951" spans="1:8" ht="24" x14ac:dyDescent="0.2">
      <c r="A13951" s="732">
        <v>44904</v>
      </c>
      <c r="B13951" s="173" t="s">
        <v>8655</v>
      </c>
      <c r="C13951" s="173" t="s">
        <v>8392</v>
      </c>
      <c r="D13951" s="227" t="s">
        <v>8833</v>
      </c>
      <c r="E13951" s="235">
        <v>468530</v>
      </c>
      <c r="F13951" s="235"/>
      <c r="G13951" s="235">
        <f t="shared" si="224"/>
        <v>-468530</v>
      </c>
      <c r="H13951" s="708" t="s">
        <v>8764</v>
      </c>
    </row>
    <row r="13952" spans="1:8" ht="15" x14ac:dyDescent="0.2">
      <c r="A13952" s="732">
        <v>44907</v>
      </c>
      <c r="B13952" s="173" t="s">
        <v>3945</v>
      </c>
      <c r="C13952" s="173" t="s">
        <v>7269</v>
      </c>
      <c r="D13952" s="227" t="s">
        <v>8847</v>
      </c>
      <c r="E13952" s="235">
        <v>150000</v>
      </c>
      <c r="F13952" s="235"/>
      <c r="G13952" s="235">
        <f t="shared" si="224"/>
        <v>-150000</v>
      </c>
      <c r="H13952" s="708" t="s">
        <v>8764</v>
      </c>
    </row>
    <row r="13953" spans="1:8" ht="15" x14ac:dyDescent="0.2">
      <c r="A13953" s="732">
        <v>44909</v>
      </c>
      <c r="B13953" s="173" t="s">
        <v>8041</v>
      </c>
      <c r="C13953" s="173" t="s">
        <v>8500</v>
      </c>
      <c r="D13953" s="227" t="s">
        <v>8865</v>
      </c>
      <c r="E13953" s="235">
        <v>8000</v>
      </c>
      <c r="F13953" s="235"/>
      <c r="G13953" s="235">
        <f t="shared" si="224"/>
        <v>-8000</v>
      </c>
      <c r="H13953" s="708" t="s">
        <v>8764</v>
      </c>
    </row>
    <row r="13954" spans="1:8" ht="15" x14ac:dyDescent="0.2">
      <c r="A13954" s="732">
        <v>44909</v>
      </c>
      <c r="B13954" s="173" t="s">
        <v>8337</v>
      </c>
      <c r="C13954" s="173" t="s">
        <v>8500</v>
      </c>
      <c r="D13954" s="227" t="s">
        <v>8865</v>
      </c>
      <c r="E13954" s="235">
        <v>9600</v>
      </c>
      <c r="F13954" s="235"/>
      <c r="G13954" s="235">
        <f t="shared" si="224"/>
        <v>-9600</v>
      </c>
      <c r="H13954" s="708" t="s">
        <v>8764</v>
      </c>
    </row>
    <row r="13955" spans="1:8" ht="15" x14ac:dyDescent="0.2">
      <c r="A13955" s="732">
        <v>44909</v>
      </c>
      <c r="B13955" s="173" t="s">
        <v>8866</v>
      </c>
      <c r="C13955" s="173" t="s">
        <v>8500</v>
      </c>
      <c r="D13955" s="227" t="s">
        <v>8865</v>
      </c>
      <c r="E13955" s="235">
        <f>50000-E13954-E13953</f>
        <v>32400</v>
      </c>
      <c r="F13955" s="235"/>
      <c r="G13955" s="235">
        <f t="shared" si="224"/>
        <v>-32400</v>
      </c>
      <c r="H13955" s="708" t="s">
        <v>8764</v>
      </c>
    </row>
    <row r="13956" spans="1:8" ht="24" x14ac:dyDescent="0.2">
      <c r="A13956" s="732">
        <v>44910</v>
      </c>
      <c r="B13956" s="173" t="s">
        <v>8337</v>
      </c>
      <c r="C13956" s="173" t="s">
        <v>1062</v>
      </c>
      <c r="D13956" s="227" t="s">
        <v>8868</v>
      </c>
      <c r="E13956" s="235">
        <v>100000</v>
      </c>
      <c r="F13956" s="235"/>
      <c r="G13956" s="235">
        <f t="shared" si="224"/>
        <v>-100000</v>
      </c>
      <c r="H13956" s="708" t="s">
        <v>8764</v>
      </c>
    </row>
    <row r="13957" spans="1:8" ht="24" x14ac:dyDescent="0.2">
      <c r="A13957" s="732">
        <v>44910</v>
      </c>
      <c r="B13957" s="173" t="s">
        <v>7919</v>
      </c>
      <c r="C13957" s="550" t="s">
        <v>1390</v>
      </c>
      <c r="D13957" s="739" t="s">
        <v>8869</v>
      </c>
      <c r="E13957" s="551">
        <v>67349</v>
      </c>
      <c r="F13957" s="235"/>
      <c r="G13957" s="235">
        <f t="shared" si="224"/>
        <v>-67349</v>
      </c>
      <c r="H13957" s="708" t="s">
        <v>8764</v>
      </c>
    </row>
    <row r="13958" spans="1:8" ht="24" x14ac:dyDescent="0.2">
      <c r="A13958" s="732">
        <v>44910</v>
      </c>
      <c r="B13958" s="173" t="s">
        <v>6503</v>
      </c>
      <c r="C13958" s="550" t="s">
        <v>1390</v>
      </c>
      <c r="D13958" s="739" t="s">
        <v>8869</v>
      </c>
      <c r="E13958" s="551">
        <v>9328</v>
      </c>
      <c r="F13958" s="235"/>
      <c r="G13958" s="235">
        <f t="shared" si="224"/>
        <v>-9328</v>
      </c>
      <c r="H13958" s="708" t="s">
        <v>8764</v>
      </c>
    </row>
    <row r="13959" spans="1:8" ht="24" x14ac:dyDescent="0.2">
      <c r="A13959" s="732">
        <v>44910</v>
      </c>
      <c r="B13959" s="173" t="s">
        <v>7065</v>
      </c>
      <c r="C13959" s="550" t="s">
        <v>1390</v>
      </c>
      <c r="D13959" s="739" t="s">
        <v>8869</v>
      </c>
      <c r="E13959" s="551">
        <v>247</v>
      </c>
      <c r="F13959" s="235"/>
      <c r="G13959" s="235">
        <f t="shared" si="224"/>
        <v>-247</v>
      </c>
      <c r="H13959" s="708" t="s">
        <v>8764</v>
      </c>
    </row>
    <row r="13960" spans="1:8" ht="24" x14ac:dyDescent="0.2">
      <c r="A13960" s="732">
        <v>44910</v>
      </c>
      <c r="B13960" s="173" t="s">
        <v>1399</v>
      </c>
      <c r="C13960" s="550" t="s">
        <v>1390</v>
      </c>
      <c r="D13960" s="739" t="s">
        <v>8869</v>
      </c>
      <c r="E13960" s="551">
        <v>23076</v>
      </c>
      <c r="F13960" s="235"/>
      <c r="G13960" s="235">
        <f t="shared" si="224"/>
        <v>-23076</v>
      </c>
      <c r="H13960" s="708" t="s">
        <v>8764</v>
      </c>
    </row>
    <row r="13961" spans="1:8" ht="24" x14ac:dyDescent="0.2">
      <c r="A13961" s="732">
        <v>44910</v>
      </c>
      <c r="B13961" s="173" t="s">
        <v>7919</v>
      </c>
      <c r="C13961" s="173" t="s">
        <v>8205</v>
      </c>
      <c r="D13961" s="227" t="s">
        <v>8868</v>
      </c>
      <c r="E13961" s="235">
        <v>250000</v>
      </c>
      <c r="F13961" s="235"/>
      <c r="G13961" s="235">
        <f t="shared" si="224"/>
        <v>-250000</v>
      </c>
      <c r="H13961" s="708" t="s">
        <v>8764</v>
      </c>
    </row>
    <row r="13962" spans="1:8" ht="24" x14ac:dyDescent="0.2">
      <c r="A13962" s="732">
        <v>44910</v>
      </c>
      <c r="B13962" s="173" t="s">
        <v>8041</v>
      </c>
      <c r="C13962" s="173" t="s">
        <v>7465</v>
      </c>
      <c r="D13962" s="227" t="s">
        <v>8868</v>
      </c>
      <c r="E13962" s="235">
        <v>300000</v>
      </c>
      <c r="F13962" s="235"/>
      <c r="G13962" s="235">
        <f t="shared" si="224"/>
        <v>-300000</v>
      </c>
      <c r="H13962" s="708" t="s">
        <v>8764</v>
      </c>
    </row>
    <row r="13963" spans="1:8" ht="24" x14ac:dyDescent="0.2">
      <c r="A13963" s="732">
        <v>44910</v>
      </c>
      <c r="B13963" s="173" t="s">
        <v>8041</v>
      </c>
      <c r="C13963" s="173" t="s">
        <v>7465</v>
      </c>
      <c r="D13963" s="227" t="s">
        <v>8868</v>
      </c>
      <c r="E13963" s="235">
        <v>300000</v>
      </c>
      <c r="F13963" s="235"/>
      <c r="G13963" s="235">
        <f t="shared" si="224"/>
        <v>-300000</v>
      </c>
      <c r="H13963" s="708" t="s">
        <v>8764</v>
      </c>
    </row>
    <row r="13964" spans="1:8" ht="24" x14ac:dyDescent="0.2">
      <c r="A13964" s="732">
        <v>44911</v>
      </c>
      <c r="B13964" s="173" t="s">
        <v>8655</v>
      </c>
      <c r="C13964" s="173" t="s">
        <v>317</v>
      </c>
      <c r="D13964" s="227" t="s">
        <v>8868</v>
      </c>
      <c r="E13964" s="235">
        <v>210000</v>
      </c>
      <c r="F13964" s="235"/>
      <c r="G13964" s="235">
        <f t="shared" si="224"/>
        <v>-210000</v>
      </c>
      <c r="H13964" s="708" t="s">
        <v>8764</v>
      </c>
    </row>
    <row r="13965" spans="1:8" ht="15" x14ac:dyDescent="0.2">
      <c r="A13965" s="732">
        <v>44911</v>
      </c>
      <c r="B13965" s="173" t="s">
        <v>8655</v>
      </c>
      <c r="C13965" s="173" t="s">
        <v>7221</v>
      </c>
      <c r="D13965" s="227" t="s">
        <v>9329</v>
      </c>
      <c r="E13965" s="235">
        <v>216700</v>
      </c>
      <c r="F13965" s="235"/>
      <c r="G13965" s="235">
        <f t="shared" si="224"/>
        <v>-216700</v>
      </c>
      <c r="H13965" s="708" t="s">
        <v>8764</v>
      </c>
    </row>
    <row r="13966" spans="1:8" ht="15" x14ac:dyDescent="0.2">
      <c r="A13966" s="732">
        <v>44914</v>
      </c>
      <c r="B13966" s="173" t="s">
        <v>8041</v>
      </c>
      <c r="C13966" s="173" t="s">
        <v>430</v>
      </c>
      <c r="D13966" s="227" t="s">
        <v>8892</v>
      </c>
      <c r="E13966" s="235">
        <v>80000</v>
      </c>
      <c r="F13966" s="235"/>
      <c r="G13966" s="235">
        <f t="shared" si="224"/>
        <v>-80000</v>
      </c>
      <c r="H13966" s="708" t="s">
        <v>8764</v>
      </c>
    </row>
    <row r="13967" spans="1:8" ht="15" x14ac:dyDescent="0.2">
      <c r="A13967" s="732">
        <v>44914</v>
      </c>
      <c r="B13967" s="173" t="s">
        <v>1399</v>
      </c>
      <c r="C13967" s="550" t="s">
        <v>7925</v>
      </c>
      <c r="D13967" s="739" t="s">
        <v>8893</v>
      </c>
      <c r="E13967" s="551">
        <v>14000</v>
      </c>
      <c r="F13967" s="235"/>
      <c r="G13967" s="235">
        <f t="shared" si="224"/>
        <v>-14000</v>
      </c>
      <c r="H13967" s="708" t="s">
        <v>8764</v>
      </c>
    </row>
    <row r="13968" spans="1:8" ht="15" x14ac:dyDescent="0.2">
      <c r="A13968" s="732">
        <v>44914</v>
      </c>
      <c r="B13968" s="173" t="s">
        <v>8537</v>
      </c>
      <c r="C13968" s="550" t="s">
        <v>7925</v>
      </c>
      <c r="D13968" s="739" t="s">
        <v>8893</v>
      </c>
      <c r="E13968" s="551">
        <v>11000</v>
      </c>
      <c r="F13968" s="235"/>
      <c r="G13968" s="235">
        <f t="shared" si="224"/>
        <v>-11000</v>
      </c>
      <c r="H13968" s="708" t="s">
        <v>8764</v>
      </c>
    </row>
    <row r="13969" spans="1:8" ht="15" x14ac:dyDescent="0.2">
      <c r="A13969" s="732">
        <v>44914</v>
      </c>
      <c r="B13969" s="173" t="s">
        <v>8041</v>
      </c>
      <c r="C13969" s="550" t="s">
        <v>7925</v>
      </c>
      <c r="D13969" s="739" t="s">
        <v>8893</v>
      </c>
      <c r="E13969" s="551">
        <v>25000</v>
      </c>
      <c r="F13969" s="235"/>
      <c r="G13969" s="235">
        <f t="shared" si="224"/>
        <v>-25000</v>
      </c>
      <c r="H13969" s="708" t="s">
        <v>8764</v>
      </c>
    </row>
    <row r="13970" spans="1:8" ht="15" x14ac:dyDescent="0.2">
      <c r="A13970" s="732">
        <v>44914</v>
      </c>
      <c r="B13970" s="173" t="s">
        <v>8655</v>
      </c>
      <c r="C13970" s="669" t="s">
        <v>8249</v>
      </c>
      <c r="D13970" s="906" t="s">
        <v>8896</v>
      </c>
      <c r="E13970" s="671">
        <v>30000</v>
      </c>
      <c r="F13970" s="235"/>
      <c r="G13970" s="235">
        <f t="shared" si="224"/>
        <v>-30000</v>
      </c>
      <c r="H13970" s="708" t="s">
        <v>8764</v>
      </c>
    </row>
    <row r="13971" spans="1:8" ht="15" x14ac:dyDescent="0.2">
      <c r="A13971" s="732">
        <v>44914</v>
      </c>
      <c r="B13971" s="173" t="s">
        <v>8041</v>
      </c>
      <c r="C13971" s="669" t="s">
        <v>8249</v>
      </c>
      <c r="D13971" s="906" t="s">
        <v>8895</v>
      </c>
      <c r="E13971" s="671">
        <v>20000</v>
      </c>
      <c r="F13971" s="235"/>
      <c r="G13971" s="235">
        <f t="shared" si="224"/>
        <v>-20000</v>
      </c>
      <c r="H13971" s="708" t="s">
        <v>8764</v>
      </c>
    </row>
    <row r="13972" spans="1:8" ht="15" x14ac:dyDescent="0.2">
      <c r="A13972" s="732">
        <v>44914</v>
      </c>
      <c r="B13972" s="173" t="s">
        <v>8655</v>
      </c>
      <c r="C13972" s="173" t="s">
        <v>8085</v>
      </c>
      <c r="D13972" s="227" t="s">
        <v>8897</v>
      </c>
      <c r="E13972" s="235">
        <v>48000</v>
      </c>
      <c r="F13972" s="235"/>
      <c r="G13972" s="235">
        <f t="shared" si="224"/>
        <v>-48000</v>
      </c>
      <c r="H13972" s="708" t="s">
        <v>8764</v>
      </c>
    </row>
    <row r="13973" spans="1:8" ht="24" x14ac:dyDescent="0.2">
      <c r="A13973" s="732">
        <v>44915</v>
      </c>
      <c r="B13973" s="173" t="s">
        <v>8557</v>
      </c>
      <c r="C13973" s="173" t="s">
        <v>8898</v>
      </c>
      <c r="D13973" s="227" t="s">
        <v>8868</v>
      </c>
      <c r="E13973" s="235">
        <v>400000</v>
      </c>
      <c r="F13973" s="235"/>
      <c r="G13973" s="235">
        <f t="shared" si="224"/>
        <v>-400000</v>
      </c>
      <c r="H13973" s="708" t="s">
        <v>8764</v>
      </c>
    </row>
    <row r="13974" spans="1:8" ht="24" x14ac:dyDescent="0.2">
      <c r="A13974" s="732">
        <v>44921</v>
      </c>
      <c r="B13974" s="173" t="s">
        <v>8337</v>
      </c>
      <c r="C13974" s="173" t="s">
        <v>8790</v>
      </c>
      <c r="D13974" s="227" t="s">
        <v>8939</v>
      </c>
      <c r="E13974" s="235">
        <v>970000</v>
      </c>
      <c r="F13974" s="235"/>
      <c r="G13974" s="235">
        <f t="shared" si="224"/>
        <v>-970000</v>
      </c>
      <c r="H13974" s="708" t="s">
        <v>8764</v>
      </c>
    </row>
    <row r="13975" spans="1:8" ht="15" x14ac:dyDescent="0.2">
      <c r="A13975" s="732">
        <v>44921</v>
      </c>
      <c r="B13975" s="173" t="s">
        <v>8866</v>
      </c>
      <c r="C13975" s="173" t="s">
        <v>7221</v>
      </c>
      <c r="D13975" s="227" t="s">
        <v>8940</v>
      </c>
      <c r="E13975" s="235">
        <v>190000</v>
      </c>
      <c r="F13975" s="235"/>
      <c r="G13975" s="235">
        <f t="shared" si="224"/>
        <v>-190000</v>
      </c>
      <c r="H13975" s="708" t="s">
        <v>8764</v>
      </c>
    </row>
    <row r="13976" spans="1:8" ht="15" x14ac:dyDescent="0.2">
      <c r="A13976" s="732">
        <v>44923</v>
      </c>
      <c r="B13976" s="173" t="s">
        <v>8655</v>
      </c>
      <c r="C13976" s="173" t="s">
        <v>8249</v>
      </c>
      <c r="D13976" s="227" t="s">
        <v>8953</v>
      </c>
      <c r="E13976" s="235">
        <v>35000</v>
      </c>
      <c r="F13976" s="235"/>
      <c r="G13976" s="235">
        <f t="shared" si="224"/>
        <v>-35000</v>
      </c>
      <c r="H13976" s="708" t="s">
        <v>8764</v>
      </c>
    </row>
    <row r="13977" spans="1:8" ht="15" x14ac:dyDescent="0.2">
      <c r="A13977" s="732">
        <v>44924</v>
      </c>
      <c r="B13977" s="173" t="s">
        <v>8041</v>
      </c>
      <c r="C13977" s="173" t="s">
        <v>7465</v>
      </c>
      <c r="D13977" s="227" t="s">
        <v>8954</v>
      </c>
      <c r="E13977" s="235">
        <v>333000</v>
      </c>
      <c r="F13977" s="235"/>
      <c r="G13977" s="235">
        <f t="shared" si="224"/>
        <v>-333000</v>
      </c>
      <c r="H13977" s="708" t="s">
        <v>8764</v>
      </c>
    </row>
    <row r="13978" spans="1:8" ht="15" x14ac:dyDescent="0.2">
      <c r="A13978" s="732">
        <v>44924</v>
      </c>
      <c r="B13978" s="173" t="s">
        <v>8041</v>
      </c>
      <c r="C13978" s="173" t="s">
        <v>7465</v>
      </c>
      <c r="D13978" s="227" t="s">
        <v>8955</v>
      </c>
      <c r="E13978" s="235">
        <v>333000</v>
      </c>
      <c r="F13978" s="235"/>
      <c r="G13978" s="235">
        <f t="shared" si="224"/>
        <v>-333000</v>
      </c>
      <c r="H13978" s="708" t="s">
        <v>8764</v>
      </c>
    </row>
    <row r="13979" spans="1:8" ht="15" x14ac:dyDescent="0.2">
      <c r="A13979" s="732">
        <v>44924</v>
      </c>
      <c r="B13979" s="173" t="s">
        <v>8041</v>
      </c>
      <c r="C13979" s="173" t="s">
        <v>7465</v>
      </c>
      <c r="D13979" s="227" t="s">
        <v>8956</v>
      </c>
      <c r="E13979" s="235">
        <v>334000</v>
      </c>
      <c r="F13979" s="235"/>
      <c r="G13979" s="235">
        <f t="shared" si="224"/>
        <v>-334000</v>
      </c>
      <c r="H13979" s="708" t="s">
        <v>8764</v>
      </c>
    </row>
    <row r="13980" spans="1:8" ht="15" x14ac:dyDescent="0.2">
      <c r="A13980" s="732">
        <v>44925</v>
      </c>
      <c r="B13980" s="173" t="s">
        <v>8337</v>
      </c>
      <c r="C13980" s="173" t="s">
        <v>8706</v>
      </c>
      <c r="D13980" s="227" t="s">
        <v>8979</v>
      </c>
      <c r="E13980" s="235">
        <v>100000</v>
      </c>
      <c r="F13980" s="235"/>
      <c r="G13980" s="235">
        <f t="shared" si="224"/>
        <v>-100000</v>
      </c>
      <c r="H13980" s="708" t="s">
        <v>8764</v>
      </c>
    </row>
    <row r="13981" spans="1:8" ht="15" x14ac:dyDescent="0.2">
      <c r="A13981" s="729">
        <v>44896</v>
      </c>
      <c r="B13981" s="93" t="s">
        <v>7919</v>
      </c>
      <c r="C13981" s="93" t="s">
        <v>558</v>
      </c>
      <c r="D13981" s="801" t="s">
        <v>8765</v>
      </c>
      <c r="E13981" s="175"/>
      <c r="F13981" s="175">
        <v>3000000</v>
      </c>
      <c r="G13981" s="175">
        <f t="shared" si="224"/>
        <v>3000000</v>
      </c>
      <c r="H13981" s="701" t="s">
        <v>8764</v>
      </c>
    </row>
    <row r="13982" spans="1:8" ht="15" x14ac:dyDescent="0.2">
      <c r="A13982" s="729">
        <v>44896</v>
      </c>
      <c r="B13982" s="93" t="s">
        <v>7919</v>
      </c>
      <c r="C13982" s="93" t="s">
        <v>558</v>
      </c>
      <c r="D13982" s="800" t="s">
        <v>8541</v>
      </c>
      <c r="E13982" s="175">
        <v>30000</v>
      </c>
      <c r="F13982" s="175"/>
      <c r="G13982" s="175">
        <f t="shared" si="224"/>
        <v>-30000</v>
      </c>
      <c r="H13982" s="701" t="s">
        <v>8764</v>
      </c>
    </row>
    <row r="13983" spans="1:8" ht="15" x14ac:dyDescent="0.2">
      <c r="A13983" s="729">
        <v>44897</v>
      </c>
      <c r="B13983" s="90" t="s">
        <v>7655</v>
      </c>
      <c r="C13983" s="93" t="s">
        <v>558</v>
      </c>
      <c r="D13983" s="800" t="s">
        <v>5720</v>
      </c>
      <c r="E13983" s="91"/>
      <c r="F13983" s="91">
        <v>971088</v>
      </c>
      <c r="G13983" s="91">
        <f t="shared" si="224"/>
        <v>971088</v>
      </c>
      <c r="H13983" s="701" t="s">
        <v>8764</v>
      </c>
    </row>
    <row r="13984" spans="1:8" ht="15" x14ac:dyDescent="0.2">
      <c r="A13984" s="729">
        <v>44898</v>
      </c>
      <c r="B13984" s="90" t="s">
        <v>37</v>
      </c>
      <c r="C13984" s="93" t="s">
        <v>558</v>
      </c>
      <c r="D13984" s="800" t="s">
        <v>9440</v>
      </c>
      <c r="E13984" s="91"/>
      <c r="F13984" s="91">
        <v>188568</v>
      </c>
      <c r="G13984" s="91">
        <f t="shared" si="224"/>
        <v>188568</v>
      </c>
      <c r="H13984" s="701" t="s">
        <v>8764</v>
      </c>
    </row>
    <row r="13985" spans="1:8" s="681" customFormat="1" ht="15" customHeight="1" x14ac:dyDescent="0.25">
      <c r="A13985" s="729">
        <v>44902</v>
      </c>
      <c r="B13985" s="93" t="s">
        <v>6951</v>
      </c>
      <c r="C13985" s="93" t="s">
        <v>558</v>
      </c>
      <c r="D13985" s="891" t="s">
        <v>8818</v>
      </c>
      <c r="E13985" s="175"/>
      <c r="F13985" s="175">
        <v>33950</v>
      </c>
      <c r="G13985" s="175">
        <f t="shared" si="224"/>
        <v>33950</v>
      </c>
      <c r="H13985" s="701" t="s">
        <v>8764</v>
      </c>
    </row>
    <row r="13986" spans="1:8" ht="15" x14ac:dyDescent="0.2">
      <c r="A13986" s="729">
        <v>44902</v>
      </c>
      <c r="B13986" s="90" t="s">
        <v>8530</v>
      </c>
      <c r="C13986" s="90" t="s">
        <v>558</v>
      </c>
      <c r="D13986" s="800" t="s">
        <v>8819</v>
      </c>
      <c r="E13986" s="91"/>
      <c r="F13986" s="91">
        <v>200000</v>
      </c>
      <c r="G13986" s="175">
        <f t="shared" si="224"/>
        <v>200000</v>
      </c>
      <c r="H13986" s="701" t="s">
        <v>8764</v>
      </c>
    </row>
    <row r="13987" spans="1:8" s="681" customFormat="1" ht="36" customHeight="1" x14ac:dyDescent="0.25">
      <c r="A13987" s="729">
        <v>44907</v>
      </c>
      <c r="B13987" s="93" t="s">
        <v>8826</v>
      </c>
      <c r="C13987" s="93" t="s">
        <v>558</v>
      </c>
      <c r="D13987" s="801" t="s">
        <v>8841</v>
      </c>
      <c r="E13987" s="175"/>
      <c r="F13987" s="175">
        <v>619375</v>
      </c>
      <c r="G13987" s="175">
        <f t="shared" si="224"/>
        <v>619375</v>
      </c>
      <c r="H13987" s="701" t="s">
        <v>8764</v>
      </c>
    </row>
    <row r="13988" spans="1:8" s="681" customFormat="1" ht="15" customHeight="1" x14ac:dyDescent="0.25">
      <c r="A13988" s="729">
        <v>44907</v>
      </c>
      <c r="B13988" s="93" t="s">
        <v>8826</v>
      </c>
      <c r="C13988" s="93" t="s">
        <v>8850</v>
      </c>
      <c r="D13988" s="801" t="s">
        <v>8851</v>
      </c>
      <c r="E13988" s="175">
        <v>254375</v>
      </c>
      <c r="F13988" s="175"/>
      <c r="G13988" s="175">
        <f t="shared" si="224"/>
        <v>-254375</v>
      </c>
      <c r="H13988" s="701" t="s">
        <v>8764</v>
      </c>
    </row>
    <row r="13989" spans="1:8" s="681" customFormat="1" ht="24" customHeight="1" x14ac:dyDescent="0.25">
      <c r="A13989" s="729">
        <v>44907</v>
      </c>
      <c r="B13989" s="93" t="s">
        <v>8826</v>
      </c>
      <c r="C13989" s="93" t="s">
        <v>8850</v>
      </c>
      <c r="D13989" s="801" t="s">
        <v>8880</v>
      </c>
      <c r="E13989" s="175">
        <v>300000</v>
      </c>
      <c r="F13989" s="175"/>
      <c r="G13989" s="175">
        <f t="shared" si="224"/>
        <v>-300000</v>
      </c>
      <c r="H13989" s="701" t="s">
        <v>8764</v>
      </c>
    </row>
    <row r="13990" spans="1:8" s="681" customFormat="1" ht="15" customHeight="1" x14ac:dyDescent="0.25">
      <c r="A13990" s="729">
        <v>44907</v>
      </c>
      <c r="B13990" s="93" t="s">
        <v>8826</v>
      </c>
      <c r="C13990" s="93" t="s">
        <v>558</v>
      </c>
      <c r="D13990" s="801" t="s">
        <v>8881</v>
      </c>
      <c r="E13990" s="175">
        <v>65000</v>
      </c>
      <c r="F13990" s="175"/>
      <c r="G13990" s="175">
        <f t="shared" si="224"/>
        <v>-65000</v>
      </c>
      <c r="H13990" s="701" t="s">
        <v>8764</v>
      </c>
    </row>
    <row r="13991" spans="1:8" ht="15" customHeight="1" x14ac:dyDescent="0.2">
      <c r="A13991" s="729">
        <v>44907</v>
      </c>
      <c r="B13991" s="90" t="s">
        <v>8075</v>
      </c>
      <c r="C13991" s="93" t="s">
        <v>558</v>
      </c>
      <c r="D13991" s="800" t="s">
        <v>8842</v>
      </c>
      <c r="E13991" s="175"/>
      <c r="F13991" s="91">
        <v>591121</v>
      </c>
      <c r="G13991" s="91">
        <f t="shared" si="224"/>
        <v>591121</v>
      </c>
      <c r="H13991" s="701" t="s">
        <v>8764</v>
      </c>
    </row>
    <row r="13992" spans="1:8" s="681" customFormat="1" ht="24" customHeight="1" x14ac:dyDescent="0.25">
      <c r="A13992" s="729">
        <v>44911</v>
      </c>
      <c r="B13992" s="93" t="s">
        <v>8889</v>
      </c>
      <c r="C13992" s="93" t="s">
        <v>558</v>
      </c>
      <c r="D13992" s="801" t="s">
        <v>8890</v>
      </c>
      <c r="E13992" s="175"/>
      <c r="F13992" s="175">
        <v>39014</v>
      </c>
      <c r="G13992" s="175">
        <f t="shared" si="224"/>
        <v>39014</v>
      </c>
      <c r="H13992" s="701" t="s">
        <v>8764</v>
      </c>
    </row>
    <row r="13993" spans="1:8" s="681" customFormat="1" ht="15" customHeight="1" x14ac:dyDescent="0.25">
      <c r="A13993" s="729">
        <v>44911</v>
      </c>
      <c r="B13993" s="93" t="s">
        <v>8889</v>
      </c>
      <c r="C13993" s="93" t="s">
        <v>8850</v>
      </c>
      <c r="D13993" s="801" t="s">
        <v>8903</v>
      </c>
      <c r="E13993" s="175">
        <v>30380</v>
      </c>
      <c r="F13993" s="175"/>
      <c r="G13993" s="175">
        <f t="shared" si="224"/>
        <v>-30380</v>
      </c>
      <c r="H13993" s="701" t="s">
        <v>8764</v>
      </c>
    </row>
    <row r="13994" spans="1:8" ht="15" customHeight="1" x14ac:dyDescent="0.2">
      <c r="A13994" s="729">
        <v>44914</v>
      </c>
      <c r="B13994" s="93" t="s">
        <v>8655</v>
      </c>
      <c r="C13994" s="93" t="s">
        <v>558</v>
      </c>
      <c r="D13994" s="801" t="s">
        <v>8891</v>
      </c>
      <c r="E13994" s="175"/>
      <c r="F13994" s="175">
        <v>4650000</v>
      </c>
      <c r="G13994" s="175">
        <f t="shared" si="224"/>
        <v>4650000</v>
      </c>
      <c r="H13994" s="701" t="s">
        <v>8764</v>
      </c>
    </row>
    <row r="13995" spans="1:8" ht="15" customHeight="1" x14ac:dyDescent="0.2">
      <c r="A13995" s="729">
        <v>44914</v>
      </c>
      <c r="B13995" s="93" t="s">
        <v>8655</v>
      </c>
      <c r="C13995" s="93" t="s">
        <v>558</v>
      </c>
      <c r="D13995" s="801" t="s">
        <v>8891</v>
      </c>
      <c r="E13995" s="175"/>
      <c r="F13995" s="175">
        <v>3779172</v>
      </c>
      <c r="G13995" s="175">
        <f t="shared" si="224"/>
        <v>3779172</v>
      </c>
      <c r="H13995" s="701" t="s">
        <v>8764</v>
      </c>
    </row>
    <row r="13996" spans="1:8" ht="15" customHeight="1" x14ac:dyDescent="0.2">
      <c r="A13996" s="729">
        <v>44914</v>
      </c>
      <c r="B13996" s="93" t="s">
        <v>14</v>
      </c>
      <c r="C13996" s="93" t="s">
        <v>558</v>
      </c>
      <c r="D13996" s="801" t="s">
        <v>558</v>
      </c>
      <c r="E13996" s="175"/>
      <c r="F13996" s="175">
        <v>50000</v>
      </c>
      <c r="G13996" s="175">
        <f t="shared" si="224"/>
        <v>50000</v>
      </c>
      <c r="H13996" s="701" t="s">
        <v>8764</v>
      </c>
    </row>
    <row r="13997" spans="1:8" ht="15" customHeight="1" x14ac:dyDescent="0.2">
      <c r="A13997" s="729">
        <v>44915</v>
      </c>
      <c r="B13997" s="90" t="s">
        <v>8866</v>
      </c>
      <c r="C13997" s="93" t="s">
        <v>558</v>
      </c>
      <c r="D13997" s="801" t="s">
        <v>8904</v>
      </c>
      <c r="E13997" s="175"/>
      <c r="F13997" s="91">
        <v>1200000</v>
      </c>
      <c r="G13997" s="91">
        <f t="shared" si="224"/>
        <v>1200000</v>
      </c>
      <c r="H13997" s="701" t="s">
        <v>8764</v>
      </c>
    </row>
    <row r="13998" spans="1:8" ht="15" customHeight="1" x14ac:dyDescent="0.2">
      <c r="A13998" s="729">
        <v>44915</v>
      </c>
      <c r="B13998" s="90" t="s">
        <v>8866</v>
      </c>
      <c r="C13998" s="93" t="s">
        <v>558</v>
      </c>
      <c r="D13998" s="800" t="s">
        <v>8541</v>
      </c>
      <c r="E13998" s="175">
        <v>1436</v>
      </c>
      <c r="F13998" s="175"/>
      <c r="G13998" s="175">
        <f t="shared" si="224"/>
        <v>-1436</v>
      </c>
      <c r="H13998" s="701" t="s">
        <v>8764</v>
      </c>
    </row>
    <row r="13999" spans="1:8" ht="15" customHeight="1" x14ac:dyDescent="0.2">
      <c r="A13999" s="729">
        <v>44921</v>
      </c>
      <c r="B13999" s="90" t="s">
        <v>3945</v>
      </c>
      <c r="C13999" s="174" t="s">
        <v>558</v>
      </c>
      <c r="D13999" s="891" t="s">
        <v>8936</v>
      </c>
      <c r="E13999" s="700"/>
      <c r="F13999" s="91">
        <v>310329</v>
      </c>
      <c r="G13999" s="91">
        <f t="shared" si="224"/>
        <v>310329</v>
      </c>
      <c r="H13999" s="701" t="s">
        <v>8764</v>
      </c>
    </row>
    <row r="14000" spans="1:8" ht="15" customHeight="1" x14ac:dyDescent="0.2">
      <c r="A14000" s="729">
        <v>44926</v>
      </c>
      <c r="B14000" s="90" t="s">
        <v>8041</v>
      </c>
      <c r="C14000" s="174" t="s">
        <v>558</v>
      </c>
      <c r="D14000" s="800" t="s">
        <v>8968</v>
      </c>
      <c r="E14000" s="700"/>
      <c r="F14000" s="91">
        <v>3500000</v>
      </c>
      <c r="G14000" s="91">
        <f t="shared" si="224"/>
        <v>3500000</v>
      </c>
      <c r="H14000" s="701" t="s">
        <v>8764</v>
      </c>
    </row>
    <row r="14001" spans="1:8" ht="15" customHeight="1" x14ac:dyDescent="0.2">
      <c r="A14001" s="729">
        <v>44926</v>
      </c>
      <c r="B14001" s="90" t="s">
        <v>8041</v>
      </c>
      <c r="C14001" s="93" t="s">
        <v>558</v>
      </c>
      <c r="D14001" s="800" t="s">
        <v>8541</v>
      </c>
      <c r="E14001" s="175">
        <v>25000</v>
      </c>
      <c r="F14001" s="175"/>
      <c r="G14001" s="175">
        <f t="shared" si="224"/>
        <v>-25000</v>
      </c>
      <c r="H14001" s="701" t="s">
        <v>8764</v>
      </c>
    </row>
    <row r="14002" spans="1:8" ht="15" customHeight="1" x14ac:dyDescent="0.2">
      <c r="A14002" s="733">
        <v>44927</v>
      </c>
      <c r="B14002" s="62" t="s">
        <v>8874</v>
      </c>
      <c r="C14002" s="62" t="s">
        <v>2502</v>
      </c>
      <c r="D14002" s="182" t="s">
        <v>7095</v>
      </c>
      <c r="E14002" s="125">
        <v>25000</v>
      </c>
      <c r="F14002" s="125"/>
      <c r="G14002" s="125">
        <f t="shared" si="224"/>
        <v>-25000</v>
      </c>
      <c r="H14002" s="704" t="s">
        <v>8971</v>
      </c>
    </row>
    <row r="14003" spans="1:8" ht="15" customHeight="1" x14ac:dyDescent="0.2">
      <c r="A14003" s="733">
        <v>44927</v>
      </c>
      <c r="B14003" s="62" t="s">
        <v>8866</v>
      </c>
      <c r="C14003" s="62" t="s">
        <v>2502</v>
      </c>
      <c r="D14003" s="182" t="s">
        <v>7095</v>
      </c>
      <c r="E14003" s="125">
        <v>25000</v>
      </c>
      <c r="F14003" s="125"/>
      <c r="G14003" s="125">
        <f t="shared" ref="G14003:G14066" si="225">F14003-E14003</f>
        <v>-25000</v>
      </c>
      <c r="H14003" s="704" t="s">
        <v>8971</v>
      </c>
    </row>
    <row r="14004" spans="1:8" ht="15" customHeight="1" x14ac:dyDescent="0.2">
      <c r="A14004" s="733">
        <v>44927</v>
      </c>
      <c r="B14004" s="62" t="s">
        <v>6503</v>
      </c>
      <c r="C14004" s="62" t="s">
        <v>2502</v>
      </c>
      <c r="D14004" s="182" t="s">
        <v>141</v>
      </c>
      <c r="E14004" s="125">
        <v>25000</v>
      </c>
      <c r="F14004" s="125"/>
      <c r="G14004" s="125">
        <f t="shared" si="225"/>
        <v>-25000</v>
      </c>
      <c r="H14004" s="704" t="s">
        <v>8971</v>
      </c>
    </row>
    <row r="14005" spans="1:8" ht="15" customHeight="1" x14ac:dyDescent="0.2">
      <c r="A14005" s="733">
        <v>44927</v>
      </c>
      <c r="B14005" s="62" t="s">
        <v>8655</v>
      </c>
      <c r="C14005" s="62" t="s">
        <v>2502</v>
      </c>
      <c r="D14005" s="182" t="s">
        <v>141</v>
      </c>
      <c r="E14005" s="125">
        <v>25000</v>
      </c>
      <c r="F14005" s="125"/>
      <c r="G14005" s="125">
        <f t="shared" si="225"/>
        <v>-25000</v>
      </c>
      <c r="H14005" s="704" t="s">
        <v>8971</v>
      </c>
    </row>
    <row r="14006" spans="1:8" ht="15" customHeight="1" x14ac:dyDescent="0.2">
      <c r="A14006" s="733">
        <v>44927</v>
      </c>
      <c r="B14006" s="62" t="s">
        <v>25</v>
      </c>
      <c r="C14006" s="62" t="s">
        <v>2502</v>
      </c>
      <c r="D14006" s="182" t="s">
        <v>8607</v>
      </c>
      <c r="E14006" s="125">
        <v>80000</v>
      </c>
      <c r="F14006" s="125"/>
      <c r="G14006" s="125">
        <f t="shared" si="225"/>
        <v>-80000</v>
      </c>
      <c r="H14006" s="704" t="s">
        <v>8971</v>
      </c>
    </row>
    <row r="14007" spans="1:8" ht="15" customHeight="1" x14ac:dyDescent="0.2">
      <c r="A14007" s="733">
        <v>44927</v>
      </c>
      <c r="B14007" s="62" t="s">
        <v>16</v>
      </c>
      <c r="C14007" s="62" t="s">
        <v>2502</v>
      </c>
      <c r="D14007" s="182" t="s">
        <v>8608</v>
      </c>
      <c r="E14007" s="125">
        <v>149774.19354838709</v>
      </c>
      <c r="F14007" s="125"/>
      <c r="G14007" s="125">
        <f t="shared" si="225"/>
        <v>-149774.19354838709</v>
      </c>
      <c r="H14007" s="704" t="s">
        <v>8971</v>
      </c>
    </row>
    <row r="14008" spans="1:8" ht="15" customHeight="1" x14ac:dyDescent="0.2">
      <c r="A14008" s="733">
        <v>44927</v>
      </c>
      <c r="B14008" s="62" t="s">
        <v>3944</v>
      </c>
      <c r="C14008" s="62" t="s">
        <v>2502</v>
      </c>
      <c r="D14008" s="182" t="s">
        <v>9008</v>
      </c>
      <c r="E14008" s="125">
        <v>95453.629032258061</v>
      </c>
      <c r="F14008" s="125"/>
      <c r="G14008" s="125">
        <f t="shared" si="225"/>
        <v>-95453.629032258061</v>
      </c>
      <c r="H14008" s="704" t="s">
        <v>8971</v>
      </c>
    </row>
    <row r="14009" spans="1:8" ht="15" customHeight="1" x14ac:dyDescent="0.2">
      <c r="A14009" s="733">
        <v>44927</v>
      </c>
      <c r="B14009" s="62" t="s">
        <v>3944</v>
      </c>
      <c r="C14009" s="62" t="s">
        <v>2502</v>
      </c>
      <c r="D14009" s="182" t="s">
        <v>9009</v>
      </c>
      <c r="E14009" s="125">
        <v>121883.06451612903</v>
      </c>
      <c r="F14009" s="125"/>
      <c r="G14009" s="125">
        <f t="shared" si="225"/>
        <v>-121883.06451612903</v>
      </c>
      <c r="H14009" s="704" t="s">
        <v>8971</v>
      </c>
    </row>
    <row r="14010" spans="1:8" ht="15" customHeight="1" x14ac:dyDescent="0.2">
      <c r="A14010" s="733">
        <v>44927</v>
      </c>
      <c r="B14010" s="62" t="s">
        <v>6503</v>
      </c>
      <c r="C14010" s="62" t="s">
        <v>2502</v>
      </c>
      <c r="D14010" s="182" t="s">
        <v>8425</v>
      </c>
      <c r="E14010" s="125">
        <v>290443.54838709679</v>
      </c>
      <c r="F14010" s="125"/>
      <c r="G14010" s="125">
        <f t="shared" si="225"/>
        <v>-290443.54838709679</v>
      </c>
      <c r="H14010" s="704" t="s">
        <v>8971</v>
      </c>
    </row>
    <row r="14011" spans="1:8" ht="15" customHeight="1" x14ac:dyDescent="0.2">
      <c r="A14011" s="733">
        <v>44927</v>
      </c>
      <c r="B14011" s="62" t="s">
        <v>37</v>
      </c>
      <c r="C14011" s="62" t="s">
        <v>2502</v>
      </c>
      <c r="D14011" s="182" t="s">
        <v>8426</v>
      </c>
      <c r="E14011" s="125">
        <v>150850.80645161291</v>
      </c>
      <c r="F14011" s="125"/>
      <c r="G14011" s="125">
        <f t="shared" si="225"/>
        <v>-150850.80645161291</v>
      </c>
      <c r="H14011" s="704" t="s">
        <v>8971</v>
      </c>
    </row>
    <row r="14012" spans="1:8" ht="15" customHeight="1" x14ac:dyDescent="0.2">
      <c r="A14012" s="733">
        <v>44927</v>
      </c>
      <c r="B14012" s="62" t="s">
        <v>2932</v>
      </c>
      <c r="C14012" s="62" t="s">
        <v>2502</v>
      </c>
      <c r="D14012" s="182" t="s">
        <v>8427</v>
      </c>
      <c r="E14012" s="125">
        <v>121269.35483870968</v>
      </c>
      <c r="F14012" s="125"/>
      <c r="G14012" s="125">
        <f t="shared" si="225"/>
        <v>-121269.35483870968</v>
      </c>
      <c r="H14012" s="704" t="s">
        <v>8971</v>
      </c>
    </row>
    <row r="14013" spans="1:8" ht="15" customHeight="1" x14ac:dyDescent="0.2">
      <c r="A14013" s="733">
        <v>44927</v>
      </c>
      <c r="B14013" s="62" t="s">
        <v>7919</v>
      </c>
      <c r="C14013" s="62" t="s">
        <v>2502</v>
      </c>
      <c r="D14013" s="182" t="s">
        <v>8820</v>
      </c>
      <c r="E14013" s="125">
        <v>35177</v>
      </c>
      <c r="F14013" s="125"/>
      <c r="G14013" s="125">
        <f t="shared" si="225"/>
        <v>-35177</v>
      </c>
      <c r="H14013" s="704" t="s">
        <v>8971</v>
      </c>
    </row>
    <row r="14014" spans="1:8" ht="15" customHeight="1" x14ac:dyDescent="0.2">
      <c r="A14014" s="733">
        <v>44927</v>
      </c>
      <c r="B14014" s="62" t="s">
        <v>8874</v>
      </c>
      <c r="C14014" s="62" t="s">
        <v>2502</v>
      </c>
      <c r="D14014" s="182" t="s">
        <v>8820</v>
      </c>
      <c r="E14014" s="125">
        <v>90000</v>
      </c>
      <c r="F14014" s="125"/>
      <c r="G14014" s="125">
        <f t="shared" si="225"/>
        <v>-90000</v>
      </c>
      <c r="H14014" s="704" t="s">
        <v>8971</v>
      </c>
    </row>
    <row r="14015" spans="1:8" ht="15" customHeight="1" x14ac:dyDescent="0.2">
      <c r="A14015" s="733">
        <v>44927</v>
      </c>
      <c r="B14015" s="62" t="s">
        <v>8041</v>
      </c>
      <c r="C14015" s="62" t="s">
        <v>2502</v>
      </c>
      <c r="D14015" s="182" t="s">
        <v>8820</v>
      </c>
      <c r="E14015" s="125">
        <v>50000</v>
      </c>
      <c r="F14015" s="125"/>
      <c r="G14015" s="125">
        <f t="shared" si="225"/>
        <v>-50000</v>
      </c>
      <c r="H14015" s="704" t="s">
        <v>8971</v>
      </c>
    </row>
    <row r="14016" spans="1:8" ht="15" customHeight="1" x14ac:dyDescent="0.2">
      <c r="A14016" s="733">
        <v>44927</v>
      </c>
      <c r="B14016" s="62" t="s">
        <v>8866</v>
      </c>
      <c r="C14016" s="62" t="s">
        <v>2502</v>
      </c>
      <c r="D14016" s="182" t="s">
        <v>8820</v>
      </c>
      <c r="E14016" s="125">
        <v>40000</v>
      </c>
      <c r="F14016" s="125"/>
      <c r="G14016" s="125">
        <f t="shared" si="225"/>
        <v>-40000</v>
      </c>
      <c r="H14016" s="704" t="s">
        <v>8971</v>
      </c>
    </row>
    <row r="14017" spans="1:8" ht="15" customHeight="1" x14ac:dyDescent="0.2">
      <c r="A14017" s="733">
        <v>44927</v>
      </c>
      <c r="B14017" s="62" t="s">
        <v>8337</v>
      </c>
      <c r="C14017" s="62" t="s">
        <v>2502</v>
      </c>
      <c r="D14017" s="182" t="s">
        <v>8820</v>
      </c>
      <c r="E14017" s="125">
        <v>50000</v>
      </c>
      <c r="F14017" s="125"/>
      <c r="G14017" s="125">
        <f t="shared" si="225"/>
        <v>-50000</v>
      </c>
      <c r="H14017" s="704" t="s">
        <v>8971</v>
      </c>
    </row>
    <row r="14018" spans="1:8" ht="15" x14ac:dyDescent="0.2">
      <c r="A14018" s="733">
        <v>44927</v>
      </c>
      <c r="B14018" s="62" t="s">
        <v>5810</v>
      </c>
      <c r="C14018" s="62" t="s">
        <v>2502</v>
      </c>
      <c r="D14018" s="182" t="s">
        <v>8428</v>
      </c>
      <c r="E14018" s="125">
        <v>28000</v>
      </c>
      <c r="F14018" s="125"/>
      <c r="G14018" s="125">
        <f t="shared" si="225"/>
        <v>-28000</v>
      </c>
      <c r="H14018" s="704" t="s">
        <v>8971</v>
      </c>
    </row>
    <row r="14019" spans="1:8" ht="15" x14ac:dyDescent="0.2">
      <c r="A14019" s="733">
        <v>44927</v>
      </c>
      <c r="B14019" s="62" t="s">
        <v>11</v>
      </c>
      <c r="C14019" s="62" t="s">
        <v>2502</v>
      </c>
      <c r="D14019" s="182" t="s">
        <v>9010</v>
      </c>
      <c r="E14019" s="125">
        <v>5000</v>
      </c>
      <c r="F14019" s="125"/>
      <c r="G14019" s="125">
        <f t="shared" si="225"/>
        <v>-5000</v>
      </c>
      <c r="H14019" s="704" t="s">
        <v>8971</v>
      </c>
    </row>
    <row r="14020" spans="1:8" ht="15" x14ac:dyDescent="0.2">
      <c r="A14020" s="733">
        <v>44928</v>
      </c>
      <c r="B14020" s="62" t="s">
        <v>8337</v>
      </c>
      <c r="C14020" s="62" t="s">
        <v>3144</v>
      </c>
      <c r="D14020" s="182" t="s">
        <v>8972</v>
      </c>
      <c r="E14020" s="125">
        <v>4000</v>
      </c>
      <c r="F14020" s="125"/>
      <c r="G14020" s="125">
        <f t="shared" si="225"/>
        <v>-4000</v>
      </c>
      <c r="H14020" s="704" t="s">
        <v>8971</v>
      </c>
    </row>
    <row r="14021" spans="1:8" ht="15" x14ac:dyDescent="0.2">
      <c r="A14021" s="733">
        <v>44928</v>
      </c>
      <c r="B14021" s="40" t="s">
        <v>8655</v>
      </c>
      <c r="C14021" s="62" t="s">
        <v>3144</v>
      </c>
      <c r="D14021" s="107" t="s">
        <v>8973</v>
      </c>
      <c r="E14021" s="41">
        <v>10000</v>
      </c>
      <c r="G14021" s="125">
        <f t="shared" si="225"/>
        <v>-10000</v>
      </c>
      <c r="H14021" s="704" t="s">
        <v>8971</v>
      </c>
    </row>
    <row r="14022" spans="1:8" ht="15" x14ac:dyDescent="0.2">
      <c r="A14022" s="733">
        <v>44928</v>
      </c>
      <c r="B14022" s="40" t="s">
        <v>7919</v>
      </c>
      <c r="C14022" s="40" t="s">
        <v>391</v>
      </c>
      <c r="D14022" s="107" t="s">
        <v>6334</v>
      </c>
      <c r="E14022" s="41">
        <v>1000</v>
      </c>
      <c r="G14022" s="125">
        <f t="shared" si="225"/>
        <v>-1000</v>
      </c>
      <c r="H14022" s="704" t="s">
        <v>8971</v>
      </c>
    </row>
    <row r="14023" spans="1:8" ht="15" x14ac:dyDescent="0.2">
      <c r="A14023" s="733">
        <v>44928</v>
      </c>
      <c r="B14023" s="40" t="s">
        <v>8655</v>
      </c>
      <c r="C14023" s="40" t="s">
        <v>5740</v>
      </c>
      <c r="D14023" s="107" t="s">
        <v>8978</v>
      </c>
      <c r="E14023" s="41">
        <v>1500</v>
      </c>
      <c r="G14023" s="125">
        <f t="shared" si="225"/>
        <v>-1500</v>
      </c>
      <c r="H14023" s="704" t="s">
        <v>8971</v>
      </c>
    </row>
    <row r="14024" spans="1:8" ht="15" x14ac:dyDescent="0.2">
      <c r="A14024" s="733">
        <v>44928</v>
      </c>
      <c r="B14024" s="40" t="s">
        <v>8337</v>
      </c>
      <c r="C14024" s="40" t="s">
        <v>3144</v>
      </c>
      <c r="D14024" s="107" t="s">
        <v>6949</v>
      </c>
      <c r="E14024" s="41">
        <v>25000</v>
      </c>
      <c r="G14024" s="125">
        <f t="shared" si="225"/>
        <v>-25000</v>
      </c>
      <c r="H14024" s="704" t="s">
        <v>8971</v>
      </c>
    </row>
    <row r="14025" spans="1:8" ht="15" x14ac:dyDescent="0.2">
      <c r="A14025" s="733">
        <v>44928</v>
      </c>
      <c r="B14025" s="40" t="s">
        <v>2932</v>
      </c>
      <c r="C14025" s="40" t="s">
        <v>3144</v>
      </c>
      <c r="D14025" s="107" t="s">
        <v>5754</v>
      </c>
      <c r="E14025" s="41">
        <v>3960</v>
      </c>
      <c r="G14025" s="125">
        <f t="shared" si="225"/>
        <v>-3960</v>
      </c>
      <c r="H14025" s="704" t="s">
        <v>8971</v>
      </c>
    </row>
    <row r="14026" spans="1:8" ht="15" x14ac:dyDescent="0.2">
      <c r="A14026" s="733">
        <v>44928</v>
      </c>
      <c r="B14026" s="40" t="s">
        <v>2932</v>
      </c>
      <c r="C14026" s="40" t="s">
        <v>3144</v>
      </c>
      <c r="D14026" s="107" t="s">
        <v>6485</v>
      </c>
      <c r="E14026" s="41">
        <v>1670</v>
      </c>
      <c r="G14026" s="125">
        <f t="shared" si="225"/>
        <v>-1670</v>
      </c>
      <c r="H14026" s="704" t="s">
        <v>8971</v>
      </c>
    </row>
    <row r="14027" spans="1:8" ht="15" x14ac:dyDescent="0.2">
      <c r="A14027" s="733">
        <v>44931</v>
      </c>
      <c r="B14027" s="40" t="s">
        <v>7553</v>
      </c>
      <c r="C14027" s="40" t="s">
        <v>3144</v>
      </c>
      <c r="D14027" s="107" t="s">
        <v>9000</v>
      </c>
      <c r="E14027" s="41">
        <v>122500</v>
      </c>
      <c r="G14027" s="125">
        <f t="shared" si="225"/>
        <v>-122500</v>
      </c>
      <c r="H14027" s="704" t="s">
        <v>8971</v>
      </c>
    </row>
    <row r="14028" spans="1:8" ht="15" x14ac:dyDescent="0.2">
      <c r="A14028" s="733">
        <v>44931</v>
      </c>
      <c r="B14028" s="40" t="s">
        <v>8655</v>
      </c>
      <c r="C14028" s="40" t="s">
        <v>8689</v>
      </c>
      <c r="D14028" s="107" t="s">
        <v>9001</v>
      </c>
      <c r="E14028" s="41">
        <v>71500</v>
      </c>
      <c r="G14028" s="125">
        <f t="shared" si="225"/>
        <v>-71500</v>
      </c>
      <c r="H14028" s="704" t="s">
        <v>8971</v>
      </c>
    </row>
    <row r="14029" spans="1:8" ht="15" x14ac:dyDescent="0.2">
      <c r="A14029" s="733">
        <v>44931</v>
      </c>
      <c r="B14029" s="40" t="s">
        <v>8655</v>
      </c>
      <c r="C14029" s="40" t="s">
        <v>3144</v>
      </c>
      <c r="D14029" s="107" t="s">
        <v>9002</v>
      </c>
      <c r="E14029" s="41">
        <v>28500</v>
      </c>
      <c r="G14029" s="125">
        <f t="shared" si="225"/>
        <v>-28500</v>
      </c>
      <c r="H14029" s="704" t="s">
        <v>8971</v>
      </c>
    </row>
    <row r="14030" spans="1:8" ht="15" x14ac:dyDescent="0.2">
      <c r="A14030" s="733">
        <v>44931</v>
      </c>
      <c r="B14030" s="40" t="s">
        <v>8337</v>
      </c>
      <c r="C14030" s="40" t="s">
        <v>3144</v>
      </c>
      <c r="D14030" s="107" t="s">
        <v>8989</v>
      </c>
      <c r="E14030" s="41">
        <v>440</v>
      </c>
      <c r="G14030" s="125">
        <f t="shared" si="225"/>
        <v>-440</v>
      </c>
      <c r="H14030" s="704" t="s">
        <v>8971</v>
      </c>
    </row>
    <row r="14031" spans="1:8" ht="15" x14ac:dyDescent="0.2">
      <c r="A14031" s="733">
        <v>44931</v>
      </c>
      <c r="B14031" s="40" t="s">
        <v>8337</v>
      </c>
      <c r="C14031" s="40" t="s">
        <v>3144</v>
      </c>
      <c r="D14031" s="107" t="s">
        <v>8990</v>
      </c>
      <c r="E14031" s="41">
        <v>1100</v>
      </c>
      <c r="G14031" s="125">
        <f t="shared" si="225"/>
        <v>-1100</v>
      </c>
      <c r="H14031" s="704" t="s">
        <v>8971</v>
      </c>
    </row>
    <row r="14032" spans="1:8" ht="15" x14ac:dyDescent="0.2">
      <c r="A14032" s="733">
        <v>44931</v>
      </c>
      <c r="B14032" s="40" t="s">
        <v>3944</v>
      </c>
      <c r="C14032" s="40" t="s">
        <v>3144</v>
      </c>
      <c r="D14032" s="107" t="s">
        <v>8991</v>
      </c>
      <c r="E14032" s="41">
        <v>5000</v>
      </c>
      <c r="G14032" s="125">
        <f t="shared" si="225"/>
        <v>-5000</v>
      </c>
      <c r="H14032" s="704" t="s">
        <v>8971</v>
      </c>
    </row>
    <row r="14033" spans="1:8" ht="15" x14ac:dyDescent="0.2">
      <c r="A14033" s="733">
        <v>44931</v>
      </c>
      <c r="B14033" s="40" t="s">
        <v>2932</v>
      </c>
      <c r="C14033" s="40" t="s">
        <v>3144</v>
      </c>
      <c r="D14033" s="107" t="s">
        <v>7073</v>
      </c>
      <c r="E14033" s="41">
        <v>7070</v>
      </c>
      <c r="G14033" s="125">
        <f t="shared" si="225"/>
        <v>-7070</v>
      </c>
      <c r="H14033" s="704" t="s">
        <v>8971</v>
      </c>
    </row>
    <row r="14034" spans="1:8" ht="15" x14ac:dyDescent="0.2">
      <c r="A14034" s="733">
        <v>44931</v>
      </c>
      <c r="B14034" s="40" t="s">
        <v>37</v>
      </c>
      <c r="C14034" s="40" t="s">
        <v>391</v>
      </c>
      <c r="D14034" s="107" t="s">
        <v>8992</v>
      </c>
      <c r="E14034" s="41">
        <v>3000</v>
      </c>
      <c r="G14034" s="125">
        <f t="shared" si="225"/>
        <v>-3000</v>
      </c>
      <c r="H14034" s="704" t="s">
        <v>8971</v>
      </c>
    </row>
    <row r="14035" spans="1:8" ht="15" x14ac:dyDescent="0.2">
      <c r="A14035" s="733">
        <v>44931</v>
      </c>
      <c r="B14035" s="40" t="s">
        <v>7951</v>
      </c>
      <c r="C14035" s="40" t="s">
        <v>8758</v>
      </c>
      <c r="D14035" s="182" t="s">
        <v>8759</v>
      </c>
      <c r="E14035" s="41">
        <v>30000</v>
      </c>
      <c r="G14035" s="125">
        <f t="shared" si="225"/>
        <v>-30000</v>
      </c>
      <c r="H14035" s="704" t="s">
        <v>8971</v>
      </c>
    </row>
    <row r="14036" spans="1:8" ht="15" x14ac:dyDescent="0.2">
      <c r="A14036" s="733">
        <v>44932</v>
      </c>
      <c r="B14036" s="40" t="s">
        <v>8557</v>
      </c>
      <c r="C14036" s="40" t="s">
        <v>8993</v>
      </c>
      <c r="D14036" s="107" t="s">
        <v>8994</v>
      </c>
      <c r="E14036" s="41">
        <v>20000</v>
      </c>
      <c r="G14036" s="125">
        <f t="shared" si="225"/>
        <v>-20000</v>
      </c>
      <c r="H14036" s="704" t="s">
        <v>8971</v>
      </c>
    </row>
    <row r="14037" spans="1:8" ht="15" x14ac:dyDescent="0.2">
      <c r="A14037" s="733">
        <v>44933</v>
      </c>
      <c r="B14037" s="40" t="s">
        <v>8874</v>
      </c>
      <c r="C14037" s="40" t="s">
        <v>7925</v>
      </c>
      <c r="D14037" s="107" t="s">
        <v>8995</v>
      </c>
      <c r="E14037" s="41">
        <v>45000</v>
      </c>
      <c r="G14037" s="125">
        <f t="shared" si="225"/>
        <v>-45000</v>
      </c>
      <c r="H14037" s="704" t="s">
        <v>8971</v>
      </c>
    </row>
    <row r="14038" spans="1:8" ht="15" x14ac:dyDescent="0.2">
      <c r="A14038" s="733">
        <v>44933</v>
      </c>
      <c r="B14038" s="40" t="s">
        <v>8337</v>
      </c>
      <c r="C14038" s="40" t="s">
        <v>391</v>
      </c>
      <c r="D14038" s="107" t="s">
        <v>5754</v>
      </c>
      <c r="E14038" s="41">
        <v>1100</v>
      </c>
      <c r="G14038" s="125">
        <f t="shared" si="225"/>
        <v>-1100</v>
      </c>
      <c r="H14038" s="704" t="s">
        <v>8971</v>
      </c>
    </row>
    <row r="14039" spans="1:8" ht="15" x14ac:dyDescent="0.2">
      <c r="A14039" s="733">
        <v>44933</v>
      </c>
      <c r="B14039" s="40" t="s">
        <v>37</v>
      </c>
      <c r="C14039" s="40" t="s">
        <v>285</v>
      </c>
      <c r="D14039" s="107" t="s">
        <v>7834</v>
      </c>
      <c r="E14039" s="41">
        <v>250</v>
      </c>
      <c r="G14039" s="125">
        <f t="shared" si="225"/>
        <v>-250</v>
      </c>
      <c r="H14039" s="704" t="s">
        <v>8971</v>
      </c>
    </row>
    <row r="14040" spans="1:8" ht="15" x14ac:dyDescent="0.2">
      <c r="A14040" s="733">
        <v>44935</v>
      </c>
      <c r="B14040" s="40" t="s">
        <v>8655</v>
      </c>
      <c r="C14040" s="40" t="s">
        <v>3144</v>
      </c>
      <c r="D14040" s="107" t="s">
        <v>8996</v>
      </c>
      <c r="E14040" s="41">
        <v>53200</v>
      </c>
      <c r="G14040" s="125">
        <f t="shared" si="225"/>
        <v>-53200</v>
      </c>
      <c r="H14040" s="704" t="s">
        <v>8971</v>
      </c>
    </row>
    <row r="14041" spans="1:8" ht="15" x14ac:dyDescent="0.2">
      <c r="A14041" s="733">
        <v>44935</v>
      </c>
      <c r="B14041" s="40" t="s">
        <v>8866</v>
      </c>
      <c r="C14041" s="40" t="s">
        <v>8249</v>
      </c>
      <c r="D14041" s="107" t="s">
        <v>2710</v>
      </c>
      <c r="E14041" s="41">
        <v>31200</v>
      </c>
      <c r="G14041" s="125">
        <f t="shared" si="225"/>
        <v>-31200</v>
      </c>
      <c r="H14041" s="704" t="s">
        <v>8971</v>
      </c>
    </row>
    <row r="14042" spans="1:8" ht="15" x14ac:dyDescent="0.2">
      <c r="A14042" s="733">
        <v>44935</v>
      </c>
      <c r="B14042" s="40" t="s">
        <v>8866</v>
      </c>
      <c r="C14042" s="40" t="s">
        <v>8249</v>
      </c>
      <c r="D14042" s="107" t="s">
        <v>8997</v>
      </c>
      <c r="E14042" s="41">
        <v>58800</v>
      </c>
      <c r="G14042" s="125">
        <f t="shared" si="225"/>
        <v>-58800</v>
      </c>
      <c r="H14042" s="704" t="s">
        <v>8971</v>
      </c>
    </row>
    <row r="14043" spans="1:8" ht="15" x14ac:dyDescent="0.2">
      <c r="A14043" s="733">
        <v>44935</v>
      </c>
      <c r="B14043" s="40" t="s">
        <v>7919</v>
      </c>
      <c r="C14043" s="40" t="s">
        <v>391</v>
      </c>
      <c r="D14043" s="107" t="s">
        <v>8875</v>
      </c>
      <c r="E14043" s="41">
        <v>7535</v>
      </c>
      <c r="G14043" s="125">
        <f t="shared" si="225"/>
        <v>-7535</v>
      </c>
      <c r="H14043" s="704" t="s">
        <v>8971</v>
      </c>
    </row>
    <row r="14044" spans="1:8" ht="15" x14ac:dyDescent="0.2">
      <c r="A14044" s="733">
        <v>44935</v>
      </c>
      <c r="B14044" s="40" t="s">
        <v>7919</v>
      </c>
      <c r="C14044" s="40" t="s">
        <v>391</v>
      </c>
      <c r="D14044" s="107" t="s">
        <v>8875</v>
      </c>
      <c r="E14044" s="41">
        <v>180</v>
      </c>
      <c r="G14044" s="125">
        <f t="shared" si="225"/>
        <v>-180</v>
      </c>
      <c r="H14044" s="704" t="s">
        <v>8971</v>
      </c>
    </row>
    <row r="14045" spans="1:8" ht="15" x14ac:dyDescent="0.2">
      <c r="A14045" s="733">
        <v>44935</v>
      </c>
      <c r="B14045" s="40" t="s">
        <v>8874</v>
      </c>
      <c r="C14045" s="40" t="s">
        <v>3144</v>
      </c>
      <c r="D14045" s="107" t="s">
        <v>8998</v>
      </c>
      <c r="E14045" s="41">
        <v>61731</v>
      </c>
      <c r="G14045" s="125">
        <f t="shared" si="225"/>
        <v>-61731</v>
      </c>
      <c r="H14045" s="704" t="s">
        <v>8971</v>
      </c>
    </row>
    <row r="14046" spans="1:8" ht="15" x14ac:dyDescent="0.2">
      <c r="A14046" s="733">
        <v>44935</v>
      </c>
      <c r="B14046" s="40" t="s">
        <v>16</v>
      </c>
      <c r="C14046" s="40" t="s">
        <v>1494</v>
      </c>
      <c r="D14046" s="107" t="s">
        <v>369</v>
      </c>
      <c r="E14046" s="41">
        <v>1200</v>
      </c>
      <c r="G14046" s="125">
        <f t="shared" si="225"/>
        <v>-1200</v>
      </c>
      <c r="H14046" s="704" t="s">
        <v>8971</v>
      </c>
    </row>
    <row r="14047" spans="1:8" ht="15" x14ac:dyDescent="0.2">
      <c r="A14047" s="733">
        <v>44935</v>
      </c>
      <c r="B14047" s="40" t="s">
        <v>8655</v>
      </c>
      <c r="C14047" s="40" t="s">
        <v>317</v>
      </c>
      <c r="D14047" s="107" t="s">
        <v>8999</v>
      </c>
      <c r="E14047" s="41">
        <v>153500</v>
      </c>
      <c r="G14047" s="125">
        <f t="shared" si="225"/>
        <v>-153500</v>
      </c>
      <c r="H14047" s="704" t="s">
        <v>8971</v>
      </c>
    </row>
    <row r="14048" spans="1:8" ht="15" x14ac:dyDescent="0.2">
      <c r="A14048" s="733">
        <v>44935</v>
      </c>
      <c r="B14048" s="40" t="s">
        <v>8655</v>
      </c>
      <c r="C14048" s="40" t="s">
        <v>8392</v>
      </c>
      <c r="D14048" s="107" t="s">
        <v>9003</v>
      </c>
      <c r="E14048" s="41">
        <v>1000000</v>
      </c>
      <c r="G14048" s="125">
        <f t="shared" si="225"/>
        <v>-1000000</v>
      </c>
      <c r="H14048" s="704" t="s">
        <v>8971</v>
      </c>
    </row>
    <row r="14049" spans="1:8" ht="15" x14ac:dyDescent="0.2">
      <c r="A14049" s="733">
        <v>44935</v>
      </c>
      <c r="B14049" s="40" t="s">
        <v>8337</v>
      </c>
      <c r="C14049" s="40" t="s">
        <v>391</v>
      </c>
      <c r="D14049" s="107" t="s">
        <v>9004</v>
      </c>
      <c r="E14049" s="41">
        <v>7120</v>
      </c>
      <c r="G14049" s="125">
        <f t="shared" si="225"/>
        <v>-7120</v>
      </c>
      <c r="H14049" s="704" t="s">
        <v>8971</v>
      </c>
    </row>
    <row r="14050" spans="1:8" ht="15" x14ac:dyDescent="0.2">
      <c r="A14050" s="733">
        <v>44936</v>
      </c>
      <c r="B14050" s="40" t="s">
        <v>7919</v>
      </c>
      <c r="C14050" s="40" t="s">
        <v>6833</v>
      </c>
      <c r="D14050" s="107" t="s">
        <v>9006</v>
      </c>
      <c r="E14050" s="41">
        <v>200000</v>
      </c>
      <c r="G14050" s="125">
        <f t="shared" si="225"/>
        <v>-200000</v>
      </c>
      <c r="H14050" s="704" t="s">
        <v>8971</v>
      </c>
    </row>
    <row r="14051" spans="1:8" ht="15" x14ac:dyDescent="0.2">
      <c r="A14051" s="733">
        <v>44936</v>
      </c>
      <c r="B14051" s="40" t="s">
        <v>6506</v>
      </c>
      <c r="C14051" s="40" t="s">
        <v>6833</v>
      </c>
      <c r="D14051" s="107" t="s">
        <v>8987</v>
      </c>
      <c r="E14051" s="41">
        <v>100000</v>
      </c>
      <c r="G14051" s="125">
        <f t="shared" si="225"/>
        <v>-100000</v>
      </c>
      <c r="H14051" s="704" t="s">
        <v>8971</v>
      </c>
    </row>
    <row r="14052" spans="1:8" ht="15" x14ac:dyDescent="0.2">
      <c r="A14052" s="733">
        <v>44937</v>
      </c>
      <c r="B14052" s="40" t="s">
        <v>8655</v>
      </c>
      <c r="C14052" s="40" t="s">
        <v>8761</v>
      </c>
      <c r="D14052" s="107" t="s">
        <v>9007</v>
      </c>
      <c r="E14052" s="41">
        <v>59000</v>
      </c>
      <c r="G14052" s="125">
        <f t="shared" si="225"/>
        <v>-59000</v>
      </c>
      <c r="H14052" s="704" t="s">
        <v>8971</v>
      </c>
    </row>
    <row r="14053" spans="1:8" ht="15" x14ac:dyDescent="0.2">
      <c r="A14053" s="733">
        <v>44937</v>
      </c>
      <c r="B14053" s="40" t="s">
        <v>2932</v>
      </c>
      <c r="C14053" s="40" t="s">
        <v>3144</v>
      </c>
      <c r="D14053" s="107" t="s">
        <v>4451</v>
      </c>
      <c r="E14053" s="41">
        <v>3000</v>
      </c>
      <c r="G14053" s="125">
        <f t="shared" si="225"/>
        <v>-3000</v>
      </c>
      <c r="H14053" s="704" t="s">
        <v>8971</v>
      </c>
    </row>
    <row r="14054" spans="1:8" ht="15" x14ac:dyDescent="0.2">
      <c r="A14054" s="733">
        <v>44937</v>
      </c>
      <c r="B14054" s="40" t="s">
        <v>6503</v>
      </c>
      <c r="C14054" s="40" t="s">
        <v>3144</v>
      </c>
      <c r="D14054" s="107" t="s">
        <v>4451</v>
      </c>
      <c r="E14054" s="41">
        <v>2000</v>
      </c>
      <c r="G14054" s="125">
        <f t="shared" si="225"/>
        <v>-2000</v>
      </c>
      <c r="H14054" s="704" t="s">
        <v>8971</v>
      </c>
    </row>
    <row r="14055" spans="1:8" ht="15" x14ac:dyDescent="0.2">
      <c r="A14055" s="733">
        <v>44937</v>
      </c>
      <c r="B14055" s="40" t="s">
        <v>8530</v>
      </c>
      <c r="C14055" s="40" t="s">
        <v>3144</v>
      </c>
      <c r="D14055" s="107" t="s">
        <v>4451</v>
      </c>
      <c r="E14055" s="41">
        <v>1000</v>
      </c>
      <c r="G14055" s="125">
        <f t="shared" si="225"/>
        <v>-1000</v>
      </c>
      <c r="H14055" s="704" t="s">
        <v>8971</v>
      </c>
    </row>
    <row r="14056" spans="1:8" ht="15" x14ac:dyDescent="0.2">
      <c r="A14056" s="733">
        <v>44937</v>
      </c>
      <c r="B14056" s="40" t="s">
        <v>6503</v>
      </c>
      <c r="C14056" s="40" t="s">
        <v>3144</v>
      </c>
      <c r="D14056" s="107" t="s">
        <v>4449</v>
      </c>
      <c r="E14056" s="41">
        <v>72455</v>
      </c>
      <c r="G14056" s="125">
        <f t="shared" si="225"/>
        <v>-72455</v>
      </c>
      <c r="H14056" s="704" t="s">
        <v>8971</v>
      </c>
    </row>
    <row r="14057" spans="1:8" ht="15" customHeight="1" x14ac:dyDescent="0.2">
      <c r="A14057" s="733">
        <v>44936</v>
      </c>
      <c r="B14057" s="40" t="s">
        <v>8826</v>
      </c>
      <c r="C14057" s="40" t="s">
        <v>8888</v>
      </c>
      <c r="D14057" s="107" t="s">
        <v>9013</v>
      </c>
      <c r="E14057" s="41">
        <v>30000</v>
      </c>
      <c r="G14057" s="125">
        <f t="shared" si="225"/>
        <v>-30000</v>
      </c>
      <c r="H14057" s="704" t="s">
        <v>8971</v>
      </c>
    </row>
    <row r="14058" spans="1:8" ht="15" x14ac:dyDescent="0.2">
      <c r="A14058" s="733">
        <v>44936</v>
      </c>
      <c r="B14058" s="40" t="s">
        <v>16</v>
      </c>
      <c r="C14058" s="40" t="s">
        <v>3363</v>
      </c>
      <c r="E14058" s="41">
        <v>4970</v>
      </c>
      <c r="G14058" s="125">
        <f t="shared" si="225"/>
        <v>-4970</v>
      </c>
      <c r="H14058" s="704" t="s">
        <v>8971</v>
      </c>
    </row>
    <row r="14059" spans="1:8" ht="15" x14ac:dyDescent="0.2">
      <c r="A14059" s="733">
        <v>44936</v>
      </c>
      <c r="B14059" s="40" t="s">
        <v>8655</v>
      </c>
      <c r="C14059" s="40" t="s">
        <v>3144</v>
      </c>
      <c r="D14059" s="107" t="s">
        <v>9014</v>
      </c>
      <c r="E14059" s="41">
        <v>20000</v>
      </c>
      <c r="G14059" s="125">
        <f t="shared" si="225"/>
        <v>-20000</v>
      </c>
      <c r="H14059" s="704" t="s">
        <v>8971</v>
      </c>
    </row>
    <row r="14060" spans="1:8" ht="15" x14ac:dyDescent="0.2">
      <c r="A14060" s="733">
        <v>44936</v>
      </c>
      <c r="B14060" s="40" t="s">
        <v>2932</v>
      </c>
      <c r="C14060" s="40" t="s">
        <v>3144</v>
      </c>
      <c r="D14060" s="107" t="s">
        <v>9015</v>
      </c>
      <c r="E14060" s="41">
        <v>12020</v>
      </c>
      <c r="G14060" s="125">
        <f t="shared" si="225"/>
        <v>-12020</v>
      </c>
      <c r="H14060" s="704" t="s">
        <v>8971</v>
      </c>
    </row>
    <row r="14061" spans="1:8" ht="15" x14ac:dyDescent="0.2">
      <c r="A14061" s="733">
        <v>44938</v>
      </c>
      <c r="B14061" s="40" t="s">
        <v>3945</v>
      </c>
      <c r="C14061" s="628" t="s">
        <v>3002</v>
      </c>
      <c r="D14061" s="894" t="s">
        <v>9016</v>
      </c>
      <c r="E14061" s="629">
        <v>30152</v>
      </c>
      <c r="G14061" s="125">
        <f t="shared" si="225"/>
        <v>-30152</v>
      </c>
      <c r="H14061" s="704" t="s">
        <v>8971</v>
      </c>
    </row>
    <row r="14062" spans="1:8" ht="15" x14ac:dyDescent="0.2">
      <c r="A14062" s="733">
        <v>44938</v>
      </c>
      <c r="B14062" s="40" t="s">
        <v>3944</v>
      </c>
      <c r="C14062" s="628" t="s">
        <v>3002</v>
      </c>
      <c r="D14062" s="894" t="s">
        <v>9016</v>
      </c>
      <c r="E14062" s="629">
        <v>32760</v>
      </c>
      <c r="G14062" s="125">
        <f t="shared" si="225"/>
        <v>-32760</v>
      </c>
      <c r="H14062" s="704" t="s">
        <v>8971</v>
      </c>
    </row>
    <row r="14063" spans="1:8" ht="15" x14ac:dyDescent="0.2">
      <c r="A14063" s="733">
        <v>44938</v>
      </c>
      <c r="B14063" s="40" t="s">
        <v>37</v>
      </c>
      <c r="C14063" s="628" t="s">
        <v>3002</v>
      </c>
      <c r="D14063" s="894" t="s">
        <v>9016</v>
      </c>
      <c r="E14063" s="629">
        <v>15560</v>
      </c>
      <c r="G14063" s="125">
        <f t="shared" si="225"/>
        <v>-15560</v>
      </c>
      <c r="H14063" s="704" t="s">
        <v>8971</v>
      </c>
    </row>
    <row r="14064" spans="1:8" ht="15" x14ac:dyDescent="0.2">
      <c r="A14064" s="733">
        <v>44938</v>
      </c>
      <c r="B14064" s="40" t="s">
        <v>8889</v>
      </c>
      <c r="C14064" s="628" t="s">
        <v>3002</v>
      </c>
      <c r="D14064" s="894" t="s">
        <v>9016</v>
      </c>
      <c r="E14064" s="629">
        <v>8634</v>
      </c>
      <c r="G14064" s="125">
        <f t="shared" si="225"/>
        <v>-8634</v>
      </c>
      <c r="H14064" s="704" t="s">
        <v>8971</v>
      </c>
    </row>
    <row r="14065" spans="1:8" ht="15" x14ac:dyDescent="0.2">
      <c r="A14065" s="733">
        <v>44938</v>
      </c>
      <c r="B14065" s="40" t="s">
        <v>8075</v>
      </c>
      <c r="C14065" s="628" t="s">
        <v>3002</v>
      </c>
      <c r="D14065" s="894" t="s">
        <v>9016</v>
      </c>
      <c r="E14065" s="629">
        <v>30273</v>
      </c>
      <c r="G14065" s="125">
        <f t="shared" si="225"/>
        <v>-30273</v>
      </c>
      <c r="H14065" s="704" t="s">
        <v>8971</v>
      </c>
    </row>
    <row r="14066" spans="1:8" ht="15" x14ac:dyDescent="0.2">
      <c r="A14066" s="733">
        <v>44938</v>
      </c>
      <c r="B14066" s="40" t="s">
        <v>7655</v>
      </c>
      <c r="C14066" s="628" t="s">
        <v>3002</v>
      </c>
      <c r="D14066" s="894" t="s">
        <v>9016</v>
      </c>
      <c r="E14066" s="629">
        <v>29044</v>
      </c>
      <c r="G14066" s="125">
        <f t="shared" si="225"/>
        <v>-29044</v>
      </c>
      <c r="H14066" s="704" t="s">
        <v>8971</v>
      </c>
    </row>
    <row r="14067" spans="1:8" ht="15" x14ac:dyDescent="0.2">
      <c r="A14067" s="733">
        <v>44938</v>
      </c>
      <c r="B14067" s="40" t="s">
        <v>8557</v>
      </c>
      <c r="C14067" s="40" t="s">
        <v>8500</v>
      </c>
      <c r="D14067" s="107" t="s">
        <v>9017</v>
      </c>
      <c r="E14067" s="57">
        <v>10000</v>
      </c>
      <c r="F14067" s="57"/>
      <c r="G14067" s="125">
        <f t="shared" ref="G14067:G14130" si="226">F14067-E14067</f>
        <v>-10000</v>
      </c>
      <c r="H14067" s="704" t="s">
        <v>8971</v>
      </c>
    </row>
    <row r="14068" spans="1:8" ht="15" x14ac:dyDescent="0.2">
      <c r="A14068" s="733">
        <v>44938</v>
      </c>
      <c r="B14068" s="40" t="s">
        <v>8337</v>
      </c>
      <c r="C14068" s="40" t="s">
        <v>3144</v>
      </c>
      <c r="D14068" s="107" t="s">
        <v>9018</v>
      </c>
      <c r="E14068" s="57">
        <v>1300</v>
      </c>
      <c r="F14068" s="57"/>
      <c r="G14068" s="125">
        <f t="shared" si="226"/>
        <v>-1300</v>
      </c>
      <c r="H14068" s="704" t="s">
        <v>8971</v>
      </c>
    </row>
    <row r="14069" spans="1:8" ht="15" x14ac:dyDescent="0.2">
      <c r="A14069" s="733">
        <v>44938</v>
      </c>
      <c r="B14069" s="40" t="s">
        <v>16</v>
      </c>
      <c r="C14069" s="40" t="s">
        <v>3842</v>
      </c>
      <c r="D14069" s="107" t="s">
        <v>8710</v>
      </c>
      <c r="E14069" s="57">
        <v>9330</v>
      </c>
      <c r="F14069" s="57"/>
      <c r="G14069" s="125">
        <f t="shared" si="226"/>
        <v>-9330</v>
      </c>
      <c r="H14069" s="704" t="s">
        <v>8971</v>
      </c>
    </row>
    <row r="14070" spans="1:8" ht="15" x14ac:dyDescent="0.2">
      <c r="A14070" s="733">
        <v>44938</v>
      </c>
      <c r="B14070" s="40" t="s">
        <v>8655</v>
      </c>
      <c r="C14070" s="40" t="s">
        <v>5740</v>
      </c>
      <c r="D14070" s="107" t="s">
        <v>9019</v>
      </c>
      <c r="E14070" s="57">
        <v>1000</v>
      </c>
      <c r="F14070" s="57"/>
      <c r="G14070" s="125">
        <f t="shared" si="226"/>
        <v>-1000</v>
      </c>
      <c r="H14070" s="704" t="s">
        <v>8971</v>
      </c>
    </row>
    <row r="14071" spans="1:8" ht="15" x14ac:dyDescent="0.2">
      <c r="A14071" s="733">
        <v>44938</v>
      </c>
      <c r="B14071" s="40" t="s">
        <v>8337</v>
      </c>
      <c r="C14071" s="40" t="s">
        <v>285</v>
      </c>
      <c r="D14071" s="107" t="s">
        <v>8446</v>
      </c>
      <c r="E14071" s="57">
        <v>1000</v>
      </c>
      <c r="F14071" s="57"/>
      <c r="G14071" s="125">
        <f t="shared" si="226"/>
        <v>-1000</v>
      </c>
      <c r="H14071" s="704" t="s">
        <v>8971</v>
      </c>
    </row>
    <row r="14072" spans="1:8" ht="15" x14ac:dyDescent="0.2">
      <c r="A14072" s="733">
        <v>44938</v>
      </c>
      <c r="B14072" s="40" t="s">
        <v>37</v>
      </c>
      <c r="C14072" s="40" t="s">
        <v>391</v>
      </c>
      <c r="D14072" s="107" t="s">
        <v>9025</v>
      </c>
      <c r="E14072" s="57">
        <v>250</v>
      </c>
      <c r="F14072" s="57"/>
      <c r="G14072" s="125">
        <f t="shared" si="226"/>
        <v>-250</v>
      </c>
      <c r="H14072" s="704" t="s">
        <v>8971</v>
      </c>
    </row>
    <row r="14073" spans="1:8" ht="15" x14ac:dyDescent="0.2">
      <c r="A14073" s="733">
        <v>44938</v>
      </c>
      <c r="B14073" s="40" t="s">
        <v>8337</v>
      </c>
      <c r="C14073" s="40" t="s">
        <v>391</v>
      </c>
      <c r="D14073" s="107" t="s">
        <v>9020</v>
      </c>
      <c r="E14073" s="57">
        <v>1100</v>
      </c>
      <c r="F14073" s="57"/>
      <c r="G14073" s="125">
        <f t="shared" si="226"/>
        <v>-1100</v>
      </c>
      <c r="H14073" s="704" t="s">
        <v>8971</v>
      </c>
    </row>
    <row r="14074" spans="1:8" ht="15" x14ac:dyDescent="0.2">
      <c r="A14074" s="733">
        <v>44938</v>
      </c>
      <c r="B14074" s="40" t="s">
        <v>16</v>
      </c>
      <c r="C14074" s="40" t="s">
        <v>3842</v>
      </c>
      <c r="D14074" s="107" t="s">
        <v>8784</v>
      </c>
      <c r="E14074" s="57">
        <v>1000</v>
      </c>
      <c r="F14074" s="57"/>
      <c r="G14074" s="125">
        <f t="shared" si="226"/>
        <v>-1000</v>
      </c>
      <c r="H14074" s="704" t="s">
        <v>8971</v>
      </c>
    </row>
    <row r="14075" spans="1:8" ht="15" x14ac:dyDescent="0.2">
      <c r="A14075" s="733">
        <v>44938</v>
      </c>
      <c r="B14075" s="40" t="s">
        <v>8874</v>
      </c>
      <c r="C14075" s="40" t="s">
        <v>391</v>
      </c>
      <c r="D14075" s="107" t="s">
        <v>7975</v>
      </c>
      <c r="E14075" s="57">
        <v>500</v>
      </c>
      <c r="F14075" s="57"/>
      <c r="G14075" s="125">
        <f t="shared" si="226"/>
        <v>-500</v>
      </c>
      <c r="H14075" s="704" t="s">
        <v>8971</v>
      </c>
    </row>
    <row r="14076" spans="1:8" ht="15" x14ac:dyDescent="0.2">
      <c r="A14076" s="733">
        <v>44938</v>
      </c>
      <c r="B14076" s="40" t="s">
        <v>7919</v>
      </c>
      <c r="C14076" s="40" t="s">
        <v>789</v>
      </c>
      <c r="D14076" s="107" t="s">
        <v>9021</v>
      </c>
      <c r="E14076" s="57">
        <v>7712</v>
      </c>
      <c r="F14076" s="57"/>
      <c r="G14076" s="125">
        <f t="shared" si="226"/>
        <v>-7712</v>
      </c>
      <c r="H14076" s="704" t="s">
        <v>8971</v>
      </c>
    </row>
    <row r="14077" spans="1:8" ht="15" x14ac:dyDescent="0.2">
      <c r="A14077" s="733">
        <v>44938</v>
      </c>
      <c r="B14077" s="40" t="s">
        <v>16</v>
      </c>
      <c r="C14077" s="40" t="s">
        <v>3842</v>
      </c>
      <c r="D14077" s="107" t="s">
        <v>8710</v>
      </c>
      <c r="E14077" s="57">
        <v>6920</v>
      </c>
      <c r="F14077" s="57"/>
      <c r="G14077" s="125">
        <f t="shared" si="226"/>
        <v>-6920</v>
      </c>
      <c r="H14077" s="704" t="s">
        <v>8971</v>
      </c>
    </row>
    <row r="14078" spans="1:8" ht="15" x14ac:dyDescent="0.2">
      <c r="A14078" s="733">
        <v>44938</v>
      </c>
      <c r="B14078" s="40" t="s">
        <v>7919</v>
      </c>
      <c r="C14078" s="40" t="s">
        <v>789</v>
      </c>
      <c r="D14078" s="107" t="s">
        <v>9022</v>
      </c>
      <c r="E14078" s="57">
        <v>5000</v>
      </c>
      <c r="F14078" s="57"/>
      <c r="G14078" s="125">
        <f t="shared" si="226"/>
        <v>-5000</v>
      </c>
      <c r="H14078" s="704" t="s">
        <v>8971</v>
      </c>
    </row>
    <row r="14079" spans="1:8" ht="15" x14ac:dyDescent="0.2">
      <c r="A14079" s="733">
        <v>44938</v>
      </c>
      <c r="B14079" s="40" t="s">
        <v>8655</v>
      </c>
      <c r="C14079" s="40" t="s">
        <v>5740</v>
      </c>
      <c r="D14079" s="107" t="s">
        <v>9023</v>
      </c>
      <c r="E14079" s="57">
        <v>2000</v>
      </c>
      <c r="F14079" s="57"/>
      <c r="G14079" s="125">
        <f t="shared" si="226"/>
        <v>-2000</v>
      </c>
      <c r="H14079" s="704" t="s">
        <v>8971</v>
      </c>
    </row>
    <row r="14080" spans="1:8" ht="15" x14ac:dyDescent="0.2">
      <c r="A14080" s="733">
        <v>44938</v>
      </c>
      <c r="B14080" s="40" t="s">
        <v>16</v>
      </c>
      <c r="C14080" s="40" t="s">
        <v>3842</v>
      </c>
      <c r="D14080" s="107" t="s">
        <v>8710</v>
      </c>
      <c r="E14080" s="57">
        <v>7640</v>
      </c>
      <c r="F14080" s="57"/>
      <c r="G14080" s="125">
        <f t="shared" si="226"/>
        <v>-7640</v>
      </c>
      <c r="H14080" s="704" t="s">
        <v>8971</v>
      </c>
    </row>
    <row r="14081" spans="1:8" ht="15" x14ac:dyDescent="0.2">
      <c r="A14081" s="733">
        <v>44938</v>
      </c>
      <c r="B14081" s="40" t="s">
        <v>25</v>
      </c>
      <c r="C14081" s="40" t="s">
        <v>8148</v>
      </c>
      <c r="D14081" s="107" t="s">
        <v>6342</v>
      </c>
      <c r="E14081" s="57">
        <v>6000</v>
      </c>
      <c r="F14081" s="57"/>
      <c r="G14081" s="125">
        <f t="shared" si="226"/>
        <v>-6000</v>
      </c>
      <c r="H14081" s="704" t="s">
        <v>8971</v>
      </c>
    </row>
    <row r="14082" spans="1:8" ht="15" x14ac:dyDescent="0.2">
      <c r="A14082" s="733">
        <v>44938</v>
      </c>
      <c r="B14082" s="40" t="s">
        <v>16</v>
      </c>
      <c r="C14082" s="40" t="s">
        <v>8148</v>
      </c>
      <c r="D14082" s="107" t="s">
        <v>6342</v>
      </c>
      <c r="E14082" s="57">
        <v>2060</v>
      </c>
      <c r="F14082" s="57"/>
      <c r="G14082" s="125">
        <f t="shared" si="226"/>
        <v>-2060</v>
      </c>
      <c r="H14082" s="704" t="s">
        <v>8971</v>
      </c>
    </row>
    <row r="14083" spans="1:8" ht="15" x14ac:dyDescent="0.2">
      <c r="A14083" s="733">
        <v>44938</v>
      </c>
      <c r="B14083" s="40" t="s">
        <v>8557</v>
      </c>
      <c r="C14083" s="40" t="s">
        <v>391</v>
      </c>
      <c r="D14083" s="107" t="s">
        <v>8836</v>
      </c>
      <c r="E14083" s="57">
        <v>1000</v>
      </c>
      <c r="F14083" s="57"/>
      <c r="G14083" s="125">
        <f t="shared" si="226"/>
        <v>-1000</v>
      </c>
      <c r="H14083" s="704" t="s">
        <v>8971</v>
      </c>
    </row>
    <row r="14084" spans="1:8" ht="15" x14ac:dyDescent="0.2">
      <c r="A14084" s="733">
        <v>44938</v>
      </c>
      <c r="B14084" s="40" t="s">
        <v>8337</v>
      </c>
      <c r="C14084" s="40" t="s">
        <v>391</v>
      </c>
      <c r="D14084" s="107" t="s">
        <v>9024</v>
      </c>
      <c r="E14084" s="57">
        <v>600</v>
      </c>
      <c r="F14084" s="57"/>
      <c r="G14084" s="125">
        <f t="shared" si="226"/>
        <v>-600</v>
      </c>
      <c r="H14084" s="704" t="s">
        <v>8971</v>
      </c>
    </row>
    <row r="14085" spans="1:8" ht="15" x14ac:dyDescent="0.2">
      <c r="A14085" s="733">
        <v>44939</v>
      </c>
      <c r="B14085" s="40" t="s">
        <v>8866</v>
      </c>
      <c r="C14085" s="40" t="s">
        <v>3144</v>
      </c>
      <c r="D14085" s="107" t="s">
        <v>8766</v>
      </c>
      <c r="E14085" s="57">
        <v>4430</v>
      </c>
      <c r="F14085" s="57"/>
      <c r="G14085" s="125">
        <f t="shared" si="226"/>
        <v>-4430</v>
      </c>
      <c r="H14085" s="704" t="s">
        <v>8971</v>
      </c>
    </row>
    <row r="14086" spans="1:8" ht="15" x14ac:dyDescent="0.2">
      <c r="A14086" s="733">
        <v>44939</v>
      </c>
      <c r="B14086" s="40" t="s">
        <v>8337</v>
      </c>
      <c r="C14086" s="40" t="s">
        <v>285</v>
      </c>
      <c r="D14086" s="107" t="s">
        <v>8332</v>
      </c>
      <c r="E14086" s="57">
        <v>1500</v>
      </c>
      <c r="F14086" s="57"/>
      <c r="G14086" s="125">
        <f t="shared" si="226"/>
        <v>-1500</v>
      </c>
      <c r="H14086" s="704" t="s">
        <v>8971</v>
      </c>
    </row>
    <row r="14087" spans="1:8" ht="15" x14ac:dyDescent="0.2">
      <c r="A14087" s="733">
        <v>44939</v>
      </c>
      <c r="B14087" s="40" t="s">
        <v>8866</v>
      </c>
      <c r="C14087" s="40" t="s">
        <v>3144</v>
      </c>
      <c r="D14087" s="107" t="s">
        <v>9026</v>
      </c>
      <c r="E14087" s="57">
        <v>21200</v>
      </c>
      <c r="F14087" s="57"/>
      <c r="G14087" s="125">
        <f t="shared" si="226"/>
        <v>-21200</v>
      </c>
      <c r="H14087" s="704" t="s">
        <v>8971</v>
      </c>
    </row>
    <row r="14088" spans="1:8" ht="15" x14ac:dyDescent="0.2">
      <c r="A14088" s="733">
        <v>44940</v>
      </c>
      <c r="B14088" s="40" t="s">
        <v>8337</v>
      </c>
      <c r="C14088" s="40" t="s">
        <v>3144</v>
      </c>
      <c r="D14088" s="107" t="s">
        <v>9027</v>
      </c>
      <c r="E14088" s="57">
        <v>6960</v>
      </c>
      <c r="F14088" s="57"/>
      <c r="G14088" s="125">
        <f t="shared" si="226"/>
        <v>-6960</v>
      </c>
      <c r="H14088" s="704" t="s">
        <v>8971</v>
      </c>
    </row>
    <row r="14089" spans="1:8" ht="15" x14ac:dyDescent="0.2">
      <c r="A14089" s="733">
        <v>44940</v>
      </c>
      <c r="B14089" s="40" t="s">
        <v>25</v>
      </c>
      <c r="C14089" s="40" t="s">
        <v>2427</v>
      </c>
      <c r="D14089" s="107" t="s">
        <v>9028</v>
      </c>
      <c r="E14089" s="57">
        <v>30600</v>
      </c>
      <c r="F14089" s="57"/>
      <c r="G14089" s="125">
        <f t="shared" si="226"/>
        <v>-30600</v>
      </c>
      <c r="H14089" s="704" t="s">
        <v>8971</v>
      </c>
    </row>
    <row r="14090" spans="1:8" ht="15" x14ac:dyDescent="0.2">
      <c r="A14090" s="733">
        <v>44940</v>
      </c>
      <c r="B14090" s="40" t="s">
        <v>8866</v>
      </c>
      <c r="C14090" s="40" t="s">
        <v>3144</v>
      </c>
      <c r="D14090" s="107" t="s">
        <v>9029</v>
      </c>
      <c r="E14090" s="57">
        <v>9450</v>
      </c>
      <c r="F14090" s="57"/>
      <c r="G14090" s="125">
        <f t="shared" si="226"/>
        <v>-9450</v>
      </c>
      <c r="H14090" s="704" t="s">
        <v>8971</v>
      </c>
    </row>
    <row r="14091" spans="1:8" ht="15" x14ac:dyDescent="0.2">
      <c r="A14091" s="733">
        <v>44940</v>
      </c>
      <c r="B14091" s="40" t="s">
        <v>8337</v>
      </c>
      <c r="C14091" s="40" t="s">
        <v>3144</v>
      </c>
      <c r="D14091" s="107" t="s">
        <v>8989</v>
      </c>
      <c r="E14091" s="57">
        <v>500</v>
      </c>
      <c r="F14091" s="57"/>
      <c r="G14091" s="125">
        <f t="shared" si="226"/>
        <v>-500</v>
      </c>
      <c r="H14091" s="704" t="s">
        <v>8971</v>
      </c>
    </row>
    <row r="14092" spans="1:8" ht="15" x14ac:dyDescent="0.2">
      <c r="A14092" s="733">
        <v>44940</v>
      </c>
      <c r="B14092" s="40" t="s">
        <v>16</v>
      </c>
      <c r="C14092" s="40" t="s">
        <v>9034</v>
      </c>
      <c r="D14092" s="107" t="s">
        <v>9035</v>
      </c>
      <c r="E14092" s="57">
        <v>7000</v>
      </c>
      <c r="F14092" s="57"/>
      <c r="G14092" s="125">
        <f t="shared" si="226"/>
        <v>-7000</v>
      </c>
      <c r="H14092" s="704" t="s">
        <v>8971</v>
      </c>
    </row>
    <row r="14093" spans="1:8" ht="15" x14ac:dyDescent="0.2">
      <c r="A14093" s="733">
        <v>44942</v>
      </c>
      <c r="B14093" s="40" t="s">
        <v>8557</v>
      </c>
      <c r="C14093" s="40" t="s">
        <v>2665</v>
      </c>
      <c r="D14093" s="107" t="s">
        <v>9036</v>
      </c>
      <c r="E14093" s="57">
        <v>24000</v>
      </c>
      <c r="F14093" s="57"/>
      <c r="G14093" s="125">
        <f t="shared" si="226"/>
        <v>-24000</v>
      </c>
      <c r="H14093" s="704" t="s">
        <v>8971</v>
      </c>
    </row>
    <row r="14094" spans="1:8" ht="15" x14ac:dyDescent="0.2">
      <c r="A14094" s="733">
        <v>44942</v>
      </c>
      <c r="B14094" s="40" t="s">
        <v>8041</v>
      </c>
      <c r="C14094" s="40" t="s">
        <v>3144</v>
      </c>
      <c r="D14094" s="107" t="s">
        <v>9037</v>
      </c>
      <c r="E14094" s="57">
        <v>5000</v>
      </c>
      <c r="F14094" s="57"/>
      <c r="G14094" s="125">
        <f t="shared" si="226"/>
        <v>-5000</v>
      </c>
      <c r="H14094" s="704" t="s">
        <v>8971</v>
      </c>
    </row>
    <row r="14095" spans="1:8" ht="15" x14ac:dyDescent="0.2">
      <c r="A14095" s="733">
        <v>44942</v>
      </c>
      <c r="B14095" s="40" t="s">
        <v>8655</v>
      </c>
      <c r="C14095" s="40" t="s">
        <v>1508</v>
      </c>
      <c r="D14095" s="107" t="s">
        <v>9038</v>
      </c>
      <c r="E14095" s="57">
        <v>437000</v>
      </c>
      <c r="F14095" s="57"/>
      <c r="G14095" s="125">
        <f t="shared" si="226"/>
        <v>-437000</v>
      </c>
      <c r="H14095" s="704" t="s">
        <v>8971</v>
      </c>
    </row>
    <row r="14096" spans="1:8" ht="15" x14ac:dyDescent="0.2">
      <c r="A14096" s="733">
        <v>44942</v>
      </c>
      <c r="B14096" s="40" t="s">
        <v>8874</v>
      </c>
      <c r="C14096" s="40" t="s">
        <v>5740</v>
      </c>
      <c r="D14096" s="107" t="s">
        <v>2654</v>
      </c>
      <c r="E14096" s="57">
        <v>1500</v>
      </c>
      <c r="F14096" s="57"/>
      <c r="G14096" s="125">
        <f t="shared" si="226"/>
        <v>-1500</v>
      </c>
      <c r="H14096" s="704" t="s">
        <v>8971</v>
      </c>
    </row>
    <row r="14097" spans="1:8" ht="15" x14ac:dyDescent="0.2">
      <c r="A14097" s="733">
        <v>44944</v>
      </c>
      <c r="B14097" s="40" t="s">
        <v>8866</v>
      </c>
      <c r="C14097" s="40" t="s">
        <v>3144</v>
      </c>
      <c r="D14097" s="107" t="s">
        <v>9058</v>
      </c>
      <c r="E14097" s="57">
        <v>71400</v>
      </c>
      <c r="F14097" s="57"/>
      <c r="G14097" s="125">
        <f t="shared" si="226"/>
        <v>-71400</v>
      </c>
      <c r="H14097" s="704" t="s">
        <v>8971</v>
      </c>
    </row>
    <row r="14098" spans="1:8" ht="15" x14ac:dyDescent="0.2">
      <c r="A14098" s="733">
        <v>44944</v>
      </c>
      <c r="B14098" s="40" t="s">
        <v>8866</v>
      </c>
      <c r="C14098" s="40" t="s">
        <v>3144</v>
      </c>
      <c r="D14098" s="107" t="s">
        <v>9059</v>
      </c>
      <c r="E14098" s="57">
        <v>6150</v>
      </c>
      <c r="F14098" s="57"/>
      <c r="G14098" s="125">
        <f t="shared" si="226"/>
        <v>-6150</v>
      </c>
      <c r="H14098" s="704" t="s">
        <v>8971</v>
      </c>
    </row>
    <row r="14099" spans="1:8" ht="15" x14ac:dyDescent="0.2">
      <c r="A14099" s="733">
        <v>44944</v>
      </c>
      <c r="B14099" s="40" t="s">
        <v>16</v>
      </c>
      <c r="C14099" s="40" t="s">
        <v>2995</v>
      </c>
      <c r="D14099" s="107" t="s">
        <v>9060</v>
      </c>
      <c r="E14099" s="57">
        <v>9340</v>
      </c>
      <c r="F14099" s="57"/>
      <c r="G14099" s="125">
        <f t="shared" si="226"/>
        <v>-9340</v>
      </c>
      <c r="H14099" s="704" t="s">
        <v>8971</v>
      </c>
    </row>
    <row r="14100" spans="1:8" ht="15" x14ac:dyDescent="0.2">
      <c r="A14100" s="733">
        <v>44944</v>
      </c>
      <c r="B14100" s="40" t="s">
        <v>8874</v>
      </c>
      <c r="C14100" s="40" t="s">
        <v>391</v>
      </c>
      <c r="D14100" s="107" t="s">
        <v>4308</v>
      </c>
      <c r="E14100" s="57">
        <v>10000</v>
      </c>
      <c r="F14100" s="57"/>
      <c r="G14100" s="125">
        <f t="shared" si="226"/>
        <v>-10000</v>
      </c>
      <c r="H14100" s="704" t="s">
        <v>8971</v>
      </c>
    </row>
    <row r="14101" spans="1:8" ht="15" x14ac:dyDescent="0.2">
      <c r="A14101" s="733">
        <v>44944</v>
      </c>
      <c r="B14101" s="40" t="s">
        <v>8337</v>
      </c>
      <c r="C14101" s="40" t="s">
        <v>3144</v>
      </c>
      <c r="D14101" s="107" t="s">
        <v>9080</v>
      </c>
      <c r="E14101" s="57">
        <v>20550</v>
      </c>
      <c r="F14101" s="57"/>
      <c r="G14101" s="125">
        <f t="shared" si="226"/>
        <v>-20550</v>
      </c>
      <c r="H14101" s="704" t="s">
        <v>8971</v>
      </c>
    </row>
    <row r="14102" spans="1:8" ht="15" x14ac:dyDescent="0.2">
      <c r="A14102" s="733">
        <v>44944</v>
      </c>
      <c r="B14102" s="40" t="s">
        <v>25</v>
      </c>
      <c r="C14102" s="40" t="s">
        <v>3144</v>
      </c>
      <c r="D14102" s="107" t="s">
        <v>9081</v>
      </c>
      <c r="E14102" s="57">
        <v>2500</v>
      </c>
      <c r="F14102" s="57"/>
      <c r="G14102" s="125">
        <f t="shared" si="226"/>
        <v>-2500</v>
      </c>
      <c r="H14102" s="704" t="s">
        <v>8971</v>
      </c>
    </row>
    <row r="14103" spans="1:8" ht="15" x14ac:dyDescent="0.2">
      <c r="A14103" s="733">
        <v>44944</v>
      </c>
      <c r="B14103" s="40" t="s">
        <v>7919</v>
      </c>
      <c r="C14103" s="40" t="s">
        <v>3144</v>
      </c>
      <c r="D14103" s="107" t="s">
        <v>9082</v>
      </c>
      <c r="E14103" s="57">
        <v>12500</v>
      </c>
      <c r="F14103" s="57"/>
      <c r="G14103" s="125">
        <f t="shared" si="226"/>
        <v>-12500</v>
      </c>
      <c r="H14103" s="704" t="s">
        <v>8971</v>
      </c>
    </row>
    <row r="14104" spans="1:8" ht="15" x14ac:dyDescent="0.2">
      <c r="A14104" s="733">
        <v>44945</v>
      </c>
      <c r="B14104" s="40" t="s">
        <v>8866</v>
      </c>
      <c r="C14104" s="40" t="s">
        <v>3144</v>
      </c>
      <c r="D14104" s="107" t="s">
        <v>9213</v>
      </c>
      <c r="E14104" s="57">
        <v>42500</v>
      </c>
      <c r="F14104" s="57"/>
      <c r="G14104" s="125">
        <f t="shared" si="226"/>
        <v>-42500</v>
      </c>
      <c r="H14104" s="704" t="s">
        <v>8971</v>
      </c>
    </row>
    <row r="14105" spans="1:8" ht="15" x14ac:dyDescent="0.2">
      <c r="A14105" s="733">
        <v>44945</v>
      </c>
      <c r="B14105" s="40" t="s">
        <v>8337</v>
      </c>
      <c r="C14105" s="40" t="s">
        <v>285</v>
      </c>
      <c r="D14105" s="107" t="s">
        <v>8661</v>
      </c>
      <c r="E14105" s="57">
        <v>600</v>
      </c>
      <c r="F14105" s="57"/>
      <c r="G14105" s="125">
        <f t="shared" si="226"/>
        <v>-600</v>
      </c>
      <c r="H14105" s="704" t="s">
        <v>8971</v>
      </c>
    </row>
    <row r="14106" spans="1:8" ht="15" x14ac:dyDescent="0.2">
      <c r="A14106" s="733">
        <v>44945</v>
      </c>
      <c r="B14106" s="40" t="s">
        <v>8337</v>
      </c>
      <c r="C14106" s="40" t="s">
        <v>3144</v>
      </c>
      <c r="D14106" s="107" t="s">
        <v>9214</v>
      </c>
      <c r="E14106" s="57">
        <v>1000</v>
      </c>
      <c r="F14106" s="57"/>
      <c r="G14106" s="125">
        <f t="shared" si="226"/>
        <v>-1000</v>
      </c>
      <c r="H14106" s="704" t="s">
        <v>8971</v>
      </c>
    </row>
    <row r="14107" spans="1:8" ht="15" x14ac:dyDescent="0.2">
      <c r="A14107" s="733">
        <v>44946</v>
      </c>
      <c r="B14107" s="40" t="s">
        <v>25</v>
      </c>
      <c r="C14107" s="40" t="s">
        <v>2427</v>
      </c>
      <c r="D14107" s="107" t="s">
        <v>9215</v>
      </c>
      <c r="E14107" s="57">
        <v>36520</v>
      </c>
      <c r="F14107" s="57"/>
      <c r="G14107" s="125">
        <f t="shared" si="226"/>
        <v>-36520</v>
      </c>
      <c r="H14107" s="704" t="s">
        <v>8971</v>
      </c>
    </row>
    <row r="14108" spans="1:8" ht="15" x14ac:dyDescent="0.2">
      <c r="A14108" s="733">
        <v>44946</v>
      </c>
      <c r="B14108" s="40" t="s">
        <v>3945</v>
      </c>
      <c r="C14108" s="40" t="s">
        <v>391</v>
      </c>
      <c r="D14108" s="107" t="s">
        <v>5362</v>
      </c>
      <c r="E14108" s="57">
        <v>320</v>
      </c>
      <c r="F14108" s="57"/>
      <c r="G14108" s="125">
        <f t="shared" si="226"/>
        <v>-320</v>
      </c>
      <c r="H14108" s="704" t="s">
        <v>8971</v>
      </c>
    </row>
    <row r="14109" spans="1:8" ht="15" x14ac:dyDescent="0.2">
      <c r="A14109" s="733">
        <v>44946</v>
      </c>
      <c r="B14109" s="40" t="s">
        <v>8655</v>
      </c>
      <c r="C14109" s="40" t="s">
        <v>789</v>
      </c>
      <c r="E14109" s="57">
        <v>700</v>
      </c>
      <c r="F14109" s="57"/>
      <c r="G14109" s="125">
        <f t="shared" si="226"/>
        <v>-700</v>
      </c>
      <c r="H14109" s="704" t="s">
        <v>8971</v>
      </c>
    </row>
    <row r="14110" spans="1:8" ht="15" x14ac:dyDescent="0.2">
      <c r="A14110" s="733">
        <v>44946</v>
      </c>
      <c r="B14110" s="40" t="s">
        <v>7919</v>
      </c>
      <c r="C14110" s="40" t="s">
        <v>789</v>
      </c>
      <c r="E14110" s="57">
        <v>5330</v>
      </c>
      <c r="F14110" s="57"/>
      <c r="G14110" s="125">
        <f t="shared" si="226"/>
        <v>-5330</v>
      </c>
      <c r="H14110" s="704" t="s">
        <v>8971</v>
      </c>
    </row>
    <row r="14111" spans="1:8" ht="15" x14ac:dyDescent="0.2">
      <c r="A14111" s="733">
        <v>44946</v>
      </c>
      <c r="B14111" s="40" t="s">
        <v>8337</v>
      </c>
      <c r="C14111" s="40" t="s">
        <v>789</v>
      </c>
      <c r="E14111" s="57">
        <v>2160</v>
      </c>
      <c r="F14111" s="57"/>
      <c r="G14111" s="125">
        <f t="shared" si="226"/>
        <v>-2160</v>
      </c>
      <c r="H14111" s="704" t="s">
        <v>8971</v>
      </c>
    </row>
    <row r="14112" spans="1:8" ht="15" x14ac:dyDescent="0.2">
      <c r="A14112" s="733">
        <v>44946</v>
      </c>
      <c r="B14112" s="40" t="s">
        <v>8041</v>
      </c>
      <c r="C14112" s="40" t="s">
        <v>789</v>
      </c>
      <c r="E14112" s="57">
        <v>1360</v>
      </c>
      <c r="F14112" s="57"/>
      <c r="G14112" s="125">
        <f t="shared" si="226"/>
        <v>-1360</v>
      </c>
      <c r="H14112" s="704" t="s">
        <v>8971</v>
      </c>
    </row>
    <row r="14113" spans="1:8" ht="15" x14ac:dyDescent="0.2">
      <c r="A14113" s="733">
        <v>44946</v>
      </c>
      <c r="B14113" s="40" t="s">
        <v>8874</v>
      </c>
      <c r="C14113" s="40" t="s">
        <v>789</v>
      </c>
      <c r="E14113" s="57">
        <v>3860</v>
      </c>
      <c r="F14113" s="57"/>
      <c r="G14113" s="125">
        <f t="shared" si="226"/>
        <v>-3860</v>
      </c>
      <c r="H14113" s="704" t="s">
        <v>8971</v>
      </c>
    </row>
    <row r="14114" spans="1:8" ht="15" x14ac:dyDescent="0.2">
      <c r="A14114" s="733">
        <v>44949</v>
      </c>
      <c r="B14114" s="40" t="s">
        <v>8530</v>
      </c>
      <c r="C14114" s="40" t="s">
        <v>8562</v>
      </c>
      <c r="D14114" s="107" t="s">
        <v>2252</v>
      </c>
      <c r="E14114" s="57">
        <v>15000</v>
      </c>
      <c r="F14114" s="57"/>
      <c r="G14114" s="125">
        <f t="shared" si="226"/>
        <v>-15000</v>
      </c>
      <c r="H14114" s="704" t="s">
        <v>8971</v>
      </c>
    </row>
    <row r="14115" spans="1:8" ht="15" x14ac:dyDescent="0.2">
      <c r="A14115" s="733">
        <v>44949</v>
      </c>
      <c r="B14115" s="40" t="s">
        <v>8530</v>
      </c>
      <c r="C14115" s="40" t="s">
        <v>3144</v>
      </c>
      <c r="D14115" s="107" t="s">
        <v>9216</v>
      </c>
      <c r="E14115" s="57">
        <v>2000</v>
      </c>
      <c r="F14115" s="57"/>
      <c r="G14115" s="125">
        <f t="shared" si="226"/>
        <v>-2000</v>
      </c>
      <c r="H14115" s="704" t="s">
        <v>8971</v>
      </c>
    </row>
    <row r="14116" spans="1:8" ht="15" x14ac:dyDescent="0.2">
      <c r="A14116" s="733">
        <v>44949</v>
      </c>
      <c r="B14116" s="40" t="s">
        <v>8655</v>
      </c>
      <c r="C14116" s="40" t="s">
        <v>3144</v>
      </c>
      <c r="D14116" s="107" t="s">
        <v>9216</v>
      </c>
      <c r="E14116" s="57">
        <v>5000</v>
      </c>
      <c r="F14116" s="57"/>
      <c r="G14116" s="125">
        <f t="shared" si="226"/>
        <v>-5000</v>
      </c>
      <c r="H14116" s="704" t="s">
        <v>8971</v>
      </c>
    </row>
    <row r="14117" spans="1:8" ht="15" x14ac:dyDescent="0.2">
      <c r="A14117" s="733">
        <v>44949</v>
      </c>
      <c r="B14117" s="40" t="s">
        <v>8557</v>
      </c>
      <c r="C14117" s="40" t="s">
        <v>3144</v>
      </c>
      <c r="D14117" s="107" t="s">
        <v>9217</v>
      </c>
      <c r="E14117" s="57">
        <v>8740</v>
      </c>
      <c r="F14117" s="57"/>
      <c r="G14117" s="125">
        <f t="shared" si="226"/>
        <v>-8740</v>
      </c>
      <c r="H14117" s="704" t="s">
        <v>8971</v>
      </c>
    </row>
    <row r="14118" spans="1:8" ht="15" x14ac:dyDescent="0.2">
      <c r="A14118" s="733">
        <v>44950</v>
      </c>
      <c r="B14118" s="40" t="s">
        <v>8874</v>
      </c>
      <c r="C14118" s="40" t="s">
        <v>9218</v>
      </c>
      <c r="D14118" s="107" t="s">
        <v>9219</v>
      </c>
      <c r="E14118" s="57">
        <v>145000</v>
      </c>
      <c r="F14118" s="57"/>
      <c r="G14118" s="125">
        <f t="shared" si="226"/>
        <v>-145000</v>
      </c>
      <c r="H14118" s="704" t="s">
        <v>8971</v>
      </c>
    </row>
    <row r="14119" spans="1:8" ht="15" x14ac:dyDescent="0.2">
      <c r="A14119" s="733">
        <v>44950</v>
      </c>
      <c r="B14119" s="40" t="s">
        <v>8874</v>
      </c>
      <c r="C14119" s="40" t="s">
        <v>7925</v>
      </c>
      <c r="D14119" s="107" t="s">
        <v>9220</v>
      </c>
      <c r="E14119" s="57">
        <v>40000</v>
      </c>
      <c r="F14119" s="57"/>
      <c r="G14119" s="125">
        <f t="shared" si="226"/>
        <v>-40000</v>
      </c>
      <c r="H14119" s="704" t="s">
        <v>8971</v>
      </c>
    </row>
    <row r="14120" spans="1:8" ht="15" x14ac:dyDescent="0.2">
      <c r="A14120" s="733">
        <v>44950</v>
      </c>
      <c r="B14120" s="40" t="s">
        <v>8655</v>
      </c>
      <c r="C14120" s="40" t="s">
        <v>3144</v>
      </c>
      <c r="D14120" s="107" t="s">
        <v>9225</v>
      </c>
      <c r="E14120" s="57">
        <v>48000</v>
      </c>
      <c r="F14120" s="57"/>
      <c r="G14120" s="125">
        <f t="shared" si="226"/>
        <v>-48000</v>
      </c>
      <c r="H14120" s="704" t="s">
        <v>8971</v>
      </c>
    </row>
    <row r="14121" spans="1:8" ht="15" x14ac:dyDescent="0.2">
      <c r="A14121" s="733">
        <v>44950</v>
      </c>
      <c r="B14121" s="40" t="s">
        <v>16</v>
      </c>
      <c r="C14121" s="40" t="s">
        <v>391</v>
      </c>
      <c r="D14121" s="107" t="s">
        <v>9226</v>
      </c>
      <c r="E14121" s="57">
        <v>2670</v>
      </c>
      <c r="F14121" s="57"/>
      <c r="G14121" s="125">
        <f t="shared" si="226"/>
        <v>-2670</v>
      </c>
      <c r="H14121" s="704" t="s">
        <v>8971</v>
      </c>
    </row>
    <row r="14122" spans="1:8" ht="15" x14ac:dyDescent="0.2">
      <c r="A14122" s="733">
        <v>44950</v>
      </c>
      <c r="B14122" s="40" t="s">
        <v>8337</v>
      </c>
      <c r="C14122" s="40" t="s">
        <v>391</v>
      </c>
      <c r="D14122" s="107" t="s">
        <v>9227</v>
      </c>
      <c r="E14122" s="57">
        <v>1700</v>
      </c>
      <c r="F14122" s="57"/>
      <c r="G14122" s="125">
        <f t="shared" si="226"/>
        <v>-1700</v>
      </c>
      <c r="H14122" s="704" t="s">
        <v>8971</v>
      </c>
    </row>
    <row r="14123" spans="1:8" ht="15" x14ac:dyDescent="0.2">
      <c r="A14123" s="733">
        <v>44950</v>
      </c>
      <c r="B14123" s="40" t="s">
        <v>8874</v>
      </c>
      <c r="C14123" s="40" t="s">
        <v>3144</v>
      </c>
      <c r="D14123" s="107" t="s">
        <v>9221</v>
      </c>
      <c r="E14123" s="57">
        <v>7860</v>
      </c>
      <c r="F14123" s="57"/>
      <c r="G14123" s="125">
        <f t="shared" si="226"/>
        <v>-7860</v>
      </c>
      <c r="H14123" s="704" t="s">
        <v>8971</v>
      </c>
    </row>
    <row r="14124" spans="1:8" ht="15" x14ac:dyDescent="0.2">
      <c r="A14124" s="733">
        <v>44950</v>
      </c>
      <c r="B14124" s="40" t="s">
        <v>8874</v>
      </c>
      <c r="C14124" s="40" t="s">
        <v>3144</v>
      </c>
      <c r="D14124" s="107" t="s">
        <v>9222</v>
      </c>
      <c r="E14124" s="57">
        <v>5700</v>
      </c>
      <c r="F14124" s="57"/>
      <c r="G14124" s="125">
        <f t="shared" si="226"/>
        <v>-5700</v>
      </c>
      <c r="H14124" s="704" t="s">
        <v>8971</v>
      </c>
    </row>
    <row r="14125" spans="1:8" ht="15" x14ac:dyDescent="0.2">
      <c r="A14125" s="733">
        <v>44951</v>
      </c>
      <c r="B14125" s="40" t="s">
        <v>8557</v>
      </c>
      <c r="C14125" s="40" t="s">
        <v>3144</v>
      </c>
      <c r="D14125" s="107" t="s">
        <v>4877</v>
      </c>
      <c r="E14125" s="57">
        <v>33100</v>
      </c>
      <c r="F14125" s="57"/>
      <c r="G14125" s="125">
        <f t="shared" si="226"/>
        <v>-33100</v>
      </c>
      <c r="H14125" s="704" t="s">
        <v>8971</v>
      </c>
    </row>
    <row r="14126" spans="1:8" ht="15" x14ac:dyDescent="0.2">
      <c r="A14126" s="733">
        <v>44951</v>
      </c>
      <c r="B14126" s="40" t="s">
        <v>7553</v>
      </c>
      <c r="C14126" s="628" t="s">
        <v>3144</v>
      </c>
      <c r="D14126" s="894" t="s">
        <v>4877</v>
      </c>
      <c r="E14126" s="629">
        <v>5480</v>
      </c>
      <c r="F14126" s="57"/>
      <c r="G14126" s="125">
        <f t="shared" si="226"/>
        <v>-5480</v>
      </c>
      <c r="H14126" s="704" t="s">
        <v>8971</v>
      </c>
    </row>
    <row r="14127" spans="1:8" ht="15" x14ac:dyDescent="0.2">
      <c r="A14127" s="733">
        <v>44951</v>
      </c>
      <c r="B14127" s="40" t="s">
        <v>8557</v>
      </c>
      <c r="C14127" s="628" t="s">
        <v>3144</v>
      </c>
      <c r="D14127" s="894" t="s">
        <v>4877</v>
      </c>
      <c r="E14127" s="629">
        <v>30880</v>
      </c>
      <c r="F14127" s="57"/>
      <c r="G14127" s="125">
        <f t="shared" si="226"/>
        <v>-30880</v>
      </c>
      <c r="H14127" s="704" t="s">
        <v>8971</v>
      </c>
    </row>
    <row r="14128" spans="1:8" ht="15" x14ac:dyDescent="0.2">
      <c r="A14128" s="733">
        <v>44952</v>
      </c>
      <c r="B14128" s="40" t="s">
        <v>8655</v>
      </c>
      <c r="C14128" s="40" t="s">
        <v>8085</v>
      </c>
      <c r="D14128" s="107" t="s">
        <v>9223</v>
      </c>
      <c r="E14128" s="57">
        <v>4800</v>
      </c>
      <c r="F14128" s="57"/>
      <c r="G14128" s="125">
        <f t="shared" si="226"/>
        <v>-4800</v>
      </c>
      <c r="H14128" s="704" t="s">
        <v>8971</v>
      </c>
    </row>
    <row r="14129" spans="1:8" ht="15" x14ac:dyDescent="0.2">
      <c r="A14129" s="733">
        <v>44952</v>
      </c>
      <c r="B14129" s="40" t="s">
        <v>2932</v>
      </c>
      <c r="C14129" s="40" t="s">
        <v>3144</v>
      </c>
      <c r="D14129" s="107" t="s">
        <v>6485</v>
      </c>
      <c r="E14129" s="57">
        <v>2460</v>
      </c>
      <c r="F14129" s="57"/>
      <c r="G14129" s="125">
        <f t="shared" si="226"/>
        <v>-2460</v>
      </c>
      <c r="H14129" s="704" t="s">
        <v>8971</v>
      </c>
    </row>
    <row r="14130" spans="1:8" ht="15" x14ac:dyDescent="0.2">
      <c r="A14130" s="733">
        <v>44952</v>
      </c>
      <c r="B14130" s="40" t="s">
        <v>8337</v>
      </c>
      <c r="C14130" s="40" t="s">
        <v>3144</v>
      </c>
      <c r="D14130" s="107" t="s">
        <v>9224</v>
      </c>
      <c r="E14130" s="57">
        <v>800</v>
      </c>
      <c r="F14130" s="57"/>
      <c r="G14130" s="125">
        <f t="shared" si="226"/>
        <v>-800</v>
      </c>
      <c r="H14130" s="704" t="s">
        <v>8971</v>
      </c>
    </row>
    <row r="14131" spans="1:8" ht="15" x14ac:dyDescent="0.2">
      <c r="A14131" s="733">
        <v>44952</v>
      </c>
      <c r="B14131" s="40" t="s">
        <v>8337</v>
      </c>
      <c r="C14131" s="40" t="s">
        <v>391</v>
      </c>
      <c r="D14131" s="107" t="s">
        <v>9228</v>
      </c>
      <c r="E14131" s="57">
        <v>7000</v>
      </c>
      <c r="F14131" s="57"/>
      <c r="G14131" s="125">
        <f t="shared" ref="G14131:G14194" si="227">F14131-E14131</f>
        <v>-7000</v>
      </c>
      <c r="H14131" s="704" t="s">
        <v>8971</v>
      </c>
    </row>
    <row r="14132" spans="1:8" ht="15" x14ac:dyDescent="0.2">
      <c r="A14132" s="733">
        <v>44952</v>
      </c>
      <c r="B14132" s="40" t="s">
        <v>14</v>
      </c>
      <c r="C14132" s="40" t="s">
        <v>5340</v>
      </c>
      <c r="D14132" s="107" t="s">
        <v>9229</v>
      </c>
      <c r="E14132" s="57">
        <v>10000</v>
      </c>
      <c r="F14132" s="57"/>
      <c r="G14132" s="125">
        <f t="shared" si="227"/>
        <v>-10000</v>
      </c>
      <c r="H14132" s="704" t="s">
        <v>8971</v>
      </c>
    </row>
    <row r="14133" spans="1:8" ht="15" x14ac:dyDescent="0.2">
      <c r="A14133" s="733">
        <v>44952</v>
      </c>
      <c r="B14133" s="40" t="s">
        <v>2932</v>
      </c>
      <c r="C14133" s="40" t="s">
        <v>4875</v>
      </c>
      <c r="D14133" s="107" t="s">
        <v>9230</v>
      </c>
      <c r="E14133" s="57">
        <v>5000</v>
      </c>
      <c r="F14133" s="57"/>
      <c r="G14133" s="125">
        <f t="shared" si="227"/>
        <v>-5000</v>
      </c>
      <c r="H14133" s="704" t="s">
        <v>8971</v>
      </c>
    </row>
    <row r="14134" spans="1:8" ht="15" x14ac:dyDescent="0.2">
      <c r="A14134" s="733">
        <v>44952</v>
      </c>
      <c r="B14134" s="40" t="s">
        <v>8557</v>
      </c>
      <c r="C14134" s="40" t="s">
        <v>285</v>
      </c>
      <c r="D14134" s="107" t="s">
        <v>6385</v>
      </c>
      <c r="E14134" s="57">
        <v>700</v>
      </c>
      <c r="F14134" s="57"/>
      <c r="G14134" s="125">
        <f t="shared" si="227"/>
        <v>-700</v>
      </c>
      <c r="H14134" s="704" t="s">
        <v>8971</v>
      </c>
    </row>
    <row r="14135" spans="1:8" ht="15" x14ac:dyDescent="0.2">
      <c r="A14135" s="733">
        <v>44952</v>
      </c>
      <c r="B14135" s="40" t="s">
        <v>16</v>
      </c>
      <c r="C14135" s="40" t="s">
        <v>391</v>
      </c>
      <c r="D14135" s="107" t="s">
        <v>9231</v>
      </c>
      <c r="E14135" s="57">
        <v>1000</v>
      </c>
      <c r="F14135" s="57"/>
      <c r="G14135" s="125">
        <f t="shared" si="227"/>
        <v>-1000</v>
      </c>
      <c r="H14135" s="704" t="s">
        <v>8971</v>
      </c>
    </row>
    <row r="14136" spans="1:8" ht="15" x14ac:dyDescent="0.2">
      <c r="A14136" s="733">
        <v>44952</v>
      </c>
      <c r="B14136" s="40" t="s">
        <v>8557</v>
      </c>
      <c r="C14136" s="40" t="s">
        <v>391</v>
      </c>
      <c r="D14136" s="107" t="s">
        <v>9242</v>
      </c>
      <c r="E14136" s="57">
        <v>5000</v>
      </c>
      <c r="F14136" s="57"/>
      <c r="G14136" s="125">
        <f t="shared" si="227"/>
        <v>-5000</v>
      </c>
      <c r="H14136" s="704" t="s">
        <v>8971</v>
      </c>
    </row>
    <row r="14137" spans="1:8" ht="15" x14ac:dyDescent="0.2">
      <c r="A14137" s="733">
        <v>44952</v>
      </c>
      <c r="B14137" s="40" t="s">
        <v>25</v>
      </c>
      <c r="C14137" s="40" t="s">
        <v>4064</v>
      </c>
      <c r="D14137" s="107" t="s">
        <v>9232</v>
      </c>
      <c r="E14137" s="57">
        <v>2250</v>
      </c>
      <c r="F14137" s="57"/>
      <c r="G14137" s="125">
        <f t="shared" si="227"/>
        <v>-2250</v>
      </c>
      <c r="H14137" s="704" t="s">
        <v>8971</v>
      </c>
    </row>
    <row r="14138" spans="1:8" ht="15" x14ac:dyDescent="0.2">
      <c r="A14138" s="733">
        <v>44952</v>
      </c>
      <c r="B14138" s="40" t="s">
        <v>8041</v>
      </c>
      <c r="C14138" s="40" t="s">
        <v>391</v>
      </c>
      <c r="D14138" s="107" t="s">
        <v>9024</v>
      </c>
      <c r="E14138" s="57">
        <v>500</v>
      </c>
      <c r="F14138" s="57"/>
      <c r="G14138" s="125">
        <f t="shared" si="227"/>
        <v>-500</v>
      </c>
      <c r="H14138" s="704" t="s">
        <v>8971</v>
      </c>
    </row>
    <row r="14139" spans="1:8" ht="15" x14ac:dyDescent="0.2">
      <c r="A14139" s="733">
        <v>44952</v>
      </c>
      <c r="B14139" s="40" t="s">
        <v>8874</v>
      </c>
      <c r="C14139" s="40" t="s">
        <v>5740</v>
      </c>
      <c r="D14139" s="107" t="s">
        <v>9233</v>
      </c>
      <c r="E14139" s="57">
        <v>5000</v>
      </c>
      <c r="F14139" s="57"/>
      <c r="G14139" s="125">
        <f t="shared" si="227"/>
        <v>-5000</v>
      </c>
      <c r="H14139" s="704" t="s">
        <v>8971</v>
      </c>
    </row>
    <row r="14140" spans="1:8" ht="15" x14ac:dyDescent="0.2">
      <c r="A14140" s="733">
        <v>44952</v>
      </c>
      <c r="B14140" s="40" t="s">
        <v>8655</v>
      </c>
      <c r="C14140" s="40" t="s">
        <v>5740</v>
      </c>
      <c r="D14140" s="107" t="s">
        <v>9234</v>
      </c>
      <c r="E14140" s="57">
        <v>1800</v>
      </c>
      <c r="F14140" s="57"/>
      <c r="G14140" s="125">
        <f t="shared" si="227"/>
        <v>-1800</v>
      </c>
      <c r="H14140" s="704" t="s">
        <v>8971</v>
      </c>
    </row>
    <row r="14141" spans="1:8" ht="15" x14ac:dyDescent="0.2">
      <c r="A14141" s="733">
        <v>44952</v>
      </c>
      <c r="B14141" s="40" t="s">
        <v>16</v>
      </c>
      <c r="C14141" s="40" t="s">
        <v>3842</v>
      </c>
      <c r="D14141" s="107" t="s">
        <v>8710</v>
      </c>
      <c r="E14141" s="57">
        <v>2620</v>
      </c>
      <c r="F14141" s="57"/>
      <c r="G14141" s="125">
        <f t="shared" si="227"/>
        <v>-2620</v>
      </c>
      <c r="H14141" s="704" t="s">
        <v>8971</v>
      </c>
    </row>
    <row r="14142" spans="1:8" ht="15" x14ac:dyDescent="0.2">
      <c r="A14142" s="733">
        <v>44952</v>
      </c>
      <c r="B14142" s="40" t="s">
        <v>16</v>
      </c>
      <c r="C14142" s="40" t="s">
        <v>3842</v>
      </c>
      <c r="D14142" s="107" t="s">
        <v>8710</v>
      </c>
      <c r="E14142" s="57">
        <v>3900</v>
      </c>
      <c r="F14142" s="57"/>
      <c r="G14142" s="125">
        <f t="shared" si="227"/>
        <v>-3900</v>
      </c>
      <c r="H14142" s="704" t="s">
        <v>8971</v>
      </c>
    </row>
    <row r="14143" spans="1:8" ht="15" x14ac:dyDescent="0.2">
      <c r="A14143" s="733">
        <v>44952</v>
      </c>
      <c r="B14143" s="40" t="s">
        <v>8557</v>
      </c>
      <c r="C14143" s="40" t="s">
        <v>5740</v>
      </c>
      <c r="D14143" s="107" t="s">
        <v>9235</v>
      </c>
      <c r="E14143" s="57">
        <v>2000</v>
      </c>
      <c r="F14143" s="57"/>
      <c r="G14143" s="125">
        <f t="shared" si="227"/>
        <v>-2000</v>
      </c>
      <c r="H14143" s="704" t="s">
        <v>8971</v>
      </c>
    </row>
    <row r="14144" spans="1:8" ht="15" x14ac:dyDescent="0.2">
      <c r="A14144" s="733">
        <v>44952</v>
      </c>
      <c r="B14144" s="40" t="s">
        <v>8337</v>
      </c>
      <c r="C14144" s="40" t="s">
        <v>391</v>
      </c>
      <c r="D14144" s="107" t="s">
        <v>9024</v>
      </c>
      <c r="E14144" s="57">
        <v>2000</v>
      </c>
      <c r="F14144" s="57"/>
      <c r="G14144" s="125">
        <f t="shared" si="227"/>
        <v>-2000</v>
      </c>
      <c r="H14144" s="704" t="s">
        <v>8971</v>
      </c>
    </row>
    <row r="14145" spans="1:8" ht="15" customHeight="1" x14ac:dyDescent="0.2">
      <c r="A14145" s="733">
        <v>44952</v>
      </c>
      <c r="B14145" s="40" t="s">
        <v>16</v>
      </c>
      <c r="C14145" s="40" t="s">
        <v>3842</v>
      </c>
      <c r="D14145" s="107" t="s">
        <v>8710</v>
      </c>
      <c r="E14145" s="57">
        <v>4930</v>
      </c>
      <c r="F14145" s="57"/>
      <c r="G14145" s="125">
        <f t="shared" si="227"/>
        <v>-4930</v>
      </c>
      <c r="H14145" s="704" t="s">
        <v>8971</v>
      </c>
    </row>
    <row r="14146" spans="1:8" ht="15" x14ac:dyDescent="0.2">
      <c r="A14146" s="733">
        <v>44952</v>
      </c>
      <c r="B14146" s="40" t="s">
        <v>8337</v>
      </c>
      <c r="C14146" s="40" t="s">
        <v>285</v>
      </c>
      <c r="D14146" s="107" t="s">
        <v>8161</v>
      </c>
      <c r="E14146" s="57">
        <v>500</v>
      </c>
      <c r="F14146" s="57"/>
      <c r="G14146" s="125">
        <f t="shared" si="227"/>
        <v>-500</v>
      </c>
      <c r="H14146" s="704" t="s">
        <v>8971</v>
      </c>
    </row>
    <row r="14147" spans="1:8" ht="15" x14ac:dyDescent="0.2">
      <c r="A14147" s="733">
        <v>44952</v>
      </c>
      <c r="B14147" s="40" t="s">
        <v>8874</v>
      </c>
      <c r="C14147" s="40" t="s">
        <v>285</v>
      </c>
      <c r="D14147" s="107" t="s">
        <v>8446</v>
      </c>
      <c r="E14147" s="57">
        <v>300</v>
      </c>
      <c r="F14147" s="57"/>
      <c r="G14147" s="125">
        <f t="shared" si="227"/>
        <v>-300</v>
      </c>
      <c r="H14147" s="704" t="s">
        <v>8971</v>
      </c>
    </row>
    <row r="14148" spans="1:8" ht="15" x14ac:dyDescent="0.2">
      <c r="A14148" s="733">
        <v>44952</v>
      </c>
      <c r="B14148" s="40" t="s">
        <v>8874</v>
      </c>
      <c r="C14148" s="40" t="s">
        <v>5740</v>
      </c>
      <c r="D14148" s="107" t="s">
        <v>9236</v>
      </c>
      <c r="E14148" s="57">
        <v>1500</v>
      </c>
      <c r="F14148" s="57"/>
      <c r="G14148" s="125">
        <f t="shared" si="227"/>
        <v>-1500</v>
      </c>
      <c r="H14148" s="704" t="s">
        <v>8971</v>
      </c>
    </row>
    <row r="14149" spans="1:8" ht="15" x14ac:dyDescent="0.2">
      <c r="A14149" s="733">
        <v>44952</v>
      </c>
      <c r="B14149" s="40" t="s">
        <v>8655</v>
      </c>
      <c r="C14149" s="40" t="s">
        <v>5740</v>
      </c>
      <c r="D14149" s="107" t="s">
        <v>9237</v>
      </c>
      <c r="E14149" s="57">
        <v>1000</v>
      </c>
      <c r="F14149" s="57"/>
      <c r="G14149" s="125">
        <f t="shared" si="227"/>
        <v>-1000</v>
      </c>
      <c r="H14149" s="704" t="s">
        <v>8971</v>
      </c>
    </row>
    <row r="14150" spans="1:8" ht="15" x14ac:dyDescent="0.2">
      <c r="A14150" s="733">
        <v>44952</v>
      </c>
      <c r="B14150" s="40" t="s">
        <v>16</v>
      </c>
      <c r="C14150" s="40" t="s">
        <v>3842</v>
      </c>
      <c r="D14150" s="107" t="s">
        <v>8710</v>
      </c>
      <c r="E14150" s="57">
        <v>7855</v>
      </c>
      <c r="F14150" s="57"/>
      <c r="G14150" s="125">
        <f t="shared" si="227"/>
        <v>-7855</v>
      </c>
      <c r="H14150" s="704" t="s">
        <v>8971</v>
      </c>
    </row>
    <row r="14151" spans="1:8" ht="15" x14ac:dyDescent="0.2">
      <c r="A14151" s="733">
        <v>44952</v>
      </c>
      <c r="B14151" s="40" t="s">
        <v>25</v>
      </c>
      <c r="C14151" s="40" t="s">
        <v>8148</v>
      </c>
      <c r="D14151" s="107" t="s">
        <v>8712</v>
      </c>
      <c r="E14151" s="57">
        <v>23682</v>
      </c>
      <c r="F14151" s="57"/>
      <c r="G14151" s="125">
        <f t="shared" si="227"/>
        <v>-23682</v>
      </c>
      <c r="H14151" s="704" t="s">
        <v>8971</v>
      </c>
    </row>
    <row r="14152" spans="1:8" ht="15" x14ac:dyDescent="0.2">
      <c r="A14152" s="733">
        <v>44952</v>
      </c>
      <c r="B14152" s="40" t="s">
        <v>16</v>
      </c>
      <c r="C14152" s="40" t="s">
        <v>8148</v>
      </c>
      <c r="D14152" s="107" t="s">
        <v>8712</v>
      </c>
      <c r="E14152" s="57">
        <v>10398</v>
      </c>
      <c r="F14152" s="57"/>
      <c r="G14152" s="125">
        <f t="shared" si="227"/>
        <v>-10398</v>
      </c>
      <c r="H14152" s="704" t="s">
        <v>8971</v>
      </c>
    </row>
    <row r="14153" spans="1:8" ht="15" x14ac:dyDescent="0.2">
      <c r="A14153" s="733">
        <v>44952</v>
      </c>
      <c r="B14153" s="40" t="s">
        <v>8337</v>
      </c>
      <c r="C14153" s="40" t="s">
        <v>391</v>
      </c>
      <c r="D14153" s="107" t="s">
        <v>9224</v>
      </c>
      <c r="E14153" s="57">
        <v>800</v>
      </c>
      <c r="F14153" s="57"/>
      <c r="G14153" s="125">
        <f t="shared" si="227"/>
        <v>-800</v>
      </c>
      <c r="H14153" s="704" t="s">
        <v>8971</v>
      </c>
    </row>
    <row r="14154" spans="1:8" ht="15" x14ac:dyDescent="0.2">
      <c r="A14154" s="733">
        <v>44952</v>
      </c>
      <c r="B14154" s="40" t="s">
        <v>16</v>
      </c>
      <c r="C14154" s="40" t="s">
        <v>103</v>
      </c>
      <c r="D14154" s="107" t="s">
        <v>9238</v>
      </c>
      <c r="E14154" s="57">
        <v>6000</v>
      </c>
      <c r="F14154" s="57"/>
      <c r="G14154" s="125">
        <f t="shared" si="227"/>
        <v>-6000</v>
      </c>
      <c r="H14154" s="704" t="s">
        <v>8971</v>
      </c>
    </row>
    <row r="14155" spans="1:8" ht="15" x14ac:dyDescent="0.2">
      <c r="A14155" s="733">
        <v>44952</v>
      </c>
      <c r="B14155" s="40" t="s">
        <v>8655</v>
      </c>
      <c r="C14155" s="40" t="s">
        <v>5740</v>
      </c>
      <c r="D14155" s="107" t="s">
        <v>8978</v>
      </c>
      <c r="E14155" s="57">
        <v>1500</v>
      </c>
      <c r="F14155" s="57"/>
      <c r="G14155" s="125">
        <f t="shared" si="227"/>
        <v>-1500</v>
      </c>
      <c r="H14155" s="704" t="s">
        <v>8971</v>
      </c>
    </row>
    <row r="14156" spans="1:8" ht="15" x14ac:dyDescent="0.2">
      <c r="A14156" s="733">
        <v>44952</v>
      </c>
      <c r="B14156" s="40" t="s">
        <v>16</v>
      </c>
      <c r="C14156" s="40" t="s">
        <v>391</v>
      </c>
      <c r="D14156" s="107" t="s">
        <v>9239</v>
      </c>
      <c r="E14156" s="57">
        <v>300</v>
      </c>
      <c r="F14156" s="57"/>
      <c r="G14156" s="125">
        <f t="shared" si="227"/>
        <v>-300</v>
      </c>
      <c r="H14156" s="704" t="s">
        <v>8971</v>
      </c>
    </row>
    <row r="14157" spans="1:8" ht="15" x14ac:dyDescent="0.2">
      <c r="A14157" s="733">
        <v>44952</v>
      </c>
      <c r="B14157" s="40" t="s">
        <v>16</v>
      </c>
      <c r="C14157" s="40" t="s">
        <v>3842</v>
      </c>
      <c r="D14157" s="107" t="s">
        <v>8710</v>
      </c>
      <c r="E14157" s="57">
        <v>6125</v>
      </c>
      <c r="F14157" s="57"/>
      <c r="G14157" s="125">
        <f t="shared" si="227"/>
        <v>-6125</v>
      </c>
      <c r="H14157" s="704" t="s">
        <v>8971</v>
      </c>
    </row>
    <row r="14158" spans="1:8" ht="15" x14ac:dyDescent="0.2">
      <c r="A14158" s="733">
        <v>44952</v>
      </c>
      <c r="B14158" s="40" t="s">
        <v>16</v>
      </c>
      <c r="C14158" s="40" t="s">
        <v>391</v>
      </c>
      <c r="D14158" s="107" t="s">
        <v>9248</v>
      </c>
      <c r="E14158" s="57">
        <v>420</v>
      </c>
      <c r="F14158" s="57"/>
      <c r="G14158" s="125">
        <f t="shared" si="227"/>
        <v>-420</v>
      </c>
      <c r="H14158" s="704" t="s">
        <v>8971</v>
      </c>
    </row>
    <row r="14159" spans="1:8" ht="15" x14ac:dyDescent="0.2">
      <c r="A14159" s="733">
        <v>44953</v>
      </c>
      <c r="B14159" s="40" t="s">
        <v>16</v>
      </c>
      <c r="C14159" s="40" t="s">
        <v>391</v>
      </c>
      <c r="D14159" s="107" t="s">
        <v>9249</v>
      </c>
      <c r="E14159" s="57">
        <v>9000</v>
      </c>
      <c r="F14159" s="57"/>
      <c r="G14159" s="125">
        <f t="shared" si="227"/>
        <v>-9000</v>
      </c>
      <c r="H14159" s="704" t="s">
        <v>8971</v>
      </c>
    </row>
    <row r="14160" spans="1:8" ht="15" x14ac:dyDescent="0.2">
      <c r="A14160" s="733">
        <v>44953</v>
      </c>
      <c r="B14160" s="40" t="s">
        <v>16</v>
      </c>
      <c r="C14160" s="40" t="s">
        <v>391</v>
      </c>
      <c r="D14160" s="107" t="s">
        <v>9248</v>
      </c>
      <c r="E14160" s="57">
        <v>2520</v>
      </c>
      <c r="F14160" s="57"/>
      <c r="G14160" s="125">
        <f t="shared" si="227"/>
        <v>-2520</v>
      </c>
      <c r="H14160" s="704" t="s">
        <v>8971</v>
      </c>
    </row>
    <row r="14161" spans="1:8" ht="15" x14ac:dyDescent="0.2">
      <c r="A14161" s="733">
        <v>44953</v>
      </c>
      <c r="B14161" s="40" t="s">
        <v>25</v>
      </c>
      <c r="C14161" s="40" t="s">
        <v>391</v>
      </c>
      <c r="D14161" s="107" t="s">
        <v>9250</v>
      </c>
      <c r="E14161" s="57">
        <v>2300</v>
      </c>
      <c r="F14161" s="57"/>
      <c r="G14161" s="125">
        <f t="shared" si="227"/>
        <v>-2300</v>
      </c>
      <c r="H14161" s="704" t="s">
        <v>8971</v>
      </c>
    </row>
    <row r="14162" spans="1:8" ht="15" x14ac:dyDescent="0.2">
      <c r="A14162" s="733">
        <v>44953</v>
      </c>
      <c r="B14162" s="40" t="s">
        <v>8655</v>
      </c>
      <c r="C14162" s="40" t="s">
        <v>3144</v>
      </c>
      <c r="D14162" s="107" t="s">
        <v>9251</v>
      </c>
      <c r="E14162" s="57">
        <v>31000</v>
      </c>
      <c r="F14162" s="57"/>
      <c r="G14162" s="125">
        <f t="shared" si="227"/>
        <v>-31000</v>
      </c>
      <c r="H14162" s="704" t="s">
        <v>8971</v>
      </c>
    </row>
    <row r="14163" spans="1:8" ht="15" x14ac:dyDescent="0.2">
      <c r="A14163" s="733">
        <v>44953</v>
      </c>
      <c r="B14163" s="40" t="s">
        <v>8655</v>
      </c>
      <c r="C14163" s="40" t="s">
        <v>3144</v>
      </c>
      <c r="D14163" s="107" t="s">
        <v>9252</v>
      </c>
      <c r="E14163" s="57">
        <v>68000</v>
      </c>
      <c r="F14163" s="57"/>
      <c r="G14163" s="125">
        <f t="shared" si="227"/>
        <v>-68000</v>
      </c>
      <c r="H14163" s="704" t="s">
        <v>8971</v>
      </c>
    </row>
    <row r="14164" spans="1:8" s="681" customFormat="1" ht="36" customHeight="1" x14ac:dyDescent="0.25">
      <c r="A14164" s="733">
        <v>44957</v>
      </c>
      <c r="B14164" s="62" t="s">
        <v>7919</v>
      </c>
      <c r="C14164" s="62" t="s">
        <v>8241</v>
      </c>
      <c r="D14164" s="182" t="s">
        <v>9253</v>
      </c>
      <c r="E14164" s="125">
        <v>265000</v>
      </c>
      <c r="F14164" s="125"/>
      <c r="G14164" s="125">
        <f t="shared" si="227"/>
        <v>-265000</v>
      </c>
      <c r="H14164" s="704" t="s">
        <v>8971</v>
      </c>
    </row>
    <row r="14165" spans="1:8" ht="15" x14ac:dyDescent="0.2">
      <c r="A14165" s="733">
        <v>44957</v>
      </c>
      <c r="B14165" s="40" t="s">
        <v>16</v>
      </c>
      <c r="C14165" s="40" t="s">
        <v>391</v>
      </c>
      <c r="D14165" s="107" t="s">
        <v>9254</v>
      </c>
      <c r="E14165" s="57">
        <v>1500</v>
      </c>
      <c r="F14165" s="57"/>
      <c r="G14165" s="125">
        <f t="shared" si="227"/>
        <v>-1500</v>
      </c>
      <c r="H14165" s="704" t="s">
        <v>8971</v>
      </c>
    </row>
    <row r="14166" spans="1:8" ht="15" x14ac:dyDescent="0.2">
      <c r="A14166" s="733">
        <v>44957</v>
      </c>
      <c r="B14166" s="40" t="s">
        <v>1399</v>
      </c>
      <c r="C14166" s="40" t="s">
        <v>6704</v>
      </c>
      <c r="D14166" s="107" t="s">
        <v>9245</v>
      </c>
      <c r="E14166" s="57">
        <v>887205</v>
      </c>
      <c r="F14166" s="57"/>
      <c r="G14166" s="125">
        <f t="shared" si="227"/>
        <v>-887205</v>
      </c>
      <c r="H14166" s="704" t="s">
        <v>8971</v>
      </c>
    </row>
    <row r="14167" spans="1:8" ht="15" x14ac:dyDescent="0.2">
      <c r="A14167" s="733">
        <v>44957</v>
      </c>
      <c r="B14167" s="40" t="s">
        <v>8874</v>
      </c>
      <c r="C14167" s="40" t="s">
        <v>3144</v>
      </c>
      <c r="D14167" s="107" t="s">
        <v>9222</v>
      </c>
      <c r="E14167" s="57">
        <v>4290</v>
      </c>
      <c r="F14167" s="57"/>
      <c r="G14167" s="125">
        <f t="shared" si="227"/>
        <v>-4290</v>
      </c>
      <c r="H14167" s="704" t="s">
        <v>8971</v>
      </c>
    </row>
    <row r="14168" spans="1:8" ht="15" x14ac:dyDescent="0.2">
      <c r="A14168" s="733">
        <v>44957</v>
      </c>
      <c r="B14168" s="40" t="s">
        <v>8874</v>
      </c>
      <c r="C14168" s="40" t="s">
        <v>3144</v>
      </c>
      <c r="D14168" s="107" t="s">
        <v>9255</v>
      </c>
      <c r="E14168" s="57">
        <v>1900</v>
      </c>
      <c r="F14168" s="57"/>
      <c r="G14168" s="125">
        <f t="shared" si="227"/>
        <v>-1900</v>
      </c>
      <c r="H14168" s="704" t="s">
        <v>8971</v>
      </c>
    </row>
    <row r="14169" spans="1:8" ht="15" x14ac:dyDescent="0.2">
      <c r="A14169" s="733">
        <v>44957</v>
      </c>
      <c r="B14169" s="40" t="s">
        <v>6503</v>
      </c>
      <c r="C14169" s="40" t="s">
        <v>3144</v>
      </c>
      <c r="D14169" s="107" t="s">
        <v>9256</v>
      </c>
      <c r="E14169" s="57">
        <v>72000</v>
      </c>
      <c r="F14169" s="57"/>
      <c r="G14169" s="125">
        <f t="shared" si="227"/>
        <v>-72000</v>
      </c>
      <c r="H14169" s="704" t="s">
        <v>8971</v>
      </c>
    </row>
    <row r="14170" spans="1:8" ht="15" x14ac:dyDescent="0.2">
      <c r="A14170" s="733">
        <v>44957</v>
      </c>
      <c r="B14170" s="40" t="s">
        <v>8557</v>
      </c>
      <c r="C14170" s="40" t="s">
        <v>8888</v>
      </c>
      <c r="D14170" s="107" t="s">
        <v>9257</v>
      </c>
      <c r="E14170" s="57">
        <v>33000</v>
      </c>
      <c r="F14170" s="57"/>
      <c r="G14170" s="125">
        <f t="shared" si="227"/>
        <v>-33000</v>
      </c>
      <c r="H14170" s="704" t="s">
        <v>8971</v>
      </c>
    </row>
    <row r="14171" spans="1:8" ht="15" x14ac:dyDescent="0.2">
      <c r="A14171" s="732">
        <v>44932</v>
      </c>
      <c r="B14171" s="173" t="s">
        <v>8337</v>
      </c>
      <c r="C14171" s="173" t="s">
        <v>6704</v>
      </c>
      <c r="D14171" s="227" t="s">
        <v>8986</v>
      </c>
      <c r="E14171" s="235">
        <v>300000</v>
      </c>
      <c r="F14171" s="235"/>
      <c r="G14171" s="235">
        <f t="shared" si="227"/>
        <v>-300000</v>
      </c>
      <c r="H14171" s="708" t="s">
        <v>8971</v>
      </c>
    </row>
    <row r="14172" spans="1:8" ht="15" x14ac:dyDescent="0.2">
      <c r="A14172" s="732">
        <v>44932</v>
      </c>
      <c r="B14172" s="173" t="s">
        <v>8337</v>
      </c>
      <c r="C14172" s="173" t="s">
        <v>6704</v>
      </c>
      <c r="D14172" s="227" t="s">
        <v>8985</v>
      </c>
      <c r="E14172" s="235">
        <v>300000</v>
      </c>
      <c r="F14172" s="235"/>
      <c r="G14172" s="235">
        <f t="shared" si="227"/>
        <v>-300000</v>
      </c>
      <c r="H14172" s="708" t="s">
        <v>8971</v>
      </c>
    </row>
    <row r="14173" spans="1:8" ht="15" x14ac:dyDescent="0.2">
      <c r="A14173" s="732">
        <v>44932</v>
      </c>
      <c r="B14173" s="173" t="s">
        <v>8557</v>
      </c>
      <c r="C14173" s="173" t="s">
        <v>8898</v>
      </c>
      <c r="D14173" s="227" t="s">
        <v>8987</v>
      </c>
      <c r="E14173" s="235">
        <v>224000</v>
      </c>
      <c r="F14173" s="235"/>
      <c r="G14173" s="235">
        <f t="shared" si="227"/>
        <v>-224000</v>
      </c>
      <c r="H14173" s="708" t="s">
        <v>8971</v>
      </c>
    </row>
    <row r="14174" spans="1:8" ht="15" x14ac:dyDescent="0.2">
      <c r="A14174" s="732">
        <v>44933</v>
      </c>
      <c r="B14174" s="173" t="s">
        <v>8041</v>
      </c>
      <c r="C14174" s="173" t="s">
        <v>8028</v>
      </c>
      <c r="D14174" s="227" t="s">
        <v>8987</v>
      </c>
      <c r="E14174" s="235">
        <v>58000</v>
      </c>
      <c r="F14174" s="235"/>
      <c r="G14174" s="235">
        <f t="shared" si="227"/>
        <v>-58000</v>
      </c>
      <c r="H14174" s="708" t="s">
        <v>8971</v>
      </c>
    </row>
    <row r="14175" spans="1:8" ht="15" x14ac:dyDescent="0.2">
      <c r="A14175" s="732">
        <v>44933</v>
      </c>
      <c r="B14175" s="173" t="s">
        <v>7919</v>
      </c>
      <c r="C14175" s="173" t="s">
        <v>8028</v>
      </c>
      <c r="D14175" s="227" t="s">
        <v>8987</v>
      </c>
      <c r="E14175" s="235">
        <v>42000</v>
      </c>
      <c r="F14175" s="235"/>
      <c r="G14175" s="235">
        <f t="shared" si="227"/>
        <v>-42000</v>
      </c>
      <c r="H14175" s="708" t="s">
        <v>8971</v>
      </c>
    </row>
    <row r="14176" spans="1:8" ht="15" x14ac:dyDescent="0.2">
      <c r="A14176" s="732">
        <v>44937</v>
      </c>
      <c r="B14176" s="173" t="s">
        <v>8655</v>
      </c>
      <c r="C14176" s="173" t="s">
        <v>7475</v>
      </c>
      <c r="D14176" s="227" t="s">
        <v>9011</v>
      </c>
      <c r="E14176" s="235">
        <v>30000</v>
      </c>
      <c r="F14176" s="235"/>
      <c r="G14176" s="235">
        <f t="shared" si="227"/>
        <v>-30000</v>
      </c>
      <c r="H14176" s="708" t="s">
        <v>8971</v>
      </c>
    </row>
    <row r="14177" spans="1:8" ht="15" x14ac:dyDescent="0.2">
      <c r="A14177" s="732">
        <v>44942</v>
      </c>
      <c r="B14177" s="173" t="s">
        <v>7919</v>
      </c>
      <c r="C14177" s="173" t="s">
        <v>8035</v>
      </c>
      <c r="D14177" s="227" t="s">
        <v>9031</v>
      </c>
      <c r="E14177" s="235">
        <v>100000</v>
      </c>
      <c r="F14177" s="235"/>
      <c r="G14177" s="235">
        <f t="shared" si="227"/>
        <v>-100000</v>
      </c>
      <c r="H14177" s="708" t="s">
        <v>8971</v>
      </c>
    </row>
    <row r="14178" spans="1:8" ht="24" x14ac:dyDescent="0.2">
      <c r="A14178" s="732">
        <v>44942</v>
      </c>
      <c r="B14178" s="173" t="s">
        <v>6503</v>
      </c>
      <c r="C14178" s="550" t="s">
        <v>166</v>
      </c>
      <c r="D14178" s="739" t="s">
        <v>9032</v>
      </c>
      <c r="E14178" s="551">
        <v>21400</v>
      </c>
      <c r="F14178" s="235"/>
      <c r="G14178" s="235">
        <f t="shared" si="227"/>
        <v>-21400</v>
      </c>
      <c r="H14178" s="708" t="s">
        <v>8971</v>
      </c>
    </row>
    <row r="14179" spans="1:8" ht="24" x14ac:dyDescent="0.2">
      <c r="A14179" s="732">
        <v>44942</v>
      </c>
      <c r="B14179" s="173" t="s">
        <v>7919</v>
      </c>
      <c r="C14179" s="550" t="s">
        <v>166</v>
      </c>
      <c r="D14179" s="739" t="s">
        <v>9032</v>
      </c>
      <c r="E14179" s="551">
        <v>25000</v>
      </c>
      <c r="F14179" s="235"/>
      <c r="G14179" s="235">
        <f t="shared" si="227"/>
        <v>-25000</v>
      </c>
      <c r="H14179" s="708" t="s">
        <v>8971</v>
      </c>
    </row>
    <row r="14180" spans="1:8" ht="24" x14ac:dyDescent="0.2">
      <c r="A14180" s="732">
        <v>44942</v>
      </c>
      <c r="B14180" s="173" t="s">
        <v>8337</v>
      </c>
      <c r="C14180" s="550" t="s">
        <v>166</v>
      </c>
      <c r="D14180" s="739" t="s">
        <v>9032</v>
      </c>
      <c r="E14180" s="551">
        <v>69000</v>
      </c>
      <c r="F14180" s="235"/>
      <c r="G14180" s="235">
        <f t="shared" si="227"/>
        <v>-69000</v>
      </c>
      <c r="H14180" s="708" t="s">
        <v>8971</v>
      </c>
    </row>
    <row r="14181" spans="1:8" ht="24" x14ac:dyDescent="0.2">
      <c r="A14181" s="732">
        <v>44942</v>
      </c>
      <c r="B14181" s="173" t="s">
        <v>8557</v>
      </c>
      <c r="C14181" s="550" t="s">
        <v>166</v>
      </c>
      <c r="D14181" s="739" t="s">
        <v>9032</v>
      </c>
      <c r="E14181" s="551">
        <v>15282</v>
      </c>
      <c r="F14181" s="235"/>
      <c r="G14181" s="235">
        <f t="shared" si="227"/>
        <v>-15282</v>
      </c>
      <c r="H14181" s="708" t="s">
        <v>8971</v>
      </c>
    </row>
    <row r="14182" spans="1:8" ht="24" x14ac:dyDescent="0.2">
      <c r="A14182" s="732">
        <v>44942</v>
      </c>
      <c r="B14182" s="173" t="s">
        <v>8530</v>
      </c>
      <c r="C14182" s="550" t="s">
        <v>166</v>
      </c>
      <c r="D14182" s="739" t="s">
        <v>9032</v>
      </c>
      <c r="E14182" s="551">
        <v>47891</v>
      </c>
      <c r="F14182" s="235"/>
      <c r="G14182" s="235">
        <f t="shared" si="227"/>
        <v>-47891</v>
      </c>
      <c r="H14182" s="708" t="s">
        <v>8971</v>
      </c>
    </row>
    <row r="14183" spans="1:8" ht="15" x14ac:dyDescent="0.2">
      <c r="A14183" s="732">
        <v>44942</v>
      </c>
      <c r="B14183" s="173" t="s">
        <v>8655</v>
      </c>
      <c r="C14183" s="173" t="s">
        <v>7221</v>
      </c>
      <c r="D14183" s="227" t="s">
        <v>9033</v>
      </c>
      <c r="E14183" s="235">
        <v>150000</v>
      </c>
      <c r="F14183" s="235"/>
      <c r="G14183" s="235">
        <f t="shared" si="227"/>
        <v>-150000</v>
      </c>
      <c r="H14183" s="708" t="s">
        <v>8971</v>
      </c>
    </row>
    <row r="14184" spans="1:8" ht="15" x14ac:dyDescent="0.2">
      <c r="A14184" s="732">
        <v>44943</v>
      </c>
      <c r="B14184" s="173" t="s">
        <v>8557</v>
      </c>
      <c r="C14184" s="173" t="s">
        <v>8898</v>
      </c>
      <c r="D14184" s="227" t="s">
        <v>9056</v>
      </c>
      <c r="E14184" s="235">
        <v>300000</v>
      </c>
      <c r="F14184" s="235"/>
      <c r="G14184" s="235">
        <f t="shared" si="227"/>
        <v>-300000</v>
      </c>
      <c r="H14184" s="708" t="s">
        <v>8971</v>
      </c>
    </row>
    <row r="14185" spans="1:8" ht="15" x14ac:dyDescent="0.2">
      <c r="A14185" s="732">
        <v>44943</v>
      </c>
      <c r="B14185" s="173" t="s">
        <v>7919</v>
      </c>
      <c r="C14185" s="173" t="s">
        <v>6622</v>
      </c>
      <c r="D14185" s="227" t="s">
        <v>9057</v>
      </c>
      <c r="E14185" s="235">
        <v>70000</v>
      </c>
      <c r="F14185" s="235"/>
      <c r="G14185" s="235">
        <f t="shared" si="227"/>
        <v>-70000</v>
      </c>
      <c r="H14185" s="708" t="s">
        <v>8971</v>
      </c>
    </row>
    <row r="14186" spans="1:8" ht="15" x14ac:dyDescent="0.2">
      <c r="A14186" s="732">
        <v>44945</v>
      </c>
      <c r="B14186" s="173" t="s">
        <v>8655</v>
      </c>
      <c r="C14186" s="173" t="s">
        <v>8249</v>
      </c>
      <c r="D14186" s="227" t="s">
        <v>9069</v>
      </c>
      <c r="E14186" s="235">
        <v>109000</v>
      </c>
      <c r="F14186" s="235"/>
      <c r="G14186" s="235">
        <f t="shared" si="227"/>
        <v>-109000</v>
      </c>
      <c r="H14186" s="708" t="s">
        <v>8971</v>
      </c>
    </row>
    <row r="14187" spans="1:8" ht="15" x14ac:dyDescent="0.2">
      <c r="A14187" s="732">
        <v>44945</v>
      </c>
      <c r="B14187" s="173" t="s">
        <v>8041</v>
      </c>
      <c r="C14187" s="173" t="s">
        <v>8028</v>
      </c>
      <c r="D14187" s="227" t="s">
        <v>9070</v>
      </c>
      <c r="E14187" s="235">
        <v>120000</v>
      </c>
      <c r="F14187" s="235"/>
      <c r="G14187" s="235">
        <f t="shared" si="227"/>
        <v>-120000</v>
      </c>
      <c r="H14187" s="708" t="s">
        <v>8971</v>
      </c>
    </row>
    <row r="14188" spans="1:8" ht="15" x14ac:dyDescent="0.2">
      <c r="A14188" s="732">
        <v>44945</v>
      </c>
      <c r="B14188" s="173" t="s">
        <v>8866</v>
      </c>
      <c r="C14188" s="173" t="s">
        <v>8500</v>
      </c>
      <c r="D14188" s="227" t="s">
        <v>9071</v>
      </c>
      <c r="E14188" s="235">
        <v>50000</v>
      </c>
      <c r="F14188" s="235"/>
      <c r="G14188" s="235">
        <f t="shared" si="227"/>
        <v>-50000</v>
      </c>
      <c r="H14188" s="708" t="s">
        <v>8971</v>
      </c>
    </row>
    <row r="14189" spans="1:8" ht="15" x14ac:dyDescent="0.2">
      <c r="A14189" s="732">
        <v>44949</v>
      </c>
      <c r="B14189" s="173" t="s">
        <v>8655</v>
      </c>
      <c r="C14189" s="173" t="s">
        <v>317</v>
      </c>
      <c r="D14189" s="227" t="s">
        <v>7718</v>
      </c>
      <c r="E14189" s="235">
        <v>173000</v>
      </c>
      <c r="F14189" s="235"/>
      <c r="G14189" s="235">
        <f t="shared" si="227"/>
        <v>-173000</v>
      </c>
      <c r="H14189" s="708" t="s">
        <v>8971</v>
      </c>
    </row>
    <row r="14190" spans="1:8" ht="15" x14ac:dyDescent="0.2">
      <c r="A14190" s="732">
        <v>44949</v>
      </c>
      <c r="B14190" s="173" t="s">
        <v>7919</v>
      </c>
      <c r="C14190" s="173" t="s">
        <v>704</v>
      </c>
      <c r="D14190" s="227" t="s">
        <v>9072</v>
      </c>
      <c r="E14190" s="235">
        <v>34773</v>
      </c>
      <c r="F14190" s="235"/>
      <c r="G14190" s="235">
        <f t="shared" si="227"/>
        <v>-34773</v>
      </c>
      <c r="H14190" s="708" t="s">
        <v>8971</v>
      </c>
    </row>
    <row r="14191" spans="1:8" ht="15" x14ac:dyDescent="0.2">
      <c r="A14191" s="732">
        <v>44949</v>
      </c>
      <c r="B14191" s="173" t="s">
        <v>8337</v>
      </c>
      <c r="C14191" s="173" t="s">
        <v>704</v>
      </c>
      <c r="D14191" s="227" t="s">
        <v>9072</v>
      </c>
      <c r="E14191" s="235">
        <v>65227</v>
      </c>
      <c r="F14191" s="235"/>
      <c r="G14191" s="235">
        <f t="shared" si="227"/>
        <v>-65227</v>
      </c>
      <c r="H14191" s="708" t="s">
        <v>8971</v>
      </c>
    </row>
    <row r="14192" spans="1:8" ht="15" x14ac:dyDescent="0.2">
      <c r="A14192" s="732">
        <v>44949</v>
      </c>
      <c r="B14192" s="173" t="s">
        <v>8337</v>
      </c>
      <c r="C14192" s="173" t="s">
        <v>1062</v>
      </c>
      <c r="D14192" s="227" t="s">
        <v>7718</v>
      </c>
      <c r="E14192" s="235">
        <v>100000</v>
      </c>
      <c r="F14192" s="235"/>
      <c r="G14192" s="235">
        <f t="shared" si="227"/>
        <v>-100000</v>
      </c>
      <c r="H14192" s="708" t="s">
        <v>8971</v>
      </c>
    </row>
    <row r="14193" spans="1:8" ht="15" x14ac:dyDescent="0.2">
      <c r="A14193" s="732">
        <v>44949</v>
      </c>
      <c r="B14193" s="173" t="s">
        <v>8655</v>
      </c>
      <c r="C14193" s="173" t="s">
        <v>8689</v>
      </c>
      <c r="D14193" s="227" t="s">
        <v>9074</v>
      </c>
      <c r="E14193" s="235">
        <v>36500</v>
      </c>
      <c r="F14193" s="235"/>
      <c r="G14193" s="235">
        <f t="shared" si="227"/>
        <v>-36500</v>
      </c>
      <c r="H14193" s="708" t="s">
        <v>8971</v>
      </c>
    </row>
    <row r="14194" spans="1:8" ht="15" x14ac:dyDescent="0.2">
      <c r="A14194" s="732">
        <v>44950</v>
      </c>
      <c r="B14194" s="173" t="s">
        <v>8874</v>
      </c>
      <c r="C14194" s="173" t="s">
        <v>8790</v>
      </c>
      <c r="D14194" s="227" t="s">
        <v>9075</v>
      </c>
      <c r="E14194" s="235">
        <v>250000</v>
      </c>
      <c r="F14194" s="235"/>
      <c r="G14194" s="235">
        <f t="shared" si="227"/>
        <v>-250000</v>
      </c>
      <c r="H14194" s="708" t="s">
        <v>8971</v>
      </c>
    </row>
    <row r="14195" spans="1:8" ht="15" x14ac:dyDescent="0.2">
      <c r="A14195" s="732">
        <v>44950</v>
      </c>
      <c r="B14195" s="173" t="s">
        <v>8874</v>
      </c>
      <c r="C14195" s="550" t="s">
        <v>8790</v>
      </c>
      <c r="D14195" s="739" t="s">
        <v>9076</v>
      </c>
      <c r="E14195" s="551">
        <v>235000</v>
      </c>
      <c r="F14195" s="235"/>
      <c r="G14195" s="235">
        <f t="shared" ref="G14195:G14258" si="228">F14195-E14195</f>
        <v>-235000</v>
      </c>
      <c r="H14195" s="708" t="s">
        <v>8971</v>
      </c>
    </row>
    <row r="14196" spans="1:8" ht="24" x14ac:dyDescent="0.2">
      <c r="A14196" s="732">
        <v>44950</v>
      </c>
      <c r="B14196" s="173" t="s">
        <v>8337</v>
      </c>
      <c r="C14196" s="550" t="s">
        <v>8790</v>
      </c>
      <c r="D14196" s="739" t="s">
        <v>9077</v>
      </c>
      <c r="E14196" s="551">
        <v>7500</v>
      </c>
      <c r="F14196" s="235"/>
      <c r="G14196" s="235">
        <f t="shared" si="228"/>
        <v>-7500</v>
      </c>
      <c r="H14196" s="708" t="s">
        <v>8971</v>
      </c>
    </row>
    <row r="14197" spans="1:8" ht="24" x14ac:dyDescent="0.2">
      <c r="A14197" s="732">
        <v>44950</v>
      </c>
      <c r="B14197" s="173" t="s">
        <v>8874</v>
      </c>
      <c r="C14197" s="173" t="s">
        <v>9078</v>
      </c>
      <c r="D14197" s="227" t="s">
        <v>9079</v>
      </c>
      <c r="E14197" s="235">
        <v>440396</v>
      </c>
      <c r="F14197" s="235"/>
      <c r="G14197" s="235">
        <f t="shared" si="228"/>
        <v>-440396</v>
      </c>
      <c r="H14197" s="708" t="s">
        <v>8971</v>
      </c>
    </row>
    <row r="14198" spans="1:8" ht="15" x14ac:dyDescent="0.2">
      <c r="A14198" s="732">
        <v>44951</v>
      </c>
      <c r="B14198" s="173" t="s">
        <v>8337</v>
      </c>
      <c r="C14198" s="173" t="s">
        <v>3445</v>
      </c>
      <c r="D14198" s="227" t="s">
        <v>9240</v>
      </c>
      <c r="E14198" s="235">
        <v>25000</v>
      </c>
      <c r="F14198" s="235"/>
      <c r="G14198" s="235">
        <f t="shared" si="228"/>
        <v>-25000</v>
      </c>
      <c r="H14198" s="708" t="s">
        <v>8971</v>
      </c>
    </row>
    <row r="14199" spans="1:8" ht="15" x14ac:dyDescent="0.2">
      <c r="A14199" s="729">
        <v>44928</v>
      </c>
      <c r="B14199" s="90" t="s">
        <v>3944</v>
      </c>
      <c r="C14199" s="174" t="s">
        <v>558</v>
      </c>
      <c r="D14199" s="891" t="s">
        <v>8936</v>
      </c>
      <c r="E14199" s="700"/>
      <c r="F14199" s="91">
        <v>337081</v>
      </c>
      <c r="G14199" s="91">
        <f t="shared" si="228"/>
        <v>337081</v>
      </c>
      <c r="H14199" s="701" t="s">
        <v>8971</v>
      </c>
    </row>
    <row r="14200" spans="1:8" ht="15" customHeight="1" x14ac:dyDescent="0.2">
      <c r="A14200" s="729">
        <v>44940</v>
      </c>
      <c r="B14200" s="93" t="s">
        <v>37</v>
      </c>
      <c r="C14200" s="174" t="s">
        <v>558</v>
      </c>
      <c r="D14200" s="891" t="s">
        <v>8936</v>
      </c>
      <c r="E14200" s="700"/>
      <c r="F14200" s="91">
        <v>188568</v>
      </c>
      <c r="G14200" s="91">
        <f t="shared" si="228"/>
        <v>188568</v>
      </c>
      <c r="H14200" s="701" t="s">
        <v>8971</v>
      </c>
    </row>
    <row r="14201" spans="1:8" s="681" customFormat="1" ht="24" customHeight="1" x14ac:dyDescent="0.25">
      <c r="A14201" s="729">
        <v>44942</v>
      </c>
      <c r="B14201" s="93" t="s">
        <v>6407</v>
      </c>
      <c r="C14201" s="174" t="s">
        <v>558</v>
      </c>
      <c r="D14201" s="801" t="s">
        <v>9030</v>
      </c>
      <c r="E14201" s="700"/>
      <c r="F14201" s="175">
        <v>178573</v>
      </c>
      <c r="G14201" s="175">
        <f t="shared" si="228"/>
        <v>178573</v>
      </c>
      <c r="H14201" s="701" t="s">
        <v>8971</v>
      </c>
    </row>
    <row r="14202" spans="1:8" ht="36" customHeight="1" x14ac:dyDescent="0.2">
      <c r="A14202" s="729">
        <v>44942</v>
      </c>
      <c r="B14202" s="93" t="s">
        <v>8826</v>
      </c>
      <c r="C14202" s="93" t="s">
        <v>558</v>
      </c>
      <c r="D14202" s="801" t="s">
        <v>8841</v>
      </c>
      <c r="E14202" s="175"/>
      <c r="F14202" s="175">
        <v>70646</v>
      </c>
      <c r="G14202" s="175">
        <f t="shared" si="228"/>
        <v>70646</v>
      </c>
      <c r="H14202" s="701" t="s">
        <v>8971</v>
      </c>
    </row>
    <row r="14203" spans="1:8" ht="15" customHeight="1" x14ac:dyDescent="0.2">
      <c r="A14203" s="729">
        <v>44942</v>
      </c>
      <c r="B14203" s="93" t="s">
        <v>8826</v>
      </c>
      <c r="C14203" s="93" t="s">
        <v>8850</v>
      </c>
      <c r="D14203" s="801" t="s">
        <v>8851</v>
      </c>
      <c r="E14203" s="175">
        <v>70646</v>
      </c>
      <c r="F14203" s="175"/>
      <c r="G14203" s="175">
        <f t="shared" si="228"/>
        <v>-70646</v>
      </c>
      <c r="H14203" s="701" t="s">
        <v>8971</v>
      </c>
    </row>
    <row r="14204" spans="1:8" ht="15" customHeight="1" x14ac:dyDescent="0.2">
      <c r="A14204" s="729">
        <v>44945</v>
      </c>
      <c r="B14204" s="93" t="s">
        <v>37</v>
      </c>
      <c r="C14204" s="174" t="s">
        <v>558</v>
      </c>
      <c r="D14204" s="891" t="s">
        <v>9246</v>
      </c>
      <c r="E14204" s="700"/>
      <c r="F14204" s="91">
        <v>188568</v>
      </c>
      <c r="G14204" s="175">
        <f t="shared" si="228"/>
        <v>188568</v>
      </c>
      <c r="H14204" s="701" t="s">
        <v>8971</v>
      </c>
    </row>
    <row r="14205" spans="1:8" ht="15" customHeight="1" x14ac:dyDescent="0.2">
      <c r="A14205" s="729">
        <v>44951</v>
      </c>
      <c r="B14205" s="90" t="s">
        <v>8337</v>
      </c>
      <c r="C14205" s="93" t="s">
        <v>558</v>
      </c>
      <c r="D14205" s="800" t="s">
        <v>9067</v>
      </c>
      <c r="E14205" s="175"/>
      <c r="F14205" s="91">
        <v>2500369</v>
      </c>
      <c r="G14205" s="175">
        <f t="shared" si="228"/>
        <v>2500369</v>
      </c>
      <c r="H14205" s="701" t="s">
        <v>8971</v>
      </c>
    </row>
    <row r="14206" spans="1:8" ht="15" customHeight="1" x14ac:dyDescent="0.2">
      <c r="A14206" s="729">
        <v>44951</v>
      </c>
      <c r="B14206" s="90" t="s">
        <v>8337</v>
      </c>
      <c r="C14206" s="93" t="s">
        <v>558</v>
      </c>
      <c r="D14206" s="800" t="s">
        <v>8541</v>
      </c>
      <c r="E14206" s="175">
        <v>25004</v>
      </c>
      <c r="F14206" s="175"/>
      <c r="G14206" s="175">
        <f t="shared" si="228"/>
        <v>-25004</v>
      </c>
      <c r="H14206" s="701" t="s">
        <v>8971</v>
      </c>
    </row>
    <row r="14207" spans="1:8" ht="15" x14ac:dyDescent="0.2">
      <c r="A14207" s="729">
        <v>44951</v>
      </c>
      <c r="B14207" s="90" t="s">
        <v>8337</v>
      </c>
      <c r="C14207" s="93" t="s">
        <v>558</v>
      </c>
      <c r="D14207" s="800" t="s">
        <v>9068</v>
      </c>
      <c r="E14207" s="91"/>
      <c r="F14207" s="91">
        <v>440396</v>
      </c>
      <c r="G14207" s="91">
        <f t="shared" si="228"/>
        <v>440396</v>
      </c>
      <c r="H14207" s="701" t="s">
        <v>8971</v>
      </c>
    </row>
    <row r="14208" spans="1:8" ht="15" x14ac:dyDescent="0.2">
      <c r="A14208" s="729">
        <v>44953</v>
      </c>
      <c r="B14208" s="90" t="s">
        <v>7553</v>
      </c>
      <c r="C14208" s="93" t="s">
        <v>558</v>
      </c>
      <c r="D14208" s="800" t="s">
        <v>9241</v>
      </c>
      <c r="E14208" s="91"/>
      <c r="F14208" s="91">
        <v>486827</v>
      </c>
      <c r="G14208" s="91">
        <f t="shared" si="228"/>
        <v>486827</v>
      </c>
      <c r="H14208" s="701" t="s">
        <v>8971</v>
      </c>
    </row>
    <row r="14209" spans="1:8" ht="15" x14ac:dyDescent="0.2">
      <c r="A14209" s="729">
        <v>44953</v>
      </c>
      <c r="B14209" s="90" t="s">
        <v>14</v>
      </c>
      <c r="C14209" s="93" t="s">
        <v>558</v>
      </c>
      <c r="D14209" s="800" t="s">
        <v>9245</v>
      </c>
      <c r="E14209" s="91"/>
      <c r="F14209" s="91">
        <v>887205</v>
      </c>
      <c r="G14209" s="91">
        <f t="shared" si="228"/>
        <v>887205</v>
      </c>
      <c r="H14209" s="701" t="s">
        <v>8971</v>
      </c>
    </row>
    <row r="14210" spans="1:8" ht="15" x14ac:dyDescent="0.2">
      <c r="A14210" s="733">
        <v>44958</v>
      </c>
      <c r="B14210" s="40" t="s">
        <v>8874</v>
      </c>
      <c r="C14210" s="62" t="s">
        <v>2502</v>
      </c>
      <c r="D14210" s="107" t="s">
        <v>7095</v>
      </c>
      <c r="E14210" s="57">
        <v>25000</v>
      </c>
      <c r="F14210" s="57"/>
      <c r="G14210" s="57">
        <f t="shared" si="228"/>
        <v>-25000</v>
      </c>
      <c r="H14210" s="704" t="s">
        <v>9431</v>
      </c>
    </row>
    <row r="14211" spans="1:8" ht="15" x14ac:dyDescent="0.2">
      <c r="A14211" s="733">
        <v>44958</v>
      </c>
      <c r="B14211" s="40" t="s">
        <v>8866</v>
      </c>
      <c r="C14211" s="62" t="s">
        <v>2502</v>
      </c>
      <c r="D14211" s="107" t="s">
        <v>7095</v>
      </c>
      <c r="E14211" s="57">
        <v>25000</v>
      </c>
      <c r="F14211" s="57"/>
      <c r="G14211" s="57">
        <f t="shared" si="228"/>
        <v>-25000</v>
      </c>
      <c r="H14211" s="704" t="s">
        <v>9431</v>
      </c>
    </row>
    <row r="14212" spans="1:8" ht="15" x14ac:dyDescent="0.2">
      <c r="A14212" s="733">
        <v>44958</v>
      </c>
      <c r="B14212" s="40" t="s">
        <v>6503</v>
      </c>
      <c r="C14212" s="62" t="s">
        <v>2502</v>
      </c>
      <c r="D14212" s="107" t="s">
        <v>141</v>
      </c>
      <c r="E14212" s="57">
        <v>25000</v>
      </c>
      <c r="F14212" s="57"/>
      <c r="G14212" s="57">
        <f t="shared" si="228"/>
        <v>-25000</v>
      </c>
      <c r="H14212" s="704" t="s">
        <v>9431</v>
      </c>
    </row>
    <row r="14213" spans="1:8" ht="15" x14ac:dyDescent="0.2">
      <c r="A14213" s="733">
        <v>44958</v>
      </c>
      <c r="B14213" s="40" t="s">
        <v>8655</v>
      </c>
      <c r="C14213" s="62" t="s">
        <v>2502</v>
      </c>
      <c r="D14213" s="107" t="s">
        <v>141</v>
      </c>
      <c r="E14213" s="57">
        <v>25000</v>
      </c>
      <c r="F14213" s="57"/>
      <c r="G14213" s="57">
        <f t="shared" si="228"/>
        <v>-25000</v>
      </c>
      <c r="H14213" s="704" t="s">
        <v>9431</v>
      </c>
    </row>
    <row r="14214" spans="1:8" ht="15" x14ac:dyDescent="0.2">
      <c r="A14214" s="733">
        <v>44958</v>
      </c>
      <c r="B14214" s="40" t="s">
        <v>25</v>
      </c>
      <c r="C14214" s="62" t="s">
        <v>2502</v>
      </c>
      <c r="D14214" s="107" t="s">
        <v>8607</v>
      </c>
      <c r="E14214" s="57">
        <v>80000</v>
      </c>
      <c r="F14214" s="57"/>
      <c r="G14214" s="57">
        <f t="shared" si="228"/>
        <v>-80000</v>
      </c>
      <c r="H14214" s="704" t="s">
        <v>9431</v>
      </c>
    </row>
    <row r="14215" spans="1:8" ht="15" x14ac:dyDescent="0.2">
      <c r="A14215" s="733">
        <v>44958</v>
      </c>
      <c r="B14215" s="40" t="s">
        <v>16</v>
      </c>
      <c r="C14215" s="62" t="s">
        <v>2502</v>
      </c>
      <c r="D14215" s="107" t="s">
        <v>8608</v>
      </c>
      <c r="E14215" s="57">
        <v>136000</v>
      </c>
      <c r="F14215" s="57"/>
      <c r="G14215" s="57">
        <f t="shared" si="228"/>
        <v>-136000</v>
      </c>
      <c r="H14215" s="704" t="s">
        <v>9431</v>
      </c>
    </row>
    <row r="14216" spans="1:8" ht="15" x14ac:dyDescent="0.2">
      <c r="A14216" s="733">
        <v>44958</v>
      </c>
      <c r="B14216" s="40" t="s">
        <v>3944</v>
      </c>
      <c r="C14216" s="62" t="s">
        <v>2502</v>
      </c>
      <c r="D14216" s="107" t="s">
        <v>9008</v>
      </c>
      <c r="E14216" s="57">
        <v>86383.92857142858</v>
      </c>
      <c r="F14216" s="57"/>
      <c r="G14216" s="57">
        <f t="shared" si="228"/>
        <v>-86383.92857142858</v>
      </c>
      <c r="H14216" s="704" t="s">
        <v>9431</v>
      </c>
    </row>
    <row r="14217" spans="1:8" ht="15" x14ac:dyDescent="0.2">
      <c r="A14217" s="733">
        <v>44958</v>
      </c>
      <c r="B14217" s="40" t="s">
        <v>3944</v>
      </c>
      <c r="C14217" s="62" t="s">
        <v>2502</v>
      </c>
      <c r="D14217" s="107" t="s">
        <v>9009</v>
      </c>
      <c r="E14217" s="57">
        <v>117073.66071428571</v>
      </c>
      <c r="F14217" s="57"/>
      <c r="G14217" s="57">
        <f t="shared" si="228"/>
        <v>-117073.66071428571</v>
      </c>
      <c r="H14217" s="704" t="s">
        <v>9431</v>
      </c>
    </row>
    <row r="14218" spans="1:8" ht="15" x14ac:dyDescent="0.2">
      <c r="A14218" s="733">
        <v>44958</v>
      </c>
      <c r="B14218" s="40" t="s">
        <v>6503</v>
      </c>
      <c r="C14218" s="62" t="s">
        <v>2502</v>
      </c>
      <c r="D14218" s="107" t="s">
        <v>8425</v>
      </c>
      <c r="E14218" s="57">
        <v>317133.92857142858</v>
      </c>
      <c r="F14218" s="57"/>
      <c r="G14218" s="57">
        <f t="shared" si="228"/>
        <v>-317133.92857142858</v>
      </c>
      <c r="H14218" s="704" t="s">
        <v>9431</v>
      </c>
    </row>
    <row r="14219" spans="1:8" ht="15" x14ac:dyDescent="0.2">
      <c r="A14219" s="733">
        <v>44958</v>
      </c>
      <c r="B14219" s="40" t="s">
        <v>37</v>
      </c>
      <c r="C14219" s="62" t="s">
        <v>2502</v>
      </c>
      <c r="D14219" s="107" t="s">
        <v>8426</v>
      </c>
      <c r="E14219" s="57">
        <v>149397.32142857142</v>
      </c>
      <c r="F14219" s="57"/>
      <c r="G14219" s="57">
        <f t="shared" si="228"/>
        <v>-149397.32142857142</v>
      </c>
      <c r="H14219" s="704" t="s">
        <v>9431</v>
      </c>
    </row>
    <row r="14220" spans="1:8" ht="15" x14ac:dyDescent="0.2">
      <c r="A14220" s="733">
        <v>44958</v>
      </c>
      <c r="B14220" s="40" t="s">
        <v>2932</v>
      </c>
      <c r="C14220" s="62" t="s">
        <v>2502</v>
      </c>
      <c r="D14220" s="107" t="s">
        <v>8427</v>
      </c>
      <c r="E14220" s="57">
        <v>106603.57142857142</v>
      </c>
      <c r="F14220" s="57"/>
      <c r="G14220" s="57">
        <f t="shared" si="228"/>
        <v>-106603.57142857142</v>
      </c>
      <c r="H14220" s="704" t="s">
        <v>9431</v>
      </c>
    </row>
    <row r="14221" spans="1:8" ht="15" x14ac:dyDescent="0.2">
      <c r="A14221" s="733">
        <v>44958</v>
      </c>
      <c r="B14221" s="40" t="s">
        <v>8874</v>
      </c>
      <c r="C14221" s="62" t="s">
        <v>2502</v>
      </c>
      <c r="D14221" s="107" t="s">
        <v>8820</v>
      </c>
      <c r="E14221" s="57">
        <v>78692</v>
      </c>
      <c r="F14221" s="57"/>
      <c r="G14221" s="57">
        <f t="shared" si="228"/>
        <v>-78692</v>
      </c>
      <c r="H14221" s="704" t="s">
        <v>9431</v>
      </c>
    </row>
    <row r="14222" spans="1:8" ht="15" x14ac:dyDescent="0.2">
      <c r="A14222" s="733">
        <v>44958</v>
      </c>
      <c r="B14222" s="40" t="s">
        <v>8337</v>
      </c>
      <c r="C14222" s="62" t="s">
        <v>2502</v>
      </c>
      <c r="D14222" s="107" t="s">
        <v>8820</v>
      </c>
      <c r="E14222" s="57">
        <v>50000</v>
      </c>
      <c r="F14222" s="57"/>
      <c r="G14222" s="57">
        <f t="shared" si="228"/>
        <v>-50000</v>
      </c>
      <c r="H14222" s="704" t="s">
        <v>9431</v>
      </c>
    </row>
    <row r="14223" spans="1:8" ht="15" x14ac:dyDescent="0.2">
      <c r="A14223" s="733">
        <v>44958</v>
      </c>
      <c r="B14223" s="40" t="s">
        <v>8041</v>
      </c>
      <c r="C14223" s="62" t="s">
        <v>2502</v>
      </c>
      <c r="D14223" s="107" t="s">
        <v>8820</v>
      </c>
      <c r="E14223" s="57">
        <v>50000</v>
      </c>
      <c r="F14223" s="57"/>
      <c r="G14223" s="57">
        <f t="shared" si="228"/>
        <v>-50000</v>
      </c>
      <c r="H14223" s="704" t="s">
        <v>9431</v>
      </c>
    </row>
    <row r="14224" spans="1:8" ht="15" x14ac:dyDescent="0.2">
      <c r="A14224" s="733">
        <v>44958</v>
      </c>
      <c r="B14224" s="40" t="s">
        <v>8866</v>
      </c>
      <c r="C14224" s="62" t="s">
        <v>2502</v>
      </c>
      <c r="D14224" s="107" t="s">
        <v>8820</v>
      </c>
      <c r="E14224" s="57">
        <v>50000</v>
      </c>
      <c r="F14224" s="57"/>
      <c r="G14224" s="57">
        <f t="shared" si="228"/>
        <v>-50000</v>
      </c>
      <c r="H14224" s="704" t="s">
        <v>9431</v>
      </c>
    </row>
    <row r="14225" spans="1:8" ht="15" x14ac:dyDescent="0.2">
      <c r="A14225" s="733">
        <v>44958</v>
      </c>
      <c r="B14225" s="40" t="s">
        <v>3944</v>
      </c>
      <c r="C14225" s="62" t="s">
        <v>2502</v>
      </c>
      <c r="D14225" s="107" t="s">
        <v>8428</v>
      </c>
      <c r="E14225" s="57">
        <v>28000</v>
      </c>
      <c r="F14225" s="57"/>
      <c r="G14225" s="57">
        <f t="shared" si="228"/>
        <v>-28000</v>
      </c>
      <c r="H14225" s="704" t="s">
        <v>9431</v>
      </c>
    </row>
    <row r="14226" spans="1:8" ht="15" x14ac:dyDescent="0.2">
      <c r="A14226" s="733">
        <v>44958</v>
      </c>
      <c r="B14226" s="40" t="s">
        <v>11</v>
      </c>
      <c r="C14226" s="62" t="s">
        <v>2502</v>
      </c>
      <c r="D14226" s="107" t="s">
        <v>9010</v>
      </c>
      <c r="E14226" s="57">
        <v>5000</v>
      </c>
      <c r="F14226" s="57"/>
      <c r="G14226" s="57">
        <f t="shared" si="228"/>
        <v>-5000</v>
      </c>
      <c r="H14226" s="704" t="s">
        <v>9431</v>
      </c>
    </row>
    <row r="14227" spans="1:8" ht="15" x14ac:dyDescent="0.2">
      <c r="A14227" s="733">
        <v>44959</v>
      </c>
      <c r="B14227" s="40" t="s">
        <v>7919</v>
      </c>
      <c r="C14227" s="40" t="s">
        <v>9261</v>
      </c>
      <c r="D14227" s="107" t="s">
        <v>9262</v>
      </c>
      <c r="E14227" s="57">
        <v>34450</v>
      </c>
      <c r="F14227" s="57"/>
      <c r="G14227" s="57">
        <f t="shared" si="228"/>
        <v>-34450</v>
      </c>
      <c r="H14227" s="704" t="s">
        <v>9258</v>
      </c>
    </row>
    <row r="14228" spans="1:8" ht="15" customHeight="1" x14ac:dyDescent="0.2">
      <c r="A14228" s="733">
        <v>44960</v>
      </c>
      <c r="B14228" s="40" t="s">
        <v>7553</v>
      </c>
      <c r="C14228" s="40" t="s">
        <v>266</v>
      </c>
      <c r="D14228" s="107" t="s">
        <v>9263</v>
      </c>
      <c r="E14228" s="57">
        <v>18000</v>
      </c>
      <c r="F14228" s="57"/>
      <c r="G14228" s="57">
        <f t="shared" si="228"/>
        <v>-18000</v>
      </c>
      <c r="H14228" s="704" t="s">
        <v>9258</v>
      </c>
    </row>
    <row r="14229" spans="1:8" ht="15" x14ac:dyDescent="0.2">
      <c r="A14229" s="733">
        <v>44960</v>
      </c>
      <c r="B14229" s="40" t="s">
        <v>6503</v>
      </c>
      <c r="C14229" s="40" t="s">
        <v>3144</v>
      </c>
      <c r="D14229" s="107" t="s">
        <v>4449</v>
      </c>
      <c r="E14229" s="57">
        <v>21260</v>
      </c>
      <c r="F14229" s="57"/>
      <c r="G14229" s="57">
        <f t="shared" si="228"/>
        <v>-21260</v>
      </c>
      <c r="H14229" s="704" t="s">
        <v>9258</v>
      </c>
    </row>
    <row r="14230" spans="1:8" ht="15" x14ac:dyDescent="0.2">
      <c r="A14230" s="733">
        <v>44960</v>
      </c>
      <c r="B14230" s="40" t="s">
        <v>8557</v>
      </c>
      <c r="C14230" s="40" t="s">
        <v>3144</v>
      </c>
      <c r="D14230" s="107" t="s">
        <v>9264</v>
      </c>
      <c r="E14230" s="57">
        <v>200</v>
      </c>
      <c r="F14230" s="57"/>
      <c r="G14230" s="57">
        <f t="shared" si="228"/>
        <v>-200</v>
      </c>
      <c r="H14230" s="704" t="s">
        <v>9258</v>
      </c>
    </row>
    <row r="14231" spans="1:8" ht="15" x14ac:dyDescent="0.2">
      <c r="A14231" s="733">
        <v>44960</v>
      </c>
      <c r="B14231" s="40" t="s">
        <v>2932</v>
      </c>
      <c r="C14231" s="40" t="s">
        <v>3144</v>
      </c>
      <c r="D14231" s="107" t="s">
        <v>9265</v>
      </c>
      <c r="E14231" s="57">
        <v>2550</v>
      </c>
      <c r="F14231" s="57"/>
      <c r="G14231" s="57">
        <f t="shared" si="228"/>
        <v>-2550</v>
      </c>
      <c r="H14231" s="704" t="s">
        <v>9258</v>
      </c>
    </row>
    <row r="14232" spans="1:8" ht="15" x14ac:dyDescent="0.2">
      <c r="A14232" s="733">
        <v>44960</v>
      </c>
      <c r="B14232" s="40" t="s">
        <v>8557</v>
      </c>
      <c r="C14232" s="40" t="s">
        <v>3144</v>
      </c>
      <c r="D14232" s="107" t="s">
        <v>7795</v>
      </c>
      <c r="E14232" s="57">
        <v>2000</v>
      </c>
      <c r="F14232" s="57"/>
      <c r="G14232" s="57">
        <f t="shared" si="228"/>
        <v>-2000</v>
      </c>
      <c r="H14232" s="704" t="s">
        <v>9258</v>
      </c>
    </row>
    <row r="14233" spans="1:8" ht="15" x14ac:dyDescent="0.2">
      <c r="A14233" s="733">
        <v>44960</v>
      </c>
      <c r="B14233" s="40" t="s">
        <v>8655</v>
      </c>
      <c r="C14233" s="40" t="s">
        <v>3144</v>
      </c>
      <c r="D14233" s="107" t="s">
        <v>7795</v>
      </c>
      <c r="E14233" s="57">
        <v>3930</v>
      </c>
      <c r="F14233" s="57"/>
      <c r="G14233" s="57">
        <f t="shared" si="228"/>
        <v>-3930</v>
      </c>
      <c r="H14233" s="704" t="s">
        <v>9258</v>
      </c>
    </row>
    <row r="14234" spans="1:8" ht="15" x14ac:dyDescent="0.2">
      <c r="A14234" s="733">
        <v>44960</v>
      </c>
      <c r="B14234" s="40" t="s">
        <v>6503</v>
      </c>
      <c r="C14234" s="40" t="s">
        <v>3144</v>
      </c>
      <c r="D14234" s="107" t="s">
        <v>7795</v>
      </c>
      <c r="E14234" s="57">
        <v>1000</v>
      </c>
      <c r="F14234" s="57"/>
      <c r="G14234" s="57">
        <f t="shared" si="228"/>
        <v>-1000</v>
      </c>
      <c r="H14234" s="704" t="s">
        <v>9258</v>
      </c>
    </row>
    <row r="14235" spans="1:8" ht="15" x14ac:dyDescent="0.2">
      <c r="A14235" s="733">
        <v>44960</v>
      </c>
      <c r="B14235" s="40" t="s">
        <v>8337</v>
      </c>
      <c r="C14235" s="40" t="s">
        <v>3144</v>
      </c>
      <c r="D14235" s="107" t="s">
        <v>7795</v>
      </c>
      <c r="E14235" s="57">
        <v>2000</v>
      </c>
      <c r="F14235" s="57"/>
      <c r="G14235" s="57">
        <f t="shared" si="228"/>
        <v>-2000</v>
      </c>
      <c r="H14235" s="704" t="s">
        <v>9258</v>
      </c>
    </row>
    <row r="14236" spans="1:8" ht="15" x14ac:dyDescent="0.2">
      <c r="A14236" s="733">
        <v>44960</v>
      </c>
      <c r="B14236" s="40" t="s">
        <v>37</v>
      </c>
      <c r="C14236" s="40" t="s">
        <v>3144</v>
      </c>
      <c r="D14236" s="107" t="s">
        <v>7795</v>
      </c>
      <c r="E14236" s="57">
        <v>1000</v>
      </c>
      <c r="F14236" s="57"/>
      <c r="G14236" s="57">
        <f t="shared" si="228"/>
        <v>-1000</v>
      </c>
      <c r="H14236" s="704" t="s">
        <v>9258</v>
      </c>
    </row>
    <row r="14237" spans="1:8" ht="15" x14ac:dyDescent="0.2">
      <c r="A14237" s="733">
        <v>44961</v>
      </c>
      <c r="B14237" s="40" t="s">
        <v>8337</v>
      </c>
      <c r="C14237" s="40" t="s">
        <v>3144</v>
      </c>
      <c r="D14237" s="107" t="s">
        <v>9266</v>
      </c>
      <c r="E14237" s="57">
        <v>1000</v>
      </c>
      <c r="F14237" s="57"/>
      <c r="G14237" s="57">
        <f t="shared" si="228"/>
        <v>-1000</v>
      </c>
      <c r="H14237" s="704" t="s">
        <v>9258</v>
      </c>
    </row>
    <row r="14238" spans="1:8" ht="15" x14ac:dyDescent="0.2">
      <c r="A14238" s="733">
        <v>44961</v>
      </c>
      <c r="B14238" s="40" t="s">
        <v>16</v>
      </c>
      <c r="C14238" s="40" t="s">
        <v>3842</v>
      </c>
      <c r="D14238" s="107" t="s">
        <v>8710</v>
      </c>
      <c r="E14238" s="57">
        <v>7455</v>
      </c>
      <c r="F14238" s="57"/>
      <c r="G14238" s="57">
        <f t="shared" si="228"/>
        <v>-7455</v>
      </c>
      <c r="H14238" s="704" t="s">
        <v>9258</v>
      </c>
    </row>
    <row r="14239" spans="1:8" ht="15" x14ac:dyDescent="0.2">
      <c r="A14239" s="733">
        <v>44961</v>
      </c>
      <c r="B14239" s="40" t="s">
        <v>25</v>
      </c>
      <c r="C14239" s="40" t="s">
        <v>4064</v>
      </c>
      <c r="D14239" s="107" t="s">
        <v>7937</v>
      </c>
      <c r="E14239" s="57">
        <v>750</v>
      </c>
      <c r="F14239" s="57"/>
      <c r="G14239" s="57">
        <f t="shared" si="228"/>
        <v>-750</v>
      </c>
      <c r="H14239" s="704" t="s">
        <v>9258</v>
      </c>
    </row>
    <row r="14240" spans="1:8" ht="15" x14ac:dyDescent="0.2">
      <c r="A14240" s="733">
        <v>44961</v>
      </c>
      <c r="B14240" s="40" t="s">
        <v>8874</v>
      </c>
      <c r="C14240" s="40" t="s">
        <v>391</v>
      </c>
      <c r="D14240" s="107" t="s">
        <v>9267</v>
      </c>
      <c r="E14240" s="57">
        <v>1000</v>
      </c>
      <c r="F14240" s="57"/>
      <c r="G14240" s="57">
        <f t="shared" si="228"/>
        <v>-1000</v>
      </c>
      <c r="H14240" s="704" t="s">
        <v>9258</v>
      </c>
    </row>
    <row r="14241" spans="1:8" ht="15" x14ac:dyDescent="0.2">
      <c r="A14241" s="733">
        <v>44961</v>
      </c>
      <c r="B14241" s="40" t="s">
        <v>6503</v>
      </c>
      <c r="C14241" s="40" t="s">
        <v>391</v>
      </c>
      <c r="D14241" s="107" t="s">
        <v>9267</v>
      </c>
      <c r="E14241" s="57">
        <v>1000</v>
      </c>
      <c r="F14241" s="57"/>
      <c r="G14241" s="57">
        <f t="shared" si="228"/>
        <v>-1000</v>
      </c>
      <c r="H14241" s="704" t="s">
        <v>9258</v>
      </c>
    </row>
    <row r="14242" spans="1:8" ht="15" x14ac:dyDescent="0.2">
      <c r="A14242" s="733">
        <v>44961</v>
      </c>
      <c r="B14242" s="40" t="s">
        <v>16</v>
      </c>
      <c r="C14242" s="40" t="s">
        <v>391</v>
      </c>
      <c r="D14242" s="107" t="s">
        <v>3118</v>
      </c>
      <c r="E14242" s="57">
        <v>1000</v>
      </c>
      <c r="F14242" s="57"/>
      <c r="G14242" s="57">
        <f t="shared" si="228"/>
        <v>-1000</v>
      </c>
      <c r="H14242" s="704" t="s">
        <v>9258</v>
      </c>
    </row>
    <row r="14243" spans="1:8" ht="15" x14ac:dyDescent="0.2">
      <c r="A14243" s="733">
        <v>44961</v>
      </c>
      <c r="B14243" s="40" t="s">
        <v>25</v>
      </c>
      <c r="C14243" s="40" t="s">
        <v>8148</v>
      </c>
      <c r="D14243" s="107" t="s">
        <v>9268</v>
      </c>
      <c r="E14243" s="57">
        <v>250</v>
      </c>
      <c r="F14243" s="57"/>
      <c r="G14243" s="57">
        <f t="shared" si="228"/>
        <v>-250</v>
      </c>
      <c r="H14243" s="704" t="s">
        <v>9258</v>
      </c>
    </row>
    <row r="14244" spans="1:8" ht="15" x14ac:dyDescent="0.2">
      <c r="A14244" s="733">
        <v>44961</v>
      </c>
      <c r="B14244" s="40" t="s">
        <v>16</v>
      </c>
      <c r="C14244" s="40" t="s">
        <v>8148</v>
      </c>
      <c r="D14244" s="107" t="s">
        <v>9268</v>
      </c>
      <c r="E14244" s="57">
        <v>250</v>
      </c>
      <c r="F14244" s="57"/>
      <c r="G14244" s="57">
        <f t="shared" si="228"/>
        <v>-250</v>
      </c>
      <c r="H14244" s="704" t="s">
        <v>9258</v>
      </c>
    </row>
    <row r="14245" spans="1:8" ht="15" x14ac:dyDescent="0.2">
      <c r="A14245" s="733">
        <v>44961</v>
      </c>
      <c r="B14245" s="40" t="s">
        <v>8874</v>
      </c>
      <c r="C14245" s="40" t="s">
        <v>285</v>
      </c>
      <c r="D14245" s="107" t="s">
        <v>8161</v>
      </c>
      <c r="E14245" s="57">
        <v>500</v>
      </c>
      <c r="F14245" s="57"/>
      <c r="G14245" s="57">
        <f t="shared" si="228"/>
        <v>-500</v>
      </c>
      <c r="H14245" s="704" t="s">
        <v>9258</v>
      </c>
    </row>
    <row r="14246" spans="1:8" ht="15" x14ac:dyDescent="0.2">
      <c r="A14246" s="733">
        <v>44961</v>
      </c>
      <c r="B14246" s="40" t="s">
        <v>16</v>
      </c>
      <c r="C14246" s="40" t="s">
        <v>3842</v>
      </c>
      <c r="D14246" s="107" t="s">
        <v>8710</v>
      </c>
      <c r="E14246" s="57">
        <v>6188</v>
      </c>
      <c r="F14246" s="57"/>
      <c r="G14246" s="57">
        <f t="shared" si="228"/>
        <v>-6188</v>
      </c>
      <c r="H14246" s="704" t="s">
        <v>9258</v>
      </c>
    </row>
    <row r="14247" spans="1:8" ht="15" x14ac:dyDescent="0.2">
      <c r="A14247" s="733">
        <v>44961</v>
      </c>
      <c r="B14247" s="40" t="s">
        <v>82</v>
      </c>
      <c r="C14247" s="40" t="s">
        <v>391</v>
      </c>
      <c r="D14247" s="107" t="s">
        <v>9269</v>
      </c>
      <c r="E14247" s="57">
        <v>230</v>
      </c>
      <c r="F14247" s="57"/>
      <c r="G14247" s="57">
        <f t="shared" si="228"/>
        <v>-230</v>
      </c>
      <c r="H14247" s="704" t="s">
        <v>9258</v>
      </c>
    </row>
    <row r="14248" spans="1:8" s="681" customFormat="1" ht="48" customHeight="1" x14ac:dyDescent="0.25">
      <c r="A14248" s="733">
        <v>44961</v>
      </c>
      <c r="B14248" s="62" t="s">
        <v>8874</v>
      </c>
      <c r="C14248" s="62" t="s">
        <v>6704</v>
      </c>
      <c r="D14248" s="182" t="s">
        <v>9270</v>
      </c>
      <c r="E14248" s="125">
        <v>393200</v>
      </c>
      <c r="F14248" s="125"/>
      <c r="G14248" s="125">
        <f t="shared" si="228"/>
        <v>-393200</v>
      </c>
      <c r="H14248" s="704" t="s">
        <v>9258</v>
      </c>
    </row>
    <row r="14249" spans="1:8" s="681" customFormat="1" ht="15" customHeight="1" x14ac:dyDescent="0.25">
      <c r="A14249" s="733">
        <v>44961</v>
      </c>
      <c r="B14249" s="62" t="s">
        <v>8337</v>
      </c>
      <c r="C14249" s="62" t="s">
        <v>391</v>
      </c>
      <c r="D14249" s="182" t="s">
        <v>9024</v>
      </c>
      <c r="E14249" s="125">
        <v>3300</v>
      </c>
      <c r="F14249" s="125"/>
      <c r="G14249" s="125">
        <f t="shared" si="228"/>
        <v>-3300</v>
      </c>
      <c r="H14249" s="704" t="s">
        <v>9258</v>
      </c>
    </row>
    <row r="14250" spans="1:8" s="681" customFormat="1" ht="15" customHeight="1" x14ac:dyDescent="0.25">
      <c r="A14250" s="733">
        <v>44961</v>
      </c>
      <c r="B14250" s="62" t="s">
        <v>8866</v>
      </c>
      <c r="C14250" s="62" t="s">
        <v>3144</v>
      </c>
      <c r="D14250" s="182" t="s">
        <v>8871</v>
      </c>
      <c r="E14250" s="125">
        <v>2380</v>
      </c>
      <c r="F14250" s="125"/>
      <c r="G14250" s="125">
        <f t="shared" si="228"/>
        <v>-2380</v>
      </c>
      <c r="H14250" s="704" t="s">
        <v>9258</v>
      </c>
    </row>
    <row r="14251" spans="1:8" s="681" customFormat="1" ht="15" customHeight="1" x14ac:dyDescent="0.25">
      <c r="A14251" s="733">
        <v>44961</v>
      </c>
      <c r="B14251" s="62" t="s">
        <v>8874</v>
      </c>
      <c r="C14251" s="62" t="s">
        <v>3144</v>
      </c>
      <c r="D14251" s="182" t="s">
        <v>9291</v>
      </c>
      <c r="E14251" s="125">
        <v>650</v>
      </c>
      <c r="F14251" s="125"/>
      <c r="G14251" s="125">
        <f t="shared" si="228"/>
        <v>-650</v>
      </c>
      <c r="H14251" s="704" t="s">
        <v>9258</v>
      </c>
    </row>
    <row r="14252" spans="1:8" s="681" customFormat="1" ht="15" customHeight="1" x14ac:dyDescent="0.25">
      <c r="A14252" s="733">
        <v>44961</v>
      </c>
      <c r="B14252" s="62" t="s">
        <v>8866</v>
      </c>
      <c r="C14252" s="62" t="s">
        <v>3144</v>
      </c>
      <c r="D14252" s="182" t="s">
        <v>9290</v>
      </c>
      <c r="E14252" s="125">
        <v>17000</v>
      </c>
      <c r="F14252" s="125"/>
      <c r="G14252" s="125">
        <f t="shared" si="228"/>
        <v>-17000</v>
      </c>
      <c r="H14252" s="704" t="s">
        <v>9258</v>
      </c>
    </row>
    <row r="14253" spans="1:8" s="681" customFormat="1" ht="15" customHeight="1" x14ac:dyDescent="0.25">
      <c r="A14253" s="733">
        <v>44961</v>
      </c>
      <c r="B14253" s="62" t="s">
        <v>25</v>
      </c>
      <c r="C14253" s="62" t="s">
        <v>2427</v>
      </c>
      <c r="D14253" s="182" t="s">
        <v>9292</v>
      </c>
      <c r="E14253" s="125">
        <v>41000</v>
      </c>
      <c r="F14253" s="125"/>
      <c r="G14253" s="125">
        <f t="shared" si="228"/>
        <v>-41000</v>
      </c>
      <c r="H14253" s="704" t="s">
        <v>9258</v>
      </c>
    </row>
    <row r="14254" spans="1:8" s="681" customFormat="1" ht="15" customHeight="1" x14ac:dyDescent="0.25">
      <c r="A14254" s="733">
        <v>44961</v>
      </c>
      <c r="B14254" s="62" t="s">
        <v>25</v>
      </c>
      <c r="C14254" s="62" t="s">
        <v>2427</v>
      </c>
      <c r="D14254" s="182" t="s">
        <v>9293</v>
      </c>
      <c r="E14254" s="125">
        <v>38974</v>
      </c>
      <c r="F14254" s="125"/>
      <c r="G14254" s="125">
        <f t="shared" si="228"/>
        <v>-38974</v>
      </c>
      <c r="H14254" s="704" t="s">
        <v>9258</v>
      </c>
    </row>
    <row r="14255" spans="1:8" s="681" customFormat="1" ht="15" customHeight="1" x14ac:dyDescent="0.25">
      <c r="A14255" s="733">
        <v>44961</v>
      </c>
      <c r="B14255" s="62" t="s">
        <v>8041</v>
      </c>
      <c r="C14255" s="62" t="s">
        <v>789</v>
      </c>
      <c r="D14255" s="182"/>
      <c r="E14255" s="125">
        <v>720</v>
      </c>
      <c r="F14255" s="125"/>
      <c r="G14255" s="125">
        <f t="shared" si="228"/>
        <v>-720</v>
      </c>
      <c r="H14255" s="704" t="s">
        <v>9258</v>
      </c>
    </row>
    <row r="14256" spans="1:8" s="681" customFormat="1" ht="15" customHeight="1" x14ac:dyDescent="0.25">
      <c r="A14256" s="733">
        <v>44961</v>
      </c>
      <c r="B14256" s="62" t="s">
        <v>8874</v>
      </c>
      <c r="C14256" s="62" t="s">
        <v>789</v>
      </c>
      <c r="D14256" s="182"/>
      <c r="E14256" s="125">
        <v>2240</v>
      </c>
      <c r="F14256" s="125"/>
      <c r="G14256" s="125">
        <f t="shared" si="228"/>
        <v>-2240</v>
      </c>
      <c r="H14256" s="704" t="s">
        <v>9258</v>
      </c>
    </row>
    <row r="14257" spans="1:8" s="681" customFormat="1" ht="15" customHeight="1" x14ac:dyDescent="0.25">
      <c r="A14257" s="733">
        <v>44961</v>
      </c>
      <c r="B14257" s="62" t="s">
        <v>8866</v>
      </c>
      <c r="C14257" s="62" t="s">
        <v>789</v>
      </c>
      <c r="D14257" s="182"/>
      <c r="E14257" s="125">
        <v>90</v>
      </c>
      <c r="F14257" s="125"/>
      <c r="G14257" s="125">
        <f t="shared" si="228"/>
        <v>-90</v>
      </c>
      <c r="H14257" s="704" t="s">
        <v>9258</v>
      </c>
    </row>
    <row r="14258" spans="1:8" s="681" customFormat="1" ht="15" customHeight="1" x14ac:dyDescent="0.25">
      <c r="A14258" s="733">
        <v>44961</v>
      </c>
      <c r="B14258" s="62" t="s">
        <v>7919</v>
      </c>
      <c r="C14258" s="62" t="s">
        <v>789</v>
      </c>
      <c r="D14258" s="182"/>
      <c r="E14258" s="125">
        <v>2730</v>
      </c>
      <c r="F14258" s="125"/>
      <c r="G14258" s="125">
        <f t="shared" si="228"/>
        <v>-2730</v>
      </c>
      <c r="H14258" s="704" t="s">
        <v>9258</v>
      </c>
    </row>
    <row r="14259" spans="1:8" s="681" customFormat="1" ht="15" customHeight="1" x14ac:dyDescent="0.25">
      <c r="A14259" s="733">
        <v>44961</v>
      </c>
      <c r="B14259" s="62" t="s">
        <v>8557</v>
      </c>
      <c r="C14259" s="62" t="s">
        <v>789</v>
      </c>
      <c r="D14259" s="182"/>
      <c r="E14259" s="125">
        <v>680</v>
      </c>
      <c r="F14259" s="125"/>
      <c r="G14259" s="125">
        <f t="shared" ref="G14259:G14322" si="229">F14259-E14259</f>
        <v>-680</v>
      </c>
      <c r="H14259" s="704" t="s">
        <v>9258</v>
      </c>
    </row>
    <row r="14260" spans="1:8" s="681" customFormat="1" ht="15" customHeight="1" x14ac:dyDescent="0.25">
      <c r="A14260" s="733">
        <v>44961</v>
      </c>
      <c r="B14260" s="62" t="s">
        <v>37</v>
      </c>
      <c r="C14260" s="62" t="s">
        <v>391</v>
      </c>
      <c r="D14260" s="182" t="s">
        <v>9311</v>
      </c>
      <c r="E14260" s="125">
        <v>3000</v>
      </c>
      <c r="F14260" s="125"/>
      <c r="G14260" s="125">
        <f t="shared" si="229"/>
        <v>-3000</v>
      </c>
      <c r="H14260" s="704" t="s">
        <v>9258</v>
      </c>
    </row>
    <row r="14261" spans="1:8" s="681" customFormat="1" ht="15" customHeight="1" x14ac:dyDescent="0.25">
      <c r="A14261" s="733">
        <v>44961</v>
      </c>
      <c r="B14261" s="62" t="s">
        <v>16</v>
      </c>
      <c r="C14261" s="62" t="s">
        <v>3842</v>
      </c>
      <c r="D14261" s="182" t="s">
        <v>8710</v>
      </c>
      <c r="E14261" s="125">
        <v>7120</v>
      </c>
      <c r="F14261" s="125"/>
      <c r="G14261" s="125">
        <f t="shared" si="229"/>
        <v>-7120</v>
      </c>
      <c r="H14261" s="704" t="s">
        <v>9258</v>
      </c>
    </row>
    <row r="14262" spans="1:8" s="681" customFormat="1" ht="15" customHeight="1" x14ac:dyDescent="0.25">
      <c r="A14262" s="733">
        <v>44963</v>
      </c>
      <c r="B14262" s="62" t="s">
        <v>8041</v>
      </c>
      <c r="C14262" s="62" t="s">
        <v>3144</v>
      </c>
      <c r="D14262" s="182" t="s">
        <v>9294</v>
      </c>
      <c r="E14262" s="125">
        <v>9460</v>
      </c>
      <c r="F14262" s="125"/>
      <c r="G14262" s="125">
        <f t="shared" si="229"/>
        <v>-9460</v>
      </c>
      <c r="H14262" s="704" t="s">
        <v>9258</v>
      </c>
    </row>
    <row r="14263" spans="1:8" s="681" customFormat="1" ht="15" customHeight="1" x14ac:dyDescent="0.25">
      <c r="A14263" s="733">
        <v>44963</v>
      </c>
      <c r="B14263" s="62" t="s">
        <v>8337</v>
      </c>
      <c r="C14263" s="62" t="s">
        <v>3144</v>
      </c>
      <c r="D14263" s="182" t="s">
        <v>9295</v>
      </c>
      <c r="E14263" s="125">
        <v>350</v>
      </c>
      <c r="F14263" s="125"/>
      <c r="G14263" s="125">
        <f t="shared" si="229"/>
        <v>-350</v>
      </c>
      <c r="H14263" s="704" t="s">
        <v>9258</v>
      </c>
    </row>
    <row r="14264" spans="1:8" s="681" customFormat="1" ht="15" customHeight="1" x14ac:dyDescent="0.25">
      <c r="A14264" s="733">
        <v>44963</v>
      </c>
      <c r="B14264" s="62" t="s">
        <v>8874</v>
      </c>
      <c r="C14264" s="62" t="s">
        <v>285</v>
      </c>
      <c r="D14264" s="182" t="s">
        <v>9296</v>
      </c>
      <c r="E14264" s="125">
        <v>1100</v>
      </c>
      <c r="F14264" s="125"/>
      <c r="G14264" s="125">
        <f t="shared" si="229"/>
        <v>-1100</v>
      </c>
      <c r="H14264" s="704" t="s">
        <v>9258</v>
      </c>
    </row>
    <row r="14265" spans="1:8" s="681" customFormat="1" ht="15" customHeight="1" x14ac:dyDescent="0.25">
      <c r="A14265" s="733">
        <v>44963</v>
      </c>
      <c r="B14265" s="62" t="s">
        <v>16</v>
      </c>
      <c r="C14265" s="62" t="s">
        <v>1494</v>
      </c>
      <c r="D14265" s="182"/>
      <c r="E14265" s="125">
        <v>1100</v>
      </c>
      <c r="F14265" s="125"/>
      <c r="G14265" s="125">
        <f t="shared" si="229"/>
        <v>-1100</v>
      </c>
      <c r="H14265" s="704" t="s">
        <v>9258</v>
      </c>
    </row>
    <row r="14266" spans="1:8" s="681" customFormat="1" ht="15" customHeight="1" x14ac:dyDescent="0.25">
      <c r="A14266" s="733">
        <v>44963</v>
      </c>
      <c r="B14266" s="62" t="s">
        <v>8874</v>
      </c>
      <c r="C14266" s="62" t="s">
        <v>5740</v>
      </c>
      <c r="D14266" s="182" t="s">
        <v>9312</v>
      </c>
      <c r="E14266" s="125">
        <v>5000</v>
      </c>
      <c r="F14266" s="125"/>
      <c r="G14266" s="125">
        <f t="shared" si="229"/>
        <v>-5000</v>
      </c>
      <c r="H14266" s="704" t="s">
        <v>9258</v>
      </c>
    </row>
    <row r="14267" spans="1:8" s="681" customFormat="1" ht="15" customHeight="1" x14ac:dyDescent="0.25">
      <c r="A14267" s="733">
        <v>44963</v>
      </c>
      <c r="B14267" s="62" t="s">
        <v>16</v>
      </c>
      <c r="C14267" s="62" t="s">
        <v>3842</v>
      </c>
      <c r="D14267" s="182" t="s">
        <v>8710</v>
      </c>
      <c r="E14267" s="125">
        <v>7325</v>
      </c>
      <c r="F14267" s="125"/>
      <c r="G14267" s="125">
        <f t="shared" si="229"/>
        <v>-7325</v>
      </c>
      <c r="H14267" s="704" t="s">
        <v>9258</v>
      </c>
    </row>
    <row r="14268" spans="1:8" s="681" customFormat="1" ht="15" customHeight="1" x14ac:dyDescent="0.25">
      <c r="A14268" s="733">
        <v>44963</v>
      </c>
      <c r="B14268" s="62" t="s">
        <v>16</v>
      </c>
      <c r="C14268" s="62" t="s">
        <v>3363</v>
      </c>
      <c r="D14268" s="182"/>
      <c r="E14268" s="125">
        <v>5000</v>
      </c>
      <c r="F14268" s="125"/>
      <c r="G14268" s="125">
        <f t="shared" si="229"/>
        <v>-5000</v>
      </c>
      <c r="H14268" s="704" t="s">
        <v>9258</v>
      </c>
    </row>
    <row r="14269" spans="1:8" s="681" customFormat="1" ht="15" customHeight="1" x14ac:dyDescent="0.25">
      <c r="A14269" s="733">
        <v>44963</v>
      </c>
      <c r="B14269" s="62" t="s">
        <v>8041</v>
      </c>
      <c r="C14269" s="62" t="s">
        <v>3144</v>
      </c>
      <c r="D14269" s="182" t="s">
        <v>9357</v>
      </c>
      <c r="E14269" s="125">
        <v>2500</v>
      </c>
      <c r="F14269" s="125"/>
      <c r="G14269" s="125">
        <f t="shared" si="229"/>
        <v>-2500</v>
      </c>
      <c r="H14269" s="704" t="s">
        <v>9258</v>
      </c>
    </row>
    <row r="14270" spans="1:8" s="681" customFormat="1" ht="15" customHeight="1" x14ac:dyDescent="0.25">
      <c r="A14270" s="733">
        <v>44963</v>
      </c>
      <c r="B14270" s="62" t="s">
        <v>8337</v>
      </c>
      <c r="C14270" s="62" t="s">
        <v>3144</v>
      </c>
      <c r="D14270" s="182" t="s">
        <v>9357</v>
      </c>
      <c r="E14270" s="125">
        <v>2500</v>
      </c>
      <c r="F14270" s="125"/>
      <c r="G14270" s="125">
        <f t="shared" si="229"/>
        <v>-2500</v>
      </c>
      <c r="H14270" s="704" t="s">
        <v>9258</v>
      </c>
    </row>
    <row r="14271" spans="1:8" s="681" customFormat="1" ht="15" customHeight="1" x14ac:dyDescent="0.25">
      <c r="A14271" s="733">
        <v>44966</v>
      </c>
      <c r="B14271" s="62" t="s">
        <v>8557</v>
      </c>
      <c r="C14271" s="62" t="s">
        <v>3144</v>
      </c>
      <c r="D14271" s="182" t="s">
        <v>6056</v>
      </c>
      <c r="E14271" s="125">
        <v>27860</v>
      </c>
      <c r="F14271" s="125"/>
      <c r="G14271" s="125">
        <f t="shared" si="229"/>
        <v>-27860</v>
      </c>
      <c r="H14271" s="704" t="s">
        <v>9258</v>
      </c>
    </row>
    <row r="14272" spans="1:8" s="681" customFormat="1" ht="24" customHeight="1" x14ac:dyDescent="0.25">
      <c r="A14272" s="733">
        <v>44966</v>
      </c>
      <c r="B14272" s="62" t="s">
        <v>3944</v>
      </c>
      <c r="C14272" s="62" t="s">
        <v>3144</v>
      </c>
      <c r="D14272" s="182" t="s">
        <v>9297</v>
      </c>
      <c r="E14272" s="125">
        <v>30000</v>
      </c>
      <c r="F14272" s="125"/>
      <c r="G14272" s="125">
        <f t="shared" si="229"/>
        <v>-30000</v>
      </c>
      <c r="H14272" s="704" t="s">
        <v>9258</v>
      </c>
    </row>
    <row r="14273" spans="1:8" s="681" customFormat="1" ht="15" customHeight="1" x14ac:dyDescent="0.25">
      <c r="A14273" s="733">
        <v>44966</v>
      </c>
      <c r="B14273" s="62" t="s">
        <v>8874</v>
      </c>
      <c r="C14273" s="62" t="s">
        <v>8706</v>
      </c>
      <c r="D14273" s="2" t="s">
        <v>9309</v>
      </c>
      <c r="E14273" s="125">
        <v>100000</v>
      </c>
      <c r="F14273" s="125"/>
      <c r="G14273" s="125">
        <f t="shared" si="229"/>
        <v>-100000</v>
      </c>
      <c r="H14273" s="704" t="s">
        <v>9258</v>
      </c>
    </row>
    <row r="14274" spans="1:8" s="681" customFormat="1" ht="15" x14ac:dyDescent="0.2">
      <c r="A14274" s="733">
        <v>44967</v>
      </c>
      <c r="B14274" s="62" t="s">
        <v>3945</v>
      </c>
      <c r="C14274" s="628" t="s">
        <v>3002</v>
      </c>
      <c r="D14274" s="894" t="s">
        <v>9310</v>
      </c>
      <c r="E14274" s="629">
        <v>30152</v>
      </c>
      <c r="F14274" s="125"/>
      <c r="G14274" s="125">
        <f t="shared" si="229"/>
        <v>-30152</v>
      </c>
      <c r="H14274" s="704" t="s">
        <v>9258</v>
      </c>
    </row>
    <row r="14275" spans="1:8" s="681" customFormat="1" ht="15" x14ac:dyDescent="0.2">
      <c r="A14275" s="733">
        <v>44967</v>
      </c>
      <c r="B14275" s="62" t="s">
        <v>3944</v>
      </c>
      <c r="C14275" s="628" t="s">
        <v>3002</v>
      </c>
      <c r="D14275" s="894" t="s">
        <v>9310</v>
      </c>
      <c r="E14275" s="629">
        <v>32760</v>
      </c>
      <c r="F14275" s="125"/>
      <c r="G14275" s="125">
        <f t="shared" si="229"/>
        <v>-32760</v>
      </c>
      <c r="H14275" s="704" t="s">
        <v>9258</v>
      </c>
    </row>
    <row r="14276" spans="1:8" s="681" customFormat="1" ht="15" x14ac:dyDescent="0.2">
      <c r="A14276" s="733">
        <v>44967</v>
      </c>
      <c r="B14276" s="62" t="s">
        <v>37</v>
      </c>
      <c r="C14276" s="628" t="s">
        <v>3002</v>
      </c>
      <c r="D14276" s="894" t="s">
        <v>9310</v>
      </c>
      <c r="E14276" s="629">
        <v>15560</v>
      </c>
      <c r="F14276" s="125"/>
      <c r="G14276" s="125">
        <f t="shared" si="229"/>
        <v>-15560</v>
      </c>
      <c r="H14276" s="704" t="s">
        <v>9258</v>
      </c>
    </row>
    <row r="14277" spans="1:8" s="681" customFormat="1" ht="15" x14ac:dyDescent="0.2">
      <c r="A14277" s="733">
        <v>44967</v>
      </c>
      <c r="B14277" s="62" t="s">
        <v>7553</v>
      </c>
      <c r="C14277" s="628" t="s">
        <v>3002</v>
      </c>
      <c r="D14277" s="894" t="s">
        <v>9310</v>
      </c>
      <c r="E14277" s="629">
        <v>49400</v>
      </c>
      <c r="F14277" s="125"/>
      <c r="G14277" s="125">
        <f t="shared" si="229"/>
        <v>-49400</v>
      </c>
      <c r="H14277" s="704" t="s">
        <v>9258</v>
      </c>
    </row>
    <row r="14278" spans="1:8" s="681" customFormat="1" ht="15" x14ac:dyDescent="0.2">
      <c r="A14278" s="733">
        <v>44967</v>
      </c>
      <c r="B14278" s="62" t="s">
        <v>2932</v>
      </c>
      <c r="C14278" s="40" t="s">
        <v>391</v>
      </c>
      <c r="D14278" s="107" t="s">
        <v>9316</v>
      </c>
      <c r="E14278" s="57">
        <v>765</v>
      </c>
      <c r="F14278" s="125"/>
      <c r="G14278" s="125">
        <f t="shared" si="229"/>
        <v>-765</v>
      </c>
      <c r="H14278" s="704" t="s">
        <v>9258</v>
      </c>
    </row>
    <row r="14279" spans="1:8" s="681" customFormat="1" ht="15" x14ac:dyDescent="0.2">
      <c r="A14279" s="733">
        <v>44967</v>
      </c>
      <c r="B14279" s="62" t="s">
        <v>8874</v>
      </c>
      <c r="C14279" s="40" t="s">
        <v>3144</v>
      </c>
      <c r="D14279" s="107" t="s">
        <v>4308</v>
      </c>
      <c r="E14279" s="57">
        <v>2600</v>
      </c>
      <c r="F14279" s="125"/>
      <c r="G14279" s="125">
        <f t="shared" si="229"/>
        <v>-2600</v>
      </c>
      <c r="H14279" s="704" t="s">
        <v>9258</v>
      </c>
    </row>
    <row r="14280" spans="1:8" s="681" customFormat="1" ht="15" x14ac:dyDescent="0.2">
      <c r="A14280" s="733">
        <v>44967</v>
      </c>
      <c r="B14280" s="62" t="s">
        <v>2932</v>
      </c>
      <c r="C14280" s="40" t="s">
        <v>3144</v>
      </c>
      <c r="D14280" s="107" t="s">
        <v>6485</v>
      </c>
      <c r="E14280" s="57">
        <v>2550</v>
      </c>
      <c r="F14280" s="125"/>
      <c r="G14280" s="125">
        <f t="shared" si="229"/>
        <v>-2550</v>
      </c>
      <c r="H14280" s="704" t="s">
        <v>9258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9258</v>
      </c>
    </row>
    <row r="14282" spans="1:8" s="681" customFormat="1" ht="15" x14ac:dyDescent="0.2">
      <c r="A14282" s="733">
        <v>44967</v>
      </c>
      <c r="B14282" s="62" t="s">
        <v>2932</v>
      </c>
      <c r="C14282" s="628" t="s">
        <v>3002</v>
      </c>
      <c r="D14282" s="894" t="s">
        <v>9317</v>
      </c>
      <c r="E14282" s="629">
        <v>59613</v>
      </c>
      <c r="F14282" s="125"/>
      <c r="G14282" s="125">
        <f t="shared" si="229"/>
        <v>-59613</v>
      </c>
      <c r="H14282" s="704" t="s">
        <v>9258</v>
      </c>
    </row>
    <row r="14283" spans="1:8" s="681" customFormat="1" ht="15" x14ac:dyDescent="0.2">
      <c r="A14283" s="733">
        <v>44968</v>
      </c>
      <c r="B14283" s="62" t="s">
        <v>8874</v>
      </c>
      <c r="C14283" s="40" t="s">
        <v>285</v>
      </c>
      <c r="D14283" s="107" t="s">
        <v>9318</v>
      </c>
      <c r="E14283" s="57">
        <v>1050</v>
      </c>
      <c r="F14283" s="125"/>
      <c r="G14283" s="125">
        <f t="shared" si="229"/>
        <v>-1050</v>
      </c>
      <c r="H14283" s="704" t="s">
        <v>9258</v>
      </c>
    </row>
    <row r="14284" spans="1:8" s="681" customFormat="1" ht="15" x14ac:dyDescent="0.2">
      <c r="A14284" s="733">
        <v>44968</v>
      </c>
      <c r="B14284" s="62" t="s">
        <v>8874</v>
      </c>
      <c r="C14284" s="40" t="s">
        <v>391</v>
      </c>
      <c r="D14284" s="107" t="s">
        <v>9319</v>
      </c>
      <c r="E14284" s="57">
        <v>1050</v>
      </c>
      <c r="F14284" s="125"/>
      <c r="G14284" s="125">
        <f t="shared" si="229"/>
        <v>-1050</v>
      </c>
      <c r="H14284" s="704" t="s">
        <v>9258</v>
      </c>
    </row>
    <row r="14285" spans="1:8" s="681" customFormat="1" ht="15" x14ac:dyDescent="0.2">
      <c r="A14285" s="733">
        <v>44968</v>
      </c>
      <c r="B14285" s="62" t="s">
        <v>8874</v>
      </c>
      <c r="C14285" s="40" t="s">
        <v>391</v>
      </c>
      <c r="D14285" s="107" t="s">
        <v>9320</v>
      </c>
      <c r="E14285" s="57">
        <v>800</v>
      </c>
      <c r="F14285" s="125"/>
      <c r="G14285" s="125">
        <f t="shared" si="229"/>
        <v>-800</v>
      </c>
      <c r="H14285" s="704" t="s">
        <v>9258</v>
      </c>
    </row>
    <row r="14286" spans="1:8" s="681" customFormat="1" ht="15" x14ac:dyDescent="0.2">
      <c r="A14286" s="733">
        <v>44968</v>
      </c>
      <c r="B14286" s="62" t="s">
        <v>25</v>
      </c>
      <c r="C14286" s="40" t="s">
        <v>2427</v>
      </c>
      <c r="D14286" s="107" t="s">
        <v>9321</v>
      </c>
      <c r="E14286" s="57">
        <v>4000</v>
      </c>
      <c r="F14286" s="125"/>
      <c r="G14286" s="125">
        <f t="shared" si="229"/>
        <v>-4000</v>
      </c>
      <c r="H14286" s="704" t="s">
        <v>9258</v>
      </c>
    </row>
    <row r="14287" spans="1:8" s="681" customFormat="1" ht="15" x14ac:dyDescent="0.2">
      <c r="A14287" s="733">
        <v>44968</v>
      </c>
      <c r="B14287" s="62" t="s">
        <v>16</v>
      </c>
      <c r="C14287" s="40" t="s">
        <v>3842</v>
      </c>
      <c r="D14287" s="107" t="s">
        <v>9338</v>
      </c>
      <c r="E14287" s="57">
        <v>1280</v>
      </c>
      <c r="F14287" s="125"/>
      <c r="G14287" s="125">
        <f t="shared" si="229"/>
        <v>-1280</v>
      </c>
      <c r="H14287" s="704" t="s">
        <v>9258</v>
      </c>
    </row>
    <row r="14288" spans="1:8" s="681" customFormat="1" ht="15" x14ac:dyDescent="0.2">
      <c r="A14288" s="733">
        <v>44968</v>
      </c>
      <c r="B14288" s="62" t="s">
        <v>16</v>
      </c>
      <c r="C14288" s="40" t="s">
        <v>3842</v>
      </c>
      <c r="D14288" s="107" t="s">
        <v>9339</v>
      </c>
      <c r="E14288" s="57">
        <v>3529</v>
      </c>
      <c r="F14288" s="125"/>
      <c r="G14288" s="125">
        <f t="shared" si="229"/>
        <v>-3529</v>
      </c>
      <c r="H14288" s="704" t="s">
        <v>9258</v>
      </c>
    </row>
    <row r="14289" spans="1:8" s="681" customFormat="1" ht="15" x14ac:dyDescent="0.2">
      <c r="A14289" s="733">
        <v>44970</v>
      </c>
      <c r="B14289" s="62" t="s">
        <v>8874</v>
      </c>
      <c r="C14289" s="581" t="s">
        <v>3144</v>
      </c>
      <c r="D14289" s="892" t="s">
        <v>6977</v>
      </c>
      <c r="E14289" s="582">
        <v>7000</v>
      </c>
      <c r="F14289" s="125"/>
      <c r="G14289" s="125">
        <f t="shared" si="229"/>
        <v>-7000</v>
      </c>
      <c r="H14289" s="704" t="s">
        <v>9258</v>
      </c>
    </row>
    <row r="14290" spans="1:8" s="681" customFormat="1" ht="15" x14ac:dyDescent="0.2">
      <c r="A14290" s="733">
        <v>44970</v>
      </c>
      <c r="B14290" s="62" t="s">
        <v>8041</v>
      </c>
      <c r="C14290" s="581" t="s">
        <v>3144</v>
      </c>
      <c r="D14290" s="892" t="s">
        <v>6977</v>
      </c>
      <c r="E14290" s="582">
        <v>5900</v>
      </c>
      <c r="F14290" s="125"/>
      <c r="G14290" s="125">
        <f t="shared" si="229"/>
        <v>-5900</v>
      </c>
      <c r="H14290" s="704" t="s">
        <v>9258</v>
      </c>
    </row>
    <row r="14291" spans="1:8" s="681" customFormat="1" ht="15" x14ac:dyDescent="0.2">
      <c r="A14291" s="733">
        <v>44970</v>
      </c>
      <c r="B14291" s="62" t="s">
        <v>8655</v>
      </c>
      <c r="C14291" s="40" t="s">
        <v>391</v>
      </c>
      <c r="D14291" s="107" t="s">
        <v>4425</v>
      </c>
      <c r="E14291" s="57">
        <v>4000</v>
      </c>
      <c r="F14291" s="125"/>
      <c r="G14291" s="125">
        <f t="shared" si="229"/>
        <v>-4000</v>
      </c>
      <c r="H14291" s="704" t="s">
        <v>9258</v>
      </c>
    </row>
    <row r="14292" spans="1:8" s="681" customFormat="1" ht="15" x14ac:dyDescent="0.2">
      <c r="A14292" s="733">
        <v>44970</v>
      </c>
      <c r="B14292" s="62" t="s">
        <v>8557</v>
      </c>
      <c r="C14292" s="40" t="s">
        <v>391</v>
      </c>
      <c r="D14292" s="107" t="s">
        <v>4425</v>
      </c>
      <c r="E14292" s="57">
        <v>3000</v>
      </c>
      <c r="F14292" s="125"/>
      <c r="G14292" s="125">
        <f t="shared" si="229"/>
        <v>-3000</v>
      </c>
      <c r="H14292" s="704" t="s">
        <v>9258</v>
      </c>
    </row>
    <row r="14293" spans="1:8" s="681" customFormat="1" ht="15" x14ac:dyDescent="0.2">
      <c r="A14293" s="733">
        <v>44970</v>
      </c>
      <c r="B14293" s="62" t="s">
        <v>37</v>
      </c>
      <c r="C14293" s="40" t="s">
        <v>391</v>
      </c>
      <c r="D14293" s="107" t="s">
        <v>4425</v>
      </c>
      <c r="E14293" s="57">
        <v>2000</v>
      </c>
      <c r="F14293" s="125"/>
      <c r="G14293" s="125">
        <f t="shared" si="229"/>
        <v>-2000</v>
      </c>
      <c r="H14293" s="704" t="s">
        <v>9258</v>
      </c>
    </row>
    <row r="14294" spans="1:8" s="681" customFormat="1" ht="15" x14ac:dyDescent="0.2">
      <c r="A14294" s="733">
        <v>44971</v>
      </c>
      <c r="B14294" s="62" t="s">
        <v>8874</v>
      </c>
      <c r="C14294" s="40" t="s">
        <v>1062</v>
      </c>
      <c r="D14294" s="107" t="s">
        <v>1156</v>
      </c>
      <c r="E14294" s="57">
        <v>100000</v>
      </c>
      <c r="F14294" s="125"/>
      <c r="G14294" s="125">
        <f t="shared" si="229"/>
        <v>-100000</v>
      </c>
      <c r="H14294" s="704" t="s">
        <v>9258</v>
      </c>
    </row>
    <row r="14295" spans="1:8" s="681" customFormat="1" ht="15" x14ac:dyDescent="0.2">
      <c r="A14295" s="733">
        <v>44971</v>
      </c>
      <c r="B14295" s="62" t="s">
        <v>8337</v>
      </c>
      <c r="C14295" s="40" t="s">
        <v>6704</v>
      </c>
      <c r="D14295" s="107" t="s">
        <v>9334</v>
      </c>
      <c r="E14295" s="57">
        <v>400000</v>
      </c>
      <c r="F14295" s="125"/>
      <c r="G14295" s="125">
        <f t="shared" si="229"/>
        <v>-400000</v>
      </c>
      <c r="H14295" s="704" t="s">
        <v>9258</v>
      </c>
    </row>
    <row r="14296" spans="1:8" s="681" customFormat="1" ht="15" x14ac:dyDescent="0.2">
      <c r="A14296" s="733">
        <v>44971</v>
      </c>
      <c r="B14296" s="62" t="s">
        <v>8655</v>
      </c>
      <c r="C14296" s="40" t="s">
        <v>8392</v>
      </c>
      <c r="D14296" s="107" t="s">
        <v>9334</v>
      </c>
      <c r="E14296" s="57">
        <v>650000</v>
      </c>
      <c r="F14296" s="125"/>
      <c r="G14296" s="125">
        <f t="shared" si="229"/>
        <v>-650000</v>
      </c>
      <c r="H14296" s="704" t="s">
        <v>9258</v>
      </c>
    </row>
    <row r="14297" spans="1:8" s="681" customFormat="1" ht="15" x14ac:dyDescent="0.2">
      <c r="A14297" s="733">
        <v>44971</v>
      </c>
      <c r="B14297" s="62" t="s">
        <v>2932</v>
      </c>
      <c r="C14297" s="40" t="s">
        <v>3144</v>
      </c>
      <c r="D14297" s="107" t="s">
        <v>9335</v>
      </c>
      <c r="E14297" s="57">
        <v>3600</v>
      </c>
      <c r="F14297" s="125"/>
      <c r="G14297" s="125">
        <f t="shared" si="229"/>
        <v>-3600</v>
      </c>
      <c r="H14297" s="704" t="s">
        <v>9258</v>
      </c>
    </row>
    <row r="14298" spans="1:8" s="681" customFormat="1" ht="15" x14ac:dyDescent="0.2">
      <c r="A14298" s="733">
        <v>44971</v>
      </c>
      <c r="B14298" s="62" t="s">
        <v>8874</v>
      </c>
      <c r="C14298" s="40" t="s">
        <v>3144</v>
      </c>
      <c r="D14298" s="107" t="s">
        <v>9337</v>
      </c>
      <c r="E14298" s="57">
        <v>9000</v>
      </c>
      <c r="F14298" s="125"/>
      <c r="G14298" s="125">
        <f t="shared" si="229"/>
        <v>-9000</v>
      </c>
      <c r="H14298" s="704" t="s">
        <v>9258</v>
      </c>
    </row>
    <row r="14299" spans="1:8" s="681" customFormat="1" ht="15" x14ac:dyDescent="0.2">
      <c r="A14299" s="733">
        <v>44971</v>
      </c>
      <c r="B14299" s="62" t="s">
        <v>16</v>
      </c>
      <c r="C14299" s="40" t="s">
        <v>3842</v>
      </c>
      <c r="D14299" s="107" t="s">
        <v>8156</v>
      </c>
      <c r="E14299" s="57">
        <v>5500</v>
      </c>
      <c r="F14299" s="125"/>
      <c r="G14299" s="125">
        <f t="shared" si="229"/>
        <v>-5500</v>
      </c>
      <c r="H14299" s="704" t="s">
        <v>9258</v>
      </c>
    </row>
    <row r="14300" spans="1:8" s="681" customFormat="1" ht="15" x14ac:dyDescent="0.2">
      <c r="A14300" s="733">
        <v>44971</v>
      </c>
      <c r="B14300" s="62" t="s">
        <v>8041</v>
      </c>
      <c r="C14300" s="40" t="s">
        <v>3144</v>
      </c>
      <c r="D14300" s="107" t="s">
        <v>9340</v>
      </c>
      <c r="E14300" s="57">
        <v>6450</v>
      </c>
      <c r="F14300" s="125"/>
      <c r="G14300" s="125">
        <f t="shared" si="229"/>
        <v>-6450</v>
      </c>
      <c r="H14300" s="704" t="s">
        <v>9258</v>
      </c>
    </row>
    <row r="14301" spans="1:8" s="681" customFormat="1" ht="15" x14ac:dyDescent="0.2">
      <c r="A14301" s="733">
        <v>44972</v>
      </c>
      <c r="B14301" s="62" t="s">
        <v>8874</v>
      </c>
      <c r="C14301" s="40" t="s">
        <v>285</v>
      </c>
      <c r="D14301" s="107" t="s">
        <v>3149</v>
      </c>
      <c r="E14301" s="57">
        <v>400</v>
      </c>
      <c r="F14301" s="125"/>
      <c r="G14301" s="125">
        <f t="shared" si="229"/>
        <v>-400</v>
      </c>
      <c r="H14301" s="704" t="s">
        <v>9258</v>
      </c>
    </row>
    <row r="14302" spans="1:8" s="681" customFormat="1" ht="15" x14ac:dyDescent="0.2">
      <c r="A14302" s="733">
        <v>44972</v>
      </c>
      <c r="B14302" s="62" t="s">
        <v>8655</v>
      </c>
      <c r="C14302" s="40" t="s">
        <v>3144</v>
      </c>
      <c r="D14302" s="107" t="s">
        <v>9341</v>
      </c>
      <c r="E14302" s="57">
        <v>41200</v>
      </c>
      <c r="F14302" s="125"/>
      <c r="G14302" s="125">
        <f t="shared" si="229"/>
        <v>-41200</v>
      </c>
      <c r="H14302" s="704" t="s">
        <v>9258</v>
      </c>
    </row>
    <row r="14303" spans="1:8" s="681" customFormat="1" ht="15" x14ac:dyDescent="0.2">
      <c r="A14303" s="733">
        <v>44972</v>
      </c>
      <c r="B14303" s="62" t="s">
        <v>8337</v>
      </c>
      <c r="C14303" s="40" t="s">
        <v>6622</v>
      </c>
      <c r="D14303" s="107" t="s">
        <v>1156</v>
      </c>
      <c r="E14303" s="57">
        <v>30000</v>
      </c>
      <c r="F14303" s="125"/>
      <c r="G14303" s="125">
        <f t="shared" si="229"/>
        <v>-30000</v>
      </c>
      <c r="H14303" s="704" t="s">
        <v>9258</v>
      </c>
    </row>
    <row r="14304" spans="1:8" s="681" customFormat="1" ht="15" x14ac:dyDescent="0.2">
      <c r="A14304" s="733">
        <v>44972</v>
      </c>
      <c r="B14304" s="62" t="s">
        <v>6503</v>
      </c>
      <c r="C14304" s="40" t="s">
        <v>3144</v>
      </c>
      <c r="D14304" s="107" t="s">
        <v>9342</v>
      </c>
      <c r="E14304" s="57">
        <v>57800</v>
      </c>
      <c r="F14304" s="125"/>
      <c r="G14304" s="125">
        <f t="shared" si="229"/>
        <v>-57800</v>
      </c>
      <c r="H14304" s="704" t="s">
        <v>9258</v>
      </c>
    </row>
    <row r="14305" spans="1:8" s="681" customFormat="1" ht="15" x14ac:dyDescent="0.2">
      <c r="A14305" s="733">
        <v>44972</v>
      </c>
      <c r="B14305" s="62" t="s">
        <v>6503</v>
      </c>
      <c r="C14305" s="40" t="s">
        <v>3144</v>
      </c>
      <c r="D14305" s="107" t="s">
        <v>9343</v>
      </c>
      <c r="E14305" s="57">
        <v>53000</v>
      </c>
      <c r="F14305" s="125"/>
      <c r="G14305" s="125">
        <f t="shared" si="229"/>
        <v>-53000</v>
      </c>
      <c r="H14305" s="704" t="s">
        <v>9258</v>
      </c>
    </row>
    <row r="14306" spans="1:8" s="681" customFormat="1" ht="15" x14ac:dyDescent="0.2">
      <c r="A14306" s="733">
        <v>44972</v>
      </c>
      <c r="B14306" s="62" t="s">
        <v>6503</v>
      </c>
      <c r="C14306" s="40" t="s">
        <v>3144</v>
      </c>
      <c r="D14306" s="107" t="s">
        <v>9344</v>
      </c>
      <c r="E14306" s="57">
        <v>25000</v>
      </c>
      <c r="F14306" s="125"/>
      <c r="G14306" s="125">
        <f t="shared" si="229"/>
        <v>-25000</v>
      </c>
      <c r="H14306" s="704" t="s">
        <v>9258</v>
      </c>
    </row>
    <row r="14307" spans="1:8" s="681" customFormat="1" ht="15" x14ac:dyDescent="0.2">
      <c r="A14307" s="733">
        <v>44972</v>
      </c>
      <c r="B14307" s="62" t="s">
        <v>6503</v>
      </c>
      <c r="C14307" s="40" t="s">
        <v>3144</v>
      </c>
      <c r="D14307" s="107" t="s">
        <v>4221</v>
      </c>
      <c r="E14307" s="57">
        <v>30610</v>
      </c>
      <c r="F14307" s="125"/>
      <c r="G14307" s="125">
        <f t="shared" si="229"/>
        <v>-30610</v>
      </c>
      <c r="H14307" s="704" t="s">
        <v>9258</v>
      </c>
    </row>
    <row r="14308" spans="1:8" s="681" customFormat="1" ht="15" x14ac:dyDescent="0.2">
      <c r="A14308" s="733">
        <v>44972</v>
      </c>
      <c r="B14308" s="62" t="s">
        <v>16</v>
      </c>
      <c r="C14308" s="40" t="s">
        <v>3842</v>
      </c>
      <c r="D14308" s="107" t="s">
        <v>8156</v>
      </c>
      <c r="E14308" s="57">
        <v>4330</v>
      </c>
      <c r="F14308" s="125"/>
      <c r="G14308" s="125">
        <f t="shared" si="229"/>
        <v>-4330</v>
      </c>
      <c r="H14308" s="704" t="s">
        <v>9258</v>
      </c>
    </row>
    <row r="14309" spans="1:8" s="681" customFormat="1" ht="15" x14ac:dyDescent="0.2">
      <c r="A14309" s="733">
        <v>44972</v>
      </c>
      <c r="B14309" s="62" t="s">
        <v>25</v>
      </c>
      <c r="C14309" s="40" t="s">
        <v>8148</v>
      </c>
      <c r="D14309" s="107" t="s">
        <v>6342</v>
      </c>
      <c r="E14309" s="57">
        <v>6010</v>
      </c>
      <c r="F14309" s="125"/>
      <c r="G14309" s="125">
        <f t="shared" si="229"/>
        <v>-6010</v>
      </c>
      <c r="H14309" s="704" t="s">
        <v>9258</v>
      </c>
    </row>
    <row r="14310" spans="1:8" s="681" customFormat="1" ht="15" x14ac:dyDescent="0.2">
      <c r="A14310" s="733">
        <v>44972</v>
      </c>
      <c r="B14310" s="62" t="s">
        <v>16</v>
      </c>
      <c r="C14310" s="40" t="s">
        <v>8148</v>
      </c>
      <c r="D14310" s="107" t="s">
        <v>6342</v>
      </c>
      <c r="E14310" s="57">
        <v>2140</v>
      </c>
      <c r="F14310" s="125"/>
      <c r="G14310" s="125">
        <f t="shared" si="229"/>
        <v>-2140</v>
      </c>
      <c r="H14310" s="704" t="s">
        <v>9258</v>
      </c>
    </row>
    <row r="14311" spans="1:8" s="681" customFormat="1" ht="15" customHeight="1" x14ac:dyDescent="0.2">
      <c r="A14311" s="733">
        <v>44972</v>
      </c>
      <c r="B14311" s="62" t="s">
        <v>8557</v>
      </c>
      <c r="C14311" s="40" t="s">
        <v>3144</v>
      </c>
      <c r="D14311" s="107" t="s">
        <v>9345</v>
      </c>
      <c r="E14311" s="57">
        <v>33724</v>
      </c>
      <c r="F14311" s="125"/>
      <c r="G14311" s="125">
        <f t="shared" si="229"/>
        <v>-33724</v>
      </c>
      <c r="H14311" s="704" t="s">
        <v>9258</v>
      </c>
    </row>
    <row r="14312" spans="1:8" s="681" customFormat="1" ht="24" customHeight="1" x14ac:dyDescent="0.25">
      <c r="A14312" s="733">
        <v>44972</v>
      </c>
      <c r="B14312" s="62" t="s">
        <v>7919</v>
      </c>
      <c r="C14312" s="550" t="s">
        <v>7221</v>
      </c>
      <c r="D14312" s="739" t="s">
        <v>9349</v>
      </c>
      <c r="E14312" s="551">
        <v>37944</v>
      </c>
      <c r="F14312" s="125"/>
      <c r="G14312" s="125">
        <f t="shared" si="229"/>
        <v>-37944</v>
      </c>
      <c r="H14312" s="704" t="s">
        <v>9258</v>
      </c>
    </row>
    <row r="14313" spans="1:8" s="681" customFormat="1" ht="24" customHeight="1" x14ac:dyDescent="0.25">
      <c r="A14313" s="733">
        <v>44972</v>
      </c>
      <c r="B14313" s="62" t="s">
        <v>8075</v>
      </c>
      <c r="C14313" s="550" t="s">
        <v>7221</v>
      </c>
      <c r="D14313" s="739" t="s">
        <v>9349</v>
      </c>
      <c r="E14313" s="551">
        <v>63132</v>
      </c>
      <c r="F14313" s="125"/>
      <c r="G14313" s="125">
        <f t="shared" si="229"/>
        <v>-63132</v>
      </c>
      <c r="H14313" s="704" t="s">
        <v>9258</v>
      </c>
    </row>
    <row r="14314" spans="1:8" s="681" customFormat="1" ht="24" customHeight="1" x14ac:dyDescent="0.25">
      <c r="A14314" s="733">
        <v>44972</v>
      </c>
      <c r="B14314" s="62" t="s">
        <v>8337</v>
      </c>
      <c r="C14314" s="550" t="s">
        <v>7221</v>
      </c>
      <c r="D14314" s="739" t="s">
        <v>9349</v>
      </c>
      <c r="E14314" s="551">
        <v>98924</v>
      </c>
      <c r="F14314" s="125"/>
      <c r="G14314" s="125">
        <f t="shared" si="229"/>
        <v>-98924</v>
      </c>
      <c r="H14314" s="704" t="s">
        <v>9258</v>
      </c>
    </row>
    <row r="14315" spans="1:8" s="681" customFormat="1" ht="15" x14ac:dyDescent="0.2">
      <c r="A14315" s="733">
        <v>44973</v>
      </c>
      <c r="B14315" s="62" t="s">
        <v>8337</v>
      </c>
      <c r="C14315" s="40" t="s">
        <v>7465</v>
      </c>
      <c r="D14315" s="107" t="s">
        <v>9346</v>
      </c>
      <c r="E14315" s="57">
        <v>400000</v>
      </c>
      <c r="F14315" s="125"/>
      <c r="G14315" s="125">
        <f t="shared" si="229"/>
        <v>-400000</v>
      </c>
      <c r="H14315" s="704" t="s">
        <v>9258</v>
      </c>
    </row>
    <row r="14316" spans="1:8" s="681" customFormat="1" ht="15" x14ac:dyDescent="0.2">
      <c r="A14316" s="733">
        <v>44973</v>
      </c>
      <c r="B14316" s="62" t="s">
        <v>8655</v>
      </c>
      <c r="C14316" s="40" t="s">
        <v>8689</v>
      </c>
      <c r="D14316" s="107" t="s">
        <v>9346</v>
      </c>
      <c r="E14316" s="57">
        <v>65250</v>
      </c>
      <c r="F14316" s="125"/>
      <c r="G14316" s="125">
        <f t="shared" si="229"/>
        <v>-65250</v>
      </c>
      <c r="H14316" s="704" t="s">
        <v>9258</v>
      </c>
    </row>
    <row r="14317" spans="1:8" s="681" customFormat="1" ht="15" x14ac:dyDescent="0.2">
      <c r="A14317" s="733">
        <v>44973</v>
      </c>
      <c r="B14317" s="62" t="s">
        <v>16</v>
      </c>
      <c r="C14317" s="40" t="s">
        <v>3842</v>
      </c>
      <c r="D14317" s="107" t="s">
        <v>8156</v>
      </c>
      <c r="E14317" s="57">
        <v>3000</v>
      </c>
      <c r="F14317" s="125"/>
      <c r="G14317" s="125">
        <f t="shared" si="229"/>
        <v>-3000</v>
      </c>
      <c r="H14317" s="704" t="s">
        <v>9258</v>
      </c>
    </row>
    <row r="14318" spans="1:8" s="681" customFormat="1" ht="15" x14ac:dyDescent="0.2">
      <c r="A14318" s="733">
        <v>44974</v>
      </c>
      <c r="B14318" s="62" t="s">
        <v>7919</v>
      </c>
      <c r="C14318" s="40" t="s">
        <v>391</v>
      </c>
      <c r="D14318" s="107" t="s">
        <v>9352</v>
      </c>
      <c r="E14318" s="57">
        <v>125000</v>
      </c>
      <c r="F14318" s="125"/>
      <c r="G14318" s="125">
        <f t="shared" si="229"/>
        <v>-125000</v>
      </c>
      <c r="H14318" s="704" t="s">
        <v>9258</v>
      </c>
    </row>
    <row r="14319" spans="1:8" s="681" customFormat="1" ht="15" x14ac:dyDescent="0.2">
      <c r="A14319" s="733">
        <v>44974</v>
      </c>
      <c r="B14319" s="62" t="s">
        <v>2932</v>
      </c>
      <c r="C14319" s="40" t="s">
        <v>7544</v>
      </c>
      <c r="D14319" s="107" t="s">
        <v>9353</v>
      </c>
      <c r="E14319" s="57">
        <v>45000</v>
      </c>
      <c r="F14319" s="125"/>
      <c r="G14319" s="125">
        <f t="shared" si="229"/>
        <v>-45000</v>
      </c>
      <c r="H14319" s="704" t="s">
        <v>9258</v>
      </c>
    </row>
    <row r="14320" spans="1:8" s="681" customFormat="1" ht="15" x14ac:dyDescent="0.2">
      <c r="A14320" s="733">
        <v>44974</v>
      </c>
      <c r="B14320" s="62" t="s">
        <v>25</v>
      </c>
      <c r="C14320" s="40" t="s">
        <v>2427</v>
      </c>
      <c r="D14320" s="107" t="s">
        <v>9351</v>
      </c>
      <c r="E14320" s="57">
        <v>250000</v>
      </c>
      <c r="F14320" s="125"/>
      <c r="G14320" s="125">
        <f t="shared" si="229"/>
        <v>-250000</v>
      </c>
      <c r="H14320" s="704" t="s">
        <v>9258</v>
      </c>
    </row>
    <row r="14321" spans="1:8" s="681" customFormat="1" ht="15" x14ac:dyDescent="0.2">
      <c r="A14321" s="733">
        <v>44974</v>
      </c>
      <c r="B14321" s="62" t="s">
        <v>8874</v>
      </c>
      <c r="C14321" s="40" t="s">
        <v>285</v>
      </c>
      <c r="D14321" s="107" t="s">
        <v>3149</v>
      </c>
      <c r="E14321" s="57">
        <v>200</v>
      </c>
      <c r="F14321" s="125"/>
      <c r="G14321" s="125">
        <f t="shared" si="229"/>
        <v>-200</v>
      </c>
      <c r="H14321" s="704" t="s">
        <v>9258</v>
      </c>
    </row>
    <row r="14322" spans="1:8" s="681" customFormat="1" ht="15" x14ac:dyDescent="0.2">
      <c r="A14322" s="733">
        <v>44974</v>
      </c>
      <c r="B14322" s="62" t="s">
        <v>16</v>
      </c>
      <c r="C14322" s="40" t="s">
        <v>3842</v>
      </c>
      <c r="D14322" s="107" t="s">
        <v>8156</v>
      </c>
      <c r="E14322" s="57">
        <v>5000</v>
      </c>
      <c r="F14322" s="125"/>
      <c r="G14322" s="125">
        <f t="shared" si="229"/>
        <v>-5000</v>
      </c>
      <c r="H14322" s="704" t="s">
        <v>9258</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9258</v>
      </c>
    </row>
    <row r="14324" spans="1:8" s="681" customFormat="1" ht="15" x14ac:dyDescent="0.2">
      <c r="A14324" s="733">
        <v>44975</v>
      </c>
      <c r="B14324" s="62" t="s">
        <v>8874</v>
      </c>
      <c r="C14324" s="40" t="s">
        <v>285</v>
      </c>
      <c r="D14324" s="107" t="s">
        <v>8661</v>
      </c>
      <c r="E14324" s="57">
        <v>1050</v>
      </c>
      <c r="F14324" s="125"/>
      <c r="G14324" s="125">
        <f t="shared" si="230"/>
        <v>-1050</v>
      </c>
      <c r="H14324" s="704" t="s">
        <v>9258</v>
      </c>
    </row>
    <row r="14325" spans="1:8" s="681" customFormat="1" ht="15" customHeight="1" x14ac:dyDescent="0.2">
      <c r="A14325" s="733">
        <v>44975</v>
      </c>
      <c r="B14325" s="62" t="s">
        <v>9354</v>
      </c>
      <c r="C14325" s="40" t="s">
        <v>9355</v>
      </c>
      <c r="D14325" s="107" t="s">
        <v>9356</v>
      </c>
      <c r="E14325" s="57">
        <v>1986500</v>
      </c>
      <c r="F14325" s="125"/>
      <c r="G14325" s="125">
        <f t="shared" si="230"/>
        <v>-1986500</v>
      </c>
      <c r="H14325" s="704" t="s">
        <v>9258</v>
      </c>
    </row>
    <row r="14326" spans="1:8" s="681" customFormat="1" ht="15" x14ac:dyDescent="0.2">
      <c r="A14326" s="733">
        <v>44975</v>
      </c>
      <c r="B14326" s="62" t="s">
        <v>8557</v>
      </c>
      <c r="C14326" s="40" t="s">
        <v>3144</v>
      </c>
      <c r="D14326" s="107" t="s">
        <v>9358</v>
      </c>
      <c r="E14326" s="57">
        <v>520</v>
      </c>
      <c r="F14326" s="125"/>
      <c r="G14326" s="125">
        <f t="shared" si="230"/>
        <v>-520</v>
      </c>
      <c r="H14326" s="704" t="s">
        <v>9258</v>
      </c>
    </row>
    <row r="14327" spans="1:8" s="681" customFormat="1" ht="15" x14ac:dyDescent="0.2">
      <c r="A14327" s="733">
        <v>44975</v>
      </c>
      <c r="B14327" s="62" t="s">
        <v>8874</v>
      </c>
      <c r="C14327" s="40" t="s">
        <v>5740</v>
      </c>
      <c r="D14327" s="107" t="s">
        <v>9359</v>
      </c>
      <c r="E14327" s="57">
        <v>500</v>
      </c>
      <c r="F14327" s="125"/>
      <c r="G14327" s="125">
        <f t="shared" si="230"/>
        <v>-500</v>
      </c>
      <c r="H14327" s="704" t="s">
        <v>9258</v>
      </c>
    </row>
    <row r="14328" spans="1:8" s="681" customFormat="1" ht="15" customHeight="1" x14ac:dyDescent="0.2">
      <c r="A14328" s="733">
        <v>44977</v>
      </c>
      <c r="B14328" s="62" t="s">
        <v>8557</v>
      </c>
      <c r="C14328" s="40" t="s">
        <v>391</v>
      </c>
      <c r="D14328" s="107" t="s">
        <v>9360</v>
      </c>
      <c r="E14328" s="57">
        <v>100</v>
      </c>
      <c r="F14328" s="125"/>
      <c r="G14328" s="125">
        <f t="shared" si="230"/>
        <v>-100</v>
      </c>
      <c r="H14328" s="704" t="s">
        <v>9258</v>
      </c>
    </row>
    <row r="14329" spans="1:8" s="681" customFormat="1" ht="15" customHeight="1" x14ac:dyDescent="0.2">
      <c r="A14329" s="733">
        <v>44977</v>
      </c>
      <c r="B14329" s="62" t="s">
        <v>8874</v>
      </c>
      <c r="C14329" s="40" t="s">
        <v>3144</v>
      </c>
      <c r="D14329" s="107" t="s">
        <v>4308</v>
      </c>
      <c r="E14329" s="57">
        <v>6710</v>
      </c>
      <c r="F14329" s="125"/>
      <c r="G14329" s="125">
        <f t="shared" si="230"/>
        <v>-6710</v>
      </c>
      <c r="H14329" s="704" t="s">
        <v>9258</v>
      </c>
    </row>
    <row r="14330" spans="1:8" s="681" customFormat="1" ht="15" x14ac:dyDescent="0.2">
      <c r="A14330" s="733">
        <v>44978</v>
      </c>
      <c r="B14330" s="62" t="s">
        <v>16</v>
      </c>
      <c r="C14330" s="40" t="s">
        <v>5340</v>
      </c>
      <c r="D14330" s="107" t="s">
        <v>9373</v>
      </c>
      <c r="E14330" s="57">
        <v>10000</v>
      </c>
      <c r="F14330" s="125"/>
      <c r="G14330" s="125">
        <f t="shared" si="230"/>
        <v>-10000</v>
      </c>
      <c r="H14330" s="704" t="s">
        <v>9258</v>
      </c>
    </row>
    <row r="14331" spans="1:8" s="681" customFormat="1" ht="15" x14ac:dyDescent="0.2">
      <c r="A14331" s="733">
        <v>44978</v>
      </c>
      <c r="B14331" s="62" t="s">
        <v>6503</v>
      </c>
      <c r="C14331" s="40" t="s">
        <v>391</v>
      </c>
      <c r="D14331" s="107" t="s">
        <v>2107</v>
      </c>
      <c r="E14331" s="57">
        <v>1000</v>
      </c>
      <c r="F14331" s="125"/>
      <c r="G14331" s="125">
        <f t="shared" si="230"/>
        <v>-1000</v>
      </c>
      <c r="H14331" s="704" t="s">
        <v>9258</v>
      </c>
    </row>
    <row r="14332" spans="1:8" s="681" customFormat="1" ht="15" x14ac:dyDescent="0.2">
      <c r="A14332" s="733">
        <v>44978</v>
      </c>
      <c r="B14332" s="62" t="s">
        <v>8041</v>
      </c>
      <c r="C14332" s="581" t="s">
        <v>3144</v>
      </c>
      <c r="D14332" s="892" t="s">
        <v>9374</v>
      </c>
      <c r="E14332" s="582">
        <v>7500</v>
      </c>
      <c r="F14332" s="125"/>
      <c r="G14332" s="125">
        <f t="shared" si="230"/>
        <v>-7500</v>
      </c>
      <c r="H14332" s="704" t="s">
        <v>9258</v>
      </c>
    </row>
    <row r="14333" spans="1:8" s="681" customFormat="1" ht="15" x14ac:dyDescent="0.2">
      <c r="A14333" s="733">
        <v>44978</v>
      </c>
      <c r="B14333" s="62" t="s">
        <v>8874</v>
      </c>
      <c r="C14333" s="581" t="s">
        <v>3144</v>
      </c>
      <c r="D14333" s="892" t="s">
        <v>9374</v>
      </c>
      <c r="E14333" s="582">
        <v>28850</v>
      </c>
      <c r="F14333" s="125"/>
      <c r="G14333" s="125">
        <f t="shared" si="230"/>
        <v>-28850</v>
      </c>
      <c r="H14333" s="704" t="s">
        <v>9258</v>
      </c>
    </row>
    <row r="14334" spans="1:8" s="681" customFormat="1" ht="15" x14ac:dyDescent="0.2">
      <c r="A14334" s="733">
        <v>44979</v>
      </c>
      <c r="B14334" s="62" t="s">
        <v>8655</v>
      </c>
      <c r="C14334" s="40" t="s">
        <v>8689</v>
      </c>
      <c r="D14334" s="107" t="s">
        <v>9375</v>
      </c>
      <c r="E14334" s="57">
        <v>65250</v>
      </c>
      <c r="F14334" s="125"/>
      <c r="G14334" s="125">
        <f t="shared" si="230"/>
        <v>-65250</v>
      </c>
      <c r="H14334" s="704" t="s">
        <v>9258</v>
      </c>
    </row>
    <row r="14335" spans="1:8" s="681" customFormat="1" ht="15" x14ac:dyDescent="0.2">
      <c r="A14335" s="733">
        <v>44979</v>
      </c>
      <c r="B14335" s="62" t="s">
        <v>25</v>
      </c>
      <c r="C14335" s="40" t="s">
        <v>8148</v>
      </c>
      <c r="D14335" s="107" t="s">
        <v>9378</v>
      </c>
      <c r="E14335" s="57">
        <v>36216</v>
      </c>
      <c r="F14335" s="125"/>
      <c r="G14335" s="125">
        <f t="shared" si="230"/>
        <v>-36216</v>
      </c>
      <c r="H14335" s="704" t="s">
        <v>9258</v>
      </c>
    </row>
    <row r="14336" spans="1:8" s="681" customFormat="1" ht="15" x14ac:dyDescent="0.2">
      <c r="A14336" s="733">
        <v>44979</v>
      </c>
      <c r="B14336" s="62" t="s">
        <v>16</v>
      </c>
      <c r="C14336" s="40" t="s">
        <v>8148</v>
      </c>
      <c r="D14336" s="107" t="s">
        <v>9378</v>
      </c>
      <c r="E14336" s="57">
        <v>9419</v>
      </c>
      <c r="F14336" s="125"/>
      <c r="G14336" s="125">
        <f t="shared" si="230"/>
        <v>-9419</v>
      </c>
      <c r="H14336" s="704" t="s">
        <v>9258</v>
      </c>
    </row>
    <row r="14337" spans="1:8" s="681" customFormat="1" ht="15" x14ac:dyDescent="0.2">
      <c r="A14337" s="733">
        <v>44979</v>
      </c>
      <c r="B14337" s="62" t="s">
        <v>25</v>
      </c>
      <c r="C14337" s="40" t="s">
        <v>4064</v>
      </c>
      <c r="D14337" s="107" t="s">
        <v>9376</v>
      </c>
      <c r="E14337" s="57">
        <v>1500</v>
      </c>
      <c r="F14337" s="125"/>
      <c r="G14337" s="125">
        <f t="shared" si="230"/>
        <v>-1500</v>
      </c>
      <c r="H14337" s="704" t="s">
        <v>9258</v>
      </c>
    </row>
    <row r="14338" spans="1:8" s="681" customFormat="1" ht="15" x14ac:dyDescent="0.2">
      <c r="A14338" s="733">
        <v>44979</v>
      </c>
      <c r="B14338" s="62" t="s">
        <v>16</v>
      </c>
      <c r="C14338" s="40" t="s">
        <v>3842</v>
      </c>
      <c r="D14338" s="107" t="s">
        <v>9377</v>
      </c>
      <c r="E14338" s="57">
        <v>4000</v>
      </c>
      <c r="F14338" s="125"/>
      <c r="G14338" s="125">
        <f t="shared" si="230"/>
        <v>-4000</v>
      </c>
      <c r="H14338" s="704" t="s">
        <v>9258</v>
      </c>
    </row>
    <row r="14339" spans="1:8" s="681" customFormat="1" ht="15" x14ac:dyDescent="0.2">
      <c r="A14339" s="733">
        <v>44980</v>
      </c>
      <c r="B14339" s="62" t="s">
        <v>8874</v>
      </c>
      <c r="C14339" s="40" t="s">
        <v>3144</v>
      </c>
      <c r="D14339" s="107" t="s">
        <v>9380</v>
      </c>
      <c r="E14339" s="57">
        <v>500</v>
      </c>
      <c r="F14339" s="125"/>
      <c r="G14339" s="125">
        <f t="shared" si="230"/>
        <v>-500</v>
      </c>
      <c r="H14339" s="704" t="s">
        <v>9258</v>
      </c>
    </row>
    <row r="14340" spans="1:8" s="681" customFormat="1" ht="15" x14ac:dyDescent="0.2">
      <c r="A14340" s="733">
        <v>44980</v>
      </c>
      <c r="B14340" s="62" t="s">
        <v>8041</v>
      </c>
      <c r="C14340" s="40" t="s">
        <v>5740</v>
      </c>
      <c r="D14340" s="107" t="s">
        <v>9359</v>
      </c>
      <c r="E14340" s="57">
        <v>500</v>
      </c>
      <c r="F14340" s="125"/>
      <c r="G14340" s="125">
        <f t="shared" si="230"/>
        <v>-500</v>
      </c>
      <c r="H14340" s="704" t="s">
        <v>9258</v>
      </c>
    </row>
    <row r="14341" spans="1:8" s="681" customFormat="1" ht="15" x14ac:dyDescent="0.2">
      <c r="A14341" s="733">
        <v>44980</v>
      </c>
      <c r="B14341" s="62" t="s">
        <v>6506</v>
      </c>
      <c r="C14341" s="40" t="s">
        <v>5740</v>
      </c>
      <c r="D14341" s="107" t="s">
        <v>9381</v>
      </c>
      <c r="E14341" s="57">
        <v>1000</v>
      </c>
      <c r="F14341" s="125"/>
      <c r="G14341" s="125">
        <f t="shared" si="230"/>
        <v>-1000</v>
      </c>
      <c r="H14341" s="704" t="s">
        <v>9258</v>
      </c>
    </row>
    <row r="14342" spans="1:8" s="681" customFormat="1" ht="15" x14ac:dyDescent="0.2">
      <c r="A14342" s="733">
        <v>44980</v>
      </c>
      <c r="B14342" s="62" t="s">
        <v>8874</v>
      </c>
      <c r="C14342" s="40" t="s">
        <v>391</v>
      </c>
      <c r="D14342" s="107" t="s">
        <v>9382</v>
      </c>
      <c r="E14342" s="57">
        <v>750</v>
      </c>
      <c r="F14342" s="125"/>
      <c r="G14342" s="125">
        <f t="shared" si="230"/>
        <v>-750</v>
      </c>
      <c r="H14342" s="704" t="s">
        <v>9258</v>
      </c>
    </row>
    <row r="14343" spans="1:8" s="681" customFormat="1" ht="15" x14ac:dyDescent="0.2">
      <c r="A14343" s="733">
        <v>44980</v>
      </c>
      <c r="B14343" s="62" t="s">
        <v>8041</v>
      </c>
      <c r="C14343" s="40" t="s">
        <v>391</v>
      </c>
      <c r="D14343" s="107" t="s">
        <v>9385</v>
      </c>
      <c r="E14343" s="57">
        <v>1560</v>
      </c>
      <c r="F14343" s="125"/>
      <c r="G14343" s="125">
        <f t="shared" si="230"/>
        <v>-1560</v>
      </c>
      <c r="H14343" s="704" t="s">
        <v>9258</v>
      </c>
    </row>
    <row r="14344" spans="1:8" s="681" customFormat="1" ht="15" x14ac:dyDescent="0.2">
      <c r="A14344" s="733">
        <v>44980</v>
      </c>
      <c r="B14344" s="62" t="s">
        <v>16</v>
      </c>
      <c r="C14344" s="40" t="s">
        <v>3842</v>
      </c>
      <c r="D14344" s="107" t="s">
        <v>8156</v>
      </c>
      <c r="E14344" s="57">
        <v>2700</v>
      </c>
      <c r="F14344" s="125"/>
      <c r="G14344" s="125">
        <f t="shared" si="230"/>
        <v>-2700</v>
      </c>
      <c r="H14344" s="704" t="s">
        <v>9258</v>
      </c>
    </row>
    <row r="14345" spans="1:8" s="681" customFormat="1" ht="15" x14ac:dyDescent="0.2">
      <c r="A14345" s="733">
        <v>44981</v>
      </c>
      <c r="B14345" s="62" t="s">
        <v>16</v>
      </c>
      <c r="C14345" s="40" t="s">
        <v>2995</v>
      </c>
      <c r="D14345" s="107" t="s">
        <v>9384</v>
      </c>
      <c r="E14345" s="57">
        <v>4650</v>
      </c>
      <c r="F14345" s="125"/>
      <c r="G14345" s="125">
        <f t="shared" si="230"/>
        <v>-4650</v>
      </c>
      <c r="H14345" s="704" t="s">
        <v>9258</v>
      </c>
    </row>
    <row r="14346" spans="1:8" s="681" customFormat="1" ht="15" x14ac:dyDescent="0.2">
      <c r="A14346" s="733">
        <v>44981</v>
      </c>
      <c r="B14346" s="62" t="s">
        <v>16</v>
      </c>
      <c r="C14346" s="40" t="s">
        <v>2995</v>
      </c>
      <c r="D14346" s="107" t="s">
        <v>9386</v>
      </c>
      <c r="E14346" s="57">
        <v>4650</v>
      </c>
      <c r="F14346" s="125"/>
      <c r="G14346" s="125">
        <f t="shared" si="230"/>
        <v>-4650</v>
      </c>
      <c r="H14346" s="704" t="s">
        <v>9258</v>
      </c>
    </row>
    <row r="14347" spans="1:8" s="681" customFormat="1" ht="15" x14ac:dyDescent="0.2">
      <c r="A14347" s="733">
        <v>44982</v>
      </c>
      <c r="B14347" s="62" t="s">
        <v>8874</v>
      </c>
      <c r="C14347" s="40" t="s">
        <v>285</v>
      </c>
      <c r="D14347" s="107" t="s">
        <v>8661</v>
      </c>
      <c r="E14347" s="57">
        <v>1550</v>
      </c>
      <c r="F14347" s="125"/>
      <c r="G14347" s="125">
        <f t="shared" si="230"/>
        <v>-1550</v>
      </c>
      <c r="H14347" s="704" t="s">
        <v>9258</v>
      </c>
    </row>
    <row r="14348" spans="1:8" s="681" customFormat="1" ht="15" x14ac:dyDescent="0.2">
      <c r="A14348" s="733">
        <v>44982</v>
      </c>
      <c r="B14348" s="62" t="s">
        <v>6503</v>
      </c>
      <c r="C14348" s="40" t="s">
        <v>5740</v>
      </c>
      <c r="D14348" s="107" t="s">
        <v>9387</v>
      </c>
      <c r="E14348" s="57">
        <v>300</v>
      </c>
      <c r="F14348" s="125"/>
      <c r="G14348" s="125">
        <f t="shared" si="230"/>
        <v>-300</v>
      </c>
      <c r="H14348" s="704" t="s">
        <v>9258</v>
      </c>
    </row>
    <row r="14349" spans="1:8" s="681" customFormat="1" ht="15" x14ac:dyDescent="0.2">
      <c r="A14349" s="733">
        <v>44982</v>
      </c>
      <c r="B14349" s="62" t="s">
        <v>6503</v>
      </c>
      <c r="C14349" s="40" t="s">
        <v>391</v>
      </c>
      <c r="D14349" s="107" t="s">
        <v>7395</v>
      </c>
      <c r="E14349" s="57">
        <v>850</v>
      </c>
      <c r="F14349" s="125"/>
      <c r="G14349" s="125">
        <f t="shared" si="230"/>
        <v>-850</v>
      </c>
      <c r="H14349" s="704" t="s">
        <v>9258</v>
      </c>
    </row>
    <row r="14350" spans="1:8" s="681" customFormat="1" ht="15" x14ac:dyDescent="0.2">
      <c r="A14350" s="733">
        <v>44982</v>
      </c>
      <c r="B14350" s="62" t="s">
        <v>16</v>
      </c>
      <c r="C14350" s="40" t="s">
        <v>3842</v>
      </c>
      <c r="D14350" s="107" t="s">
        <v>8156</v>
      </c>
      <c r="E14350" s="57">
        <v>4000</v>
      </c>
      <c r="F14350" s="125"/>
      <c r="G14350" s="125">
        <f t="shared" si="230"/>
        <v>-4000</v>
      </c>
      <c r="H14350" s="704" t="s">
        <v>9258</v>
      </c>
    </row>
    <row r="14351" spans="1:8" s="681" customFormat="1" ht="15" x14ac:dyDescent="0.2">
      <c r="A14351" s="733">
        <v>44984</v>
      </c>
      <c r="B14351" s="62" t="s">
        <v>8655</v>
      </c>
      <c r="C14351" s="40" t="s">
        <v>5740</v>
      </c>
      <c r="D14351" s="107" t="s">
        <v>9388</v>
      </c>
      <c r="E14351" s="57">
        <v>2200</v>
      </c>
      <c r="F14351" s="125"/>
      <c r="G14351" s="125">
        <f t="shared" si="230"/>
        <v>-2200</v>
      </c>
      <c r="H14351" s="704" t="s">
        <v>9258</v>
      </c>
    </row>
    <row r="14352" spans="1:8" s="681" customFormat="1" ht="15" x14ac:dyDescent="0.2">
      <c r="A14352" s="733">
        <v>44984</v>
      </c>
      <c r="B14352" s="62" t="s">
        <v>8041</v>
      </c>
      <c r="C14352" s="40" t="s">
        <v>285</v>
      </c>
      <c r="D14352" s="107" t="s">
        <v>9389</v>
      </c>
      <c r="E14352" s="57">
        <v>1000</v>
      </c>
      <c r="F14352" s="125"/>
      <c r="G14352" s="125">
        <f t="shared" si="230"/>
        <v>-1000</v>
      </c>
      <c r="H14352" s="704" t="s">
        <v>9258</v>
      </c>
    </row>
    <row r="14353" spans="1:8" s="681" customFormat="1" ht="15" x14ac:dyDescent="0.2">
      <c r="A14353" s="733">
        <v>44985</v>
      </c>
      <c r="B14353" s="62" t="s">
        <v>8655</v>
      </c>
      <c r="C14353" s="40" t="s">
        <v>5740</v>
      </c>
      <c r="D14353" s="107" t="s">
        <v>9390</v>
      </c>
      <c r="E14353" s="57">
        <v>1000</v>
      </c>
      <c r="F14353" s="125"/>
      <c r="G14353" s="125">
        <f t="shared" si="230"/>
        <v>-1000</v>
      </c>
      <c r="H14353" s="704" t="s">
        <v>9258</v>
      </c>
    </row>
    <row r="14354" spans="1:8" s="681" customFormat="1" ht="15" x14ac:dyDescent="0.2">
      <c r="A14354" s="733">
        <v>44985</v>
      </c>
      <c r="B14354" s="62" t="s">
        <v>9354</v>
      </c>
      <c r="C14354" s="40" t="s">
        <v>5740</v>
      </c>
      <c r="D14354" s="107" t="s">
        <v>9391</v>
      </c>
      <c r="E14354" s="57">
        <v>300</v>
      </c>
      <c r="F14354" s="125"/>
      <c r="G14354" s="125">
        <f t="shared" si="230"/>
        <v>-300</v>
      </c>
      <c r="H14354" s="704" t="s">
        <v>9258</v>
      </c>
    </row>
    <row r="14355" spans="1:8" s="681" customFormat="1" ht="15" x14ac:dyDescent="0.2">
      <c r="A14355" s="733">
        <v>44985</v>
      </c>
      <c r="B14355" s="62" t="s">
        <v>8041</v>
      </c>
      <c r="C14355" s="40" t="s">
        <v>3144</v>
      </c>
      <c r="D14355" s="107" t="s">
        <v>8831</v>
      </c>
      <c r="E14355" s="57">
        <v>2990</v>
      </c>
      <c r="F14355" s="125"/>
      <c r="G14355" s="125">
        <f t="shared" si="230"/>
        <v>-2990</v>
      </c>
      <c r="H14355" s="704" t="s">
        <v>9258</v>
      </c>
    </row>
    <row r="14356" spans="1:8" s="681" customFormat="1" ht="15" x14ac:dyDescent="0.2">
      <c r="A14356" s="733">
        <v>44985</v>
      </c>
      <c r="B14356" s="62" t="s">
        <v>2932</v>
      </c>
      <c r="C14356" s="40" t="s">
        <v>3144</v>
      </c>
      <c r="D14356" s="107" t="s">
        <v>9392</v>
      </c>
      <c r="E14356" s="57">
        <v>3000</v>
      </c>
      <c r="F14356" s="125"/>
      <c r="G14356" s="125">
        <f t="shared" si="230"/>
        <v>-3000</v>
      </c>
      <c r="H14356" s="704" t="s">
        <v>9258</v>
      </c>
    </row>
    <row r="14357" spans="1:8" ht="15" x14ac:dyDescent="0.2">
      <c r="A14357" s="732">
        <v>44958</v>
      </c>
      <c r="B14357" s="173" t="s">
        <v>8874</v>
      </c>
      <c r="C14357" s="173" t="s">
        <v>430</v>
      </c>
      <c r="D14357" s="227" t="s">
        <v>9259</v>
      </c>
      <c r="E14357" s="235">
        <v>300000</v>
      </c>
      <c r="F14357" s="235"/>
      <c r="G14357" s="122">
        <f t="shared" si="230"/>
        <v>-300000</v>
      </c>
      <c r="H14357" s="708" t="s">
        <v>9258</v>
      </c>
    </row>
    <row r="14358" spans="1:8" ht="15" x14ac:dyDescent="0.2">
      <c r="A14358" s="732">
        <v>44958</v>
      </c>
      <c r="B14358" s="173" t="s">
        <v>8874</v>
      </c>
      <c r="C14358" s="173" t="s">
        <v>430</v>
      </c>
      <c r="D14358" s="227" t="s">
        <v>9260</v>
      </c>
      <c r="E14358" s="235">
        <v>310000</v>
      </c>
      <c r="F14358" s="235"/>
      <c r="G14358" s="122">
        <f t="shared" si="230"/>
        <v>-310000</v>
      </c>
      <c r="H14358" s="708" t="s">
        <v>9258</v>
      </c>
    </row>
    <row r="14359" spans="1:8" ht="15" x14ac:dyDescent="0.2">
      <c r="A14359" s="732">
        <v>44961</v>
      </c>
      <c r="B14359" s="173" t="s">
        <v>8337</v>
      </c>
      <c r="C14359" s="173" t="s">
        <v>8028</v>
      </c>
      <c r="D14359" s="227" t="s">
        <v>9298</v>
      </c>
      <c r="E14359" s="235">
        <v>100000</v>
      </c>
      <c r="F14359" s="235"/>
      <c r="G14359" s="122">
        <f t="shared" si="230"/>
        <v>-100000</v>
      </c>
      <c r="H14359" s="708" t="s">
        <v>9258</v>
      </c>
    </row>
    <row r="14360" spans="1:8" ht="15" x14ac:dyDescent="0.2">
      <c r="A14360" s="732">
        <v>44961</v>
      </c>
      <c r="B14360" s="173" t="s">
        <v>8337</v>
      </c>
      <c r="C14360" s="173" t="s">
        <v>8028</v>
      </c>
      <c r="D14360" s="227" t="s">
        <v>9299</v>
      </c>
      <c r="E14360" s="235">
        <v>130000</v>
      </c>
      <c r="F14360" s="235"/>
      <c r="G14360" s="122">
        <f t="shared" si="230"/>
        <v>-130000</v>
      </c>
      <c r="H14360" s="708" t="s">
        <v>9258</v>
      </c>
    </row>
    <row r="14361" spans="1:8" ht="15" x14ac:dyDescent="0.2">
      <c r="A14361" s="732">
        <v>44963</v>
      </c>
      <c r="B14361" s="173" t="s">
        <v>8655</v>
      </c>
      <c r="C14361" s="173" t="s">
        <v>1508</v>
      </c>
      <c r="D14361" s="227" t="s">
        <v>9300</v>
      </c>
      <c r="E14361" s="235">
        <v>175000</v>
      </c>
      <c r="F14361" s="235"/>
      <c r="G14361" s="122">
        <f t="shared" si="230"/>
        <v>-175000</v>
      </c>
      <c r="H14361" s="708" t="s">
        <v>9258</v>
      </c>
    </row>
    <row r="14362" spans="1:8" ht="15" x14ac:dyDescent="0.2">
      <c r="A14362" s="732">
        <v>44965</v>
      </c>
      <c r="B14362" s="173" t="s">
        <v>8874</v>
      </c>
      <c r="C14362" s="173" t="s">
        <v>9301</v>
      </c>
      <c r="D14362" s="227" t="s">
        <v>9302</v>
      </c>
      <c r="E14362" s="235">
        <v>262000</v>
      </c>
      <c r="F14362" s="235"/>
      <c r="G14362" s="122">
        <f t="shared" si="230"/>
        <v>-262000</v>
      </c>
      <c r="H14362" s="708" t="s">
        <v>9258</v>
      </c>
    </row>
    <row r="14363" spans="1:8" ht="15" x14ac:dyDescent="0.2">
      <c r="A14363" s="732">
        <v>44965</v>
      </c>
      <c r="B14363" s="173" t="s">
        <v>8866</v>
      </c>
      <c r="C14363" s="173" t="s">
        <v>8249</v>
      </c>
      <c r="D14363" s="227" t="s">
        <v>9303</v>
      </c>
      <c r="E14363" s="235">
        <v>49000</v>
      </c>
      <c r="F14363" s="235"/>
      <c r="G14363" s="122">
        <f t="shared" si="230"/>
        <v>-49000</v>
      </c>
      <c r="H14363" s="708" t="s">
        <v>9258</v>
      </c>
    </row>
    <row r="14364" spans="1:8" ht="15" x14ac:dyDescent="0.2">
      <c r="A14364" s="732">
        <v>44965</v>
      </c>
      <c r="B14364" s="173" t="s">
        <v>8874</v>
      </c>
      <c r="C14364" s="173" t="s">
        <v>8249</v>
      </c>
      <c r="D14364" s="227" t="s">
        <v>9304</v>
      </c>
      <c r="E14364" s="235">
        <v>30000</v>
      </c>
      <c r="F14364" s="235"/>
      <c r="G14364" s="122">
        <f t="shared" si="230"/>
        <v>-30000</v>
      </c>
      <c r="H14364" s="708" t="s">
        <v>9258</v>
      </c>
    </row>
    <row r="14365" spans="1:8" ht="15" x14ac:dyDescent="0.2">
      <c r="A14365" s="732">
        <v>44965</v>
      </c>
      <c r="B14365" s="173" t="s">
        <v>8041</v>
      </c>
      <c r="C14365" s="550" t="s">
        <v>704</v>
      </c>
      <c r="D14365" s="739" t="s">
        <v>9307</v>
      </c>
      <c r="E14365" s="551">
        <v>56000</v>
      </c>
      <c r="F14365" s="235"/>
      <c r="G14365" s="122">
        <f t="shared" si="230"/>
        <v>-56000</v>
      </c>
      <c r="H14365" s="708" t="s">
        <v>9258</v>
      </c>
    </row>
    <row r="14366" spans="1:8" ht="15" x14ac:dyDescent="0.2">
      <c r="A14366" s="732">
        <v>44965</v>
      </c>
      <c r="B14366" s="173" t="s">
        <v>8337</v>
      </c>
      <c r="C14366" s="550" t="s">
        <v>704</v>
      </c>
      <c r="D14366" s="739" t="s">
        <v>9307</v>
      </c>
      <c r="E14366" s="551">
        <v>10173</v>
      </c>
      <c r="F14366" s="235"/>
      <c r="G14366" s="122">
        <f t="shared" si="230"/>
        <v>-10173</v>
      </c>
      <c r="H14366" s="708" t="s">
        <v>9258</v>
      </c>
    </row>
    <row r="14367" spans="1:8" ht="15" x14ac:dyDescent="0.2">
      <c r="A14367" s="732">
        <v>44965</v>
      </c>
      <c r="B14367" s="173" t="s">
        <v>8874</v>
      </c>
      <c r="C14367" s="550" t="s">
        <v>704</v>
      </c>
      <c r="D14367" s="739" t="s">
        <v>9307</v>
      </c>
      <c r="E14367" s="551">
        <v>23827</v>
      </c>
      <c r="F14367" s="235"/>
      <c r="G14367" s="122">
        <f t="shared" si="230"/>
        <v>-23827</v>
      </c>
      <c r="H14367" s="708" t="s">
        <v>9258</v>
      </c>
    </row>
    <row r="14368" spans="1:8" ht="15" x14ac:dyDescent="0.2">
      <c r="A14368" s="732">
        <v>44965</v>
      </c>
      <c r="B14368" s="173" t="s">
        <v>8874</v>
      </c>
      <c r="C14368" s="173" t="s">
        <v>704</v>
      </c>
      <c r="D14368" s="227" t="s">
        <v>9308</v>
      </c>
      <c r="E14368" s="235">
        <v>110000</v>
      </c>
      <c r="F14368" s="235"/>
      <c r="G14368" s="122">
        <f t="shared" si="230"/>
        <v>-110000</v>
      </c>
      <c r="H14368" s="708" t="s">
        <v>9258</v>
      </c>
    </row>
    <row r="14369" spans="1:8" ht="15" x14ac:dyDescent="0.2">
      <c r="A14369" s="732">
        <v>44968</v>
      </c>
      <c r="B14369" s="173" t="s">
        <v>8874</v>
      </c>
      <c r="C14369" s="173" t="s">
        <v>8790</v>
      </c>
      <c r="D14369" s="227" t="s">
        <v>9322</v>
      </c>
      <c r="E14369" s="235">
        <v>245000</v>
      </c>
      <c r="F14369" s="235"/>
      <c r="G14369" s="122">
        <f t="shared" si="230"/>
        <v>-245000</v>
      </c>
      <c r="H14369" s="708" t="s">
        <v>9258</v>
      </c>
    </row>
    <row r="14370" spans="1:8" ht="15" customHeight="1" x14ac:dyDescent="0.2">
      <c r="A14370" s="732">
        <v>44971</v>
      </c>
      <c r="B14370" s="173" t="s">
        <v>8655</v>
      </c>
      <c r="C14370" s="173" t="s">
        <v>5680</v>
      </c>
      <c r="D14370" s="227" t="s">
        <v>9336</v>
      </c>
      <c r="E14370" s="235">
        <v>250000</v>
      </c>
      <c r="F14370" s="235"/>
      <c r="G14370" s="122">
        <f t="shared" si="230"/>
        <v>-250000</v>
      </c>
      <c r="H14370" s="708" t="s">
        <v>9258</v>
      </c>
    </row>
    <row r="14371" spans="1:8" ht="15" customHeight="1" x14ac:dyDescent="0.2">
      <c r="A14371" s="732">
        <v>44971</v>
      </c>
      <c r="B14371" s="173" t="s">
        <v>8655</v>
      </c>
      <c r="C14371" s="173" t="s">
        <v>5680</v>
      </c>
      <c r="D14371" s="227" t="s">
        <v>9336</v>
      </c>
      <c r="E14371" s="235">
        <v>60000</v>
      </c>
      <c r="F14371" s="235"/>
      <c r="G14371" s="122">
        <f t="shared" si="230"/>
        <v>-60000</v>
      </c>
      <c r="H14371" s="708" t="s">
        <v>9258</v>
      </c>
    </row>
    <row r="14372" spans="1:8" ht="15" customHeight="1" x14ac:dyDescent="0.2">
      <c r="A14372" s="732">
        <v>44971</v>
      </c>
      <c r="B14372" s="173" t="s">
        <v>8337</v>
      </c>
      <c r="C14372" s="173" t="s">
        <v>7465</v>
      </c>
      <c r="D14372" s="227" t="s">
        <v>9336</v>
      </c>
      <c r="E14372" s="235">
        <v>600000</v>
      </c>
      <c r="F14372" s="235"/>
      <c r="G14372" s="122">
        <f t="shared" si="230"/>
        <v>-600000</v>
      </c>
      <c r="H14372" s="708" t="s">
        <v>9258</v>
      </c>
    </row>
    <row r="14373" spans="1:8" ht="15" customHeight="1" x14ac:dyDescent="0.2">
      <c r="A14373" s="732">
        <v>44978</v>
      </c>
      <c r="B14373" s="173" t="s">
        <v>8041</v>
      </c>
      <c r="C14373" s="173" t="s">
        <v>7221</v>
      </c>
      <c r="D14373" s="227" t="s">
        <v>9372</v>
      </c>
      <c r="E14373" s="235">
        <v>50000</v>
      </c>
      <c r="F14373" s="235"/>
      <c r="G14373" s="122">
        <f t="shared" si="230"/>
        <v>-50000</v>
      </c>
      <c r="H14373" s="708" t="s">
        <v>9258</v>
      </c>
    </row>
    <row r="14374" spans="1:8" s="681" customFormat="1" ht="24" customHeight="1" x14ac:dyDescent="0.25">
      <c r="A14374" s="732">
        <v>44981</v>
      </c>
      <c r="B14374" s="173" t="s">
        <v>6503</v>
      </c>
      <c r="C14374" s="173" t="s">
        <v>3144</v>
      </c>
      <c r="D14374" s="227" t="s">
        <v>9379</v>
      </c>
      <c r="E14374" s="235">
        <v>128000</v>
      </c>
      <c r="F14374" s="235"/>
      <c r="G14374" s="235">
        <f t="shared" si="230"/>
        <v>-128000</v>
      </c>
      <c r="H14374" s="708" t="s">
        <v>9258</v>
      </c>
    </row>
    <row r="14375" spans="1:8" ht="15" x14ac:dyDescent="0.2">
      <c r="A14375" s="729">
        <v>44958</v>
      </c>
      <c r="B14375" s="90" t="s">
        <v>3944</v>
      </c>
      <c r="C14375" s="93" t="s">
        <v>558</v>
      </c>
      <c r="D14375" s="891" t="s">
        <v>9246</v>
      </c>
      <c r="E14375" s="91"/>
      <c r="F14375" s="91">
        <v>337081</v>
      </c>
      <c r="G14375" s="91">
        <f t="shared" si="230"/>
        <v>337081</v>
      </c>
      <c r="H14375" s="701" t="s">
        <v>9258</v>
      </c>
    </row>
    <row r="14376" spans="1:8" ht="15" x14ac:dyDescent="0.2">
      <c r="A14376" s="729">
        <v>44964</v>
      </c>
      <c r="B14376" s="90" t="s">
        <v>8874</v>
      </c>
      <c r="C14376" s="90" t="s">
        <v>558</v>
      </c>
      <c r="D14376" s="800" t="s">
        <v>9273</v>
      </c>
      <c r="E14376" s="91"/>
      <c r="F14376" s="91">
        <v>3593187</v>
      </c>
      <c r="G14376" s="91">
        <f t="shared" si="230"/>
        <v>3593187</v>
      </c>
      <c r="H14376" s="701" t="s">
        <v>9258</v>
      </c>
    </row>
    <row r="14377" spans="1:8" ht="15" x14ac:dyDescent="0.2">
      <c r="A14377" s="729">
        <v>44964</v>
      </c>
      <c r="B14377" s="90" t="s">
        <v>8874</v>
      </c>
      <c r="C14377" s="93" t="s">
        <v>558</v>
      </c>
      <c r="D14377" s="800" t="s">
        <v>8541</v>
      </c>
      <c r="E14377" s="175">
        <v>35932</v>
      </c>
      <c r="F14377" s="175"/>
      <c r="G14377" s="91">
        <f t="shared" si="230"/>
        <v>-35932</v>
      </c>
      <c r="H14377" s="701" t="s">
        <v>9258</v>
      </c>
    </row>
    <row r="14378" spans="1:8" ht="15" x14ac:dyDescent="0.2">
      <c r="A14378" s="729">
        <v>44967</v>
      </c>
      <c r="B14378" s="90" t="s">
        <v>3945</v>
      </c>
      <c r="C14378" s="174" t="s">
        <v>558</v>
      </c>
      <c r="D14378" s="891" t="s">
        <v>9313</v>
      </c>
      <c r="E14378" s="700"/>
      <c r="F14378" s="91">
        <v>620658</v>
      </c>
      <c r="G14378" s="91">
        <f t="shared" si="230"/>
        <v>620658</v>
      </c>
      <c r="H14378" s="701" t="s">
        <v>9258</v>
      </c>
    </row>
    <row r="14379" spans="1:8" ht="15" x14ac:dyDescent="0.2">
      <c r="A14379" s="729">
        <v>44968</v>
      </c>
      <c r="B14379" s="90" t="s">
        <v>8866</v>
      </c>
      <c r="C14379" s="174" t="s">
        <v>558</v>
      </c>
      <c r="D14379" s="800" t="s">
        <v>9315</v>
      </c>
      <c r="E14379" s="91"/>
      <c r="F14379" s="91">
        <v>2300000</v>
      </c>
      <c r="G14379" s="91">
        <f t="shared" si="230"/>
        <v>2300000</v>
      </c>
      <c r="H14379" s="701" t="s">
        <v>9258</v>
      </c>
    </row>
    <row r="14380" spans="1:8" ht="15" customHeight="1" x14ac:dyDescent="0.2">
      <c r="A14380" s="729">
        <v>44968</v>
      </c>
      <c r="B14380" s="90" t="s">
        <v>8866</v>
      </c>
      <c r="C14380" s="93" t="s">
        <v>558</v>
      </c>
      <c r="D14380" s="800" t="s">
        <v>8541</v>
      </c>
      <c r="E14380" s="175">
        <v>3135</v>
      </c>
      <c r="F14380" s="175"/>
      <c r="G14380" s="91">
        <f t="shared" si="230"/>
        <v>-3135</v>
      </c>
      <c r="H14380" s="701" t="s">
        <v>9258</v>
      </c>
    </row>
    <row r="14381" spans="1:8" ht="15" customHeight="1" x14ac:dyDescent="0.2">
      <c r="A14381" s="729">
        <v>44973</v>
      </c>
      <c r="B14381" s="90" t="s">
        <v>37</v>
      </c>
      <c r="C14381" s="93" t="s">
        <v>558</v>
      </c>
      <c r="D14381" s="800" t="s">
        <v>9441</v>
      </c>
      <c r="E14381" s="175"/>
      <c r="F14381" s="175">
        <v>188568</v>
      </c>
      <c r="G14381" s="91">
        <f t="shared" si="230"/>
        <v>188568</v>
      </c>
      <c r="H14381" s="701" t="s">
        <v>9258</v>
      </c>
    </row>
    <row r="14382" spans="1:8" ht="15" customHeight="1" x14ac:dyDescent="0.2">
      <c r="A14382" s="733">
        <v>44986</v>
      </c>
      <c r="B14382" s="62" t="s">
        <v>8874</v>
      </c>
      <c r="C14382" s="40" t="s">
        <v>2502</v>
      </c>
      <c r="D14382" s="107" t="s">
        <v>938</v>
      </c>
      <c r="E14382" s="57">
        <v>25000</v>
      </c>
      <c r="F14382" s="125"/>
      <c r="G14382" s="125">
        <f t="shared" si="230"/>
        <v>-25000</v>
      </c>
      <c r="H14382" s="704" t="s">
        <v>9393</v>
      </c>
    </row>
    <row r="14383" spans="1:8" ht="15" customHeight="1" x14ac:dyDescent="0.2">
      <c r="A14383" s="733">
        <v>44986</v>
      </c>
      <c r="B14383" s="62" t="s">
        <v>9407</v>
      </c>
      <c r="C14383" s="40" t="s">
        <v>2502</v>
      </c>
      <c r="D14383" s="107" t="s">
        <v>938</v>
      </c>
      <c r="E14383" s="57">
        <v>25000</v>
      </c>
      <c r="F14383" s="125"/>
      <c r="G14383" s="125">
        <f t="shared" si="230"/>
        <v>-25000</v>
      </c>
      <c r="H14383" s="704" t="s">
        <v>9393</v>
      </c>
    </row>
    <row r="14384" spans="1:8" ht="15" customHeight="1" x14ac:dyDescent="0.2">
      <c r="A14384" s="733">
        <v>44986</v>
      </c>
      <c r="B14384" s="62" t="s">
        <v>9400</v>
      </c>
      <c r="C14384" s="40" t="s">
        <v>2502</v>
      </c>
      <c r="D14384" s="107" t="s">
        <v>141</v>
      </c>
      <c r="E14384" s="57">
        <v>25000</v>
      </c>
      <c r="F14384" s="125"/>
      <c r="G14384" s="125">
        <f t="shared" si="230"/>
        <v>-25000</v>
      </c>
      <c r="H14384" s="704" t="s">
        <v>9393</v>
      </c>
    </row>
    <row r="14385" spans="1:8" ht="15" customHeight="1" x14ac:dyDescent="0.2">
      <c r="A14385" s="733">
        <v>44986</v>
      </c>
      <c r="B14385" s="62" t="s">
        <v>9354</v>
      </c>
      <c r="C14385" s="40" t="s">
        <v>2502</v>
      </c>
      <c r="D14385" s="107" t="s">
        <v>141</v>
      </c>
      <c r="E14385" s="57">
        <v>25000</v>
      </c>
      <c r="F14385" s="125"/>
      <c r="G14385" s="125">
        <f t="shared" si="230"/>
        <v>-25000</v>
      </c>
      <c r="H14385" s="704" t="s">
        <v>9393</v>
      </c>
    </row>
    <row r="14386" spans="1:8" ht="15" customHeight="1" x14ac:dyDescent="0.2">
      <c r="A14386" s="733">
        <v>44986</v>
      </c>
      <c r="B14386" s="62" t="s">
        <v>25</v>
      </c>
      <c r="C14386" s="40" t="s">
        <v>2502</v>
      </c>
      <c r="D14386" s="107" t="s">
        <v>158</v>
      </c>
      <c r="E14386" s="57">
        <v>80000</v>
      </c>
      <c r="F14386" s="125"/>
      <c r="G14386" s="125">
        <f t="shared" si="230"/>
        <v>-80000</v>
      </c>
      <c r="H14386" s="704" t="s">
        <v>9393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9393</v>
      </c>
    </row>
    <row r="14388" spans="1:8" ht="15" customHeight="1" x14ac:dyDescent="0.2">
      <c r="A14388" s="733">
        <v>44986</v>
      </c>
      <c r="B14388" s="62" t="s">
        <v>3944</v>
      </c>
      <c r="C14388" s="40" t="s">
        <v>2502</v>
      </c>
      <c r="D14388" s="107" t="s">
        <v>158</v>
      </c>
      <c r="E14388" s="57">
        <v>115538</v>
      </c>
      <c r="F14388" s="125"/>
      <c r="G14388" s="125">
        <f t="shared" si="231"/>
        <v>-115538</v>
      </c>
      <c r="H14388" s="704" t="s">
        <v>9393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9393</v>
      </c>
    </row>
    <row r="14390" spans="1:8" ht="15" customHeight="1" x14ac:dyDescent="0.2">
      <c r="A14390" s="733">
        <v>44986</v>
      </c>
      <c r="B14390" s="62" t="s">
        <v>6503</v>
      </c>
      <c r="C14390" s="40" t="s">
        <v>2502</v>
      </c>
      <c r="D14390" s="107" t="s">
        <v>158</v>
      </c>
      <c r="E14390" s="57">
        <v>275972</v>
      </c>
      <c r="F14390" s="125"/>
      <c r="G14390" s="125">
        <f t="shared" si="231"/>
        <v>-275972</v>
      </c>
      <c r="H14390" s="704" t="s">
        <v>9393</v>
      </c>
    </row>
    <row r="14391" spans="1:8" ht="15" x14ac:dyDescent="0.2">
      <c r="A14391" s="733">
        <v>44986</v>
      </c>
      <c r="B14391" s="62" t="s">
        <v>9354</v>
      </c>
      <c r="C14391" s="40" t="s">
        <v>2502</v>
      </c>
      <c r="D14391" s="107" t="s">
        <v>158</v>
      </c>
      <c r="E14391" s="57">
        <v>40000</v>
      </c>
      <c r="F14391" s="125"/>
      <c r="G14391" s="125">
        <f t="shared" si="231"/>
        <v>-40000</v>
      </c>
      <c r="H14391" s="704" t="s">
        <v>9393</v>
      </c>
    </row>
    <row r="14392" spans="1:8" ht="15" x14ac:dyDescent="0.2">
      <c r="A14392" s="733">
        <v>44986</v>
      </c>
      <c r="B14392" s="62" t="s">
        <v>37</v>
      </c>
      <c r="C14392" s="40" t="s">
        <v>2502</v>
      </c>
      <c r="D14392" s="107" t="s">
        <v>158</v>
      </c>
      <c r="E14392" s="57">
        <v>119616.93548387097</v>
      </c>
      <c r="F14392" s="125"/>
      <c r="G14392" s="125">
        <f t="shared" si="231"/>
        <v>-119616.93548387097</v>
      </c>
      <c r="H14392" s="704" t="s">
        <v>9393</v>
      </c>
    </row>
    <row r="14393" spans="1:8" ht="15" x14ac:dyDescent="0.2">
      <c r="A14393" s="733">
        <v>44986</v>
      </c>
      <c r="B14393" s="62" t="s">
        <v>2932</v>
      </c>
      <c r="C14393" s="40" t="s">
        <v>2502</v>
      </c>
      <c r="D14393" s="107" t="s">
        <v>158</v>
      </c>
      <c r="E14393" s="57">
        <v>115561.29032258064</v>
      </c>
      <c r="F14393" s="125"/>
      <c r="G14393" s="125">
        <f t="shared" si="231"/>
        <v>-115561.29032258064</v>
      </c>
      <c r="H14393" s="704" t="s">
        <v>9393</v>
      </c>
    </row>
    <row r="14394" spans="1:8" ht="15" x14ac:dyDescent="0.2">
      <c r="A14394" s="733">
        <v>44986</v>
      </c>
      <c r="B14394" s="62" t="s">
        <v>8874</v>
      </c>
      <c r="C14394" s="40" t="s">
        <v>2502</v>
      </c>
      <c r="D14394" s="107" t="s">
        <v>158</v>
      </c>
      <c r="E14394" s="57">
        <v>128246</v>
      </c>
      <c r="F14394" s="125"/>
      <c r="G14394" s="125">
        <f t="shared" si="231"/>
        <v>-128246</v>
      </c>
      <c r="H14394" s="704" t="s">
        <v>9393</v>
      </c>
    </row>
    <row r="14395" spans="1:8" ht="15" x14ac:dyDescent="0.2">
      <c r="A14395" s="733">
        <v>44986</v>
      </c>
      <c r="B14395" s="62" t="s">
        <v>9400</v>
      </c>
      <c r="C14395" s="40" t="s">
        <v>2502</v>
      </c>
      <c r="D14395" s="107" t="s">
        <v>158</v>
      </c>
      <c r="E14395" s="57">
        <v>128246</v>
      </c>
      <c r="F14395" s="125"/>
      <c r="G14395" s="125">
        <f t="shared" si="231"/>
        <v>-128246</v>
      </c>
      <c r="H14395" s="704" t="s">
        <v>9393</v>
      </c>
    </row>
    <row r="14396" spans="1:8" ht="15" x14ac:dyDescent="0.2">
      <c r="A14396" s="733">
        <v>44986</v>
      </c>
      <c r="B14396" s="62" t="s">
        <v>3945</v>
      </c>
      <c r="C14396" s="40" t="s">
        <v>2502</v>
      </c>
      <c r="D14396" s="107" t="s">
        <v>158</v>
      </c>
      <c r="E14396" s="57">
        <v>28000</v>
      </c>
      <c r="F14396" s="125"/>
      <c r="G14396" s="125">
        <f t="shared" si="231"/>
        <v>-28000</v>
      </c>
      <c r="H14396" s="704" t="s">
        <v>9393</v>
      </c>
    </row>
    <row r="14397" spans="1:8" ht="15" x14ac:dyDescent="0.2">
      <c r="A14397" s="733">
        <v>44986</v>
      </c>
      <c r="B14397" s="62" t="s">
        <v>11</v>
      </c>
      <c r="C14397" s="40" t="s">
        <v>2502</v>
      </c>
      <c r="D14397" s="107" t="s">
        <v>158</v>
      </c>
      <c r="E14397" s="57">
        <v>5000</v>
      </c>
      <c r="F14397" s="125"/>
      <c r="G14397" s="125">
        <f t="shared" si="231"/>
        <v>-5000</v>
      </c>
      <c r="H14397" s="704" t="s">
        <v>9393</v>
      </c>
    </row>
    <row r="14398" spans="1:8" ht="15" x14ac:dyDescent="0.2">
      <c r="A14398" s="733">
        <v>44986</v>
      </c>
      <c r="B14398" s="62" t="s">
        <v>16</v>
      </c>
      <c r="C14398" s="40" t="s">
        <v>3842</v>
      </c>
      <c r="D14398" s="107" t="s">
        <v>8156</v>
      </c>
      <c r="E14398" s="57">
        <v>4000</v>
      </c>
      <c r="F14398" s="125"/>
      <c r="G14398" s="125">
        <f t="shared" si="231"/>
        <v>-4000</v>
      </c>
      <c r="H14398" s="704" t="s">
        <v>9393</v>
      </c>
    </row>
    <row r="14399" spans="1:8" ht="15" x14ac:dyDescent="0.2">
      <c r="A14399" s="733">
        <v>44986</v>
      </c>
      <c r="B14399" s="62" t="s">
        <v>8874</v>
      </c>
      <c r="C14399" s="40" t="s">
        <v>285</v>
      </c>
      <c r="D14399" s="107" t="s">
        <v>9395</v>
      </c>
      <c r="E14399" s="57">
        <v>900</v>
      </c>
      <c r="F14399" s="125"/>
      <c r="G14399" s="125">
        <f t="shared" si="231"/>
        <v>-900</v>
      </c>
      <c r="H14399" s="704" t="s">
        <v>9393</v>
      </c>
    </row>
    <row r="14400" spans="1:8" ht="15" x14ac:dyDescent="0.2">
      <c r="A14400" s="733">
        <v>44986</v>
      </c>
      <c r="B14400" s="62" t="s">
        <v>8655</v>
      </c>
      <c r="C14400" s="40" t="s">
        <v>3144</v>
      </c>
      <c r="D14400" s="107" t="s">
        <v>9396</v>
      </c>
      <c r="E14400" s="57">
        <v>17000</v>
      </c>
      <c r="F14400" s="125"/>
      <c r="G14400" s="125">
        <f t="shared" si="231"/>
        <v>-17000</v>
      </c>
      <c r="H14400" s="704" t="s">
        <v>9393</v>
      </c>
    </row>
    <row r="14401" spans="1:8" ht="15" x14ac:dyDescent="0.2">
      <c r="A14401" s="733">
        <v>44986</v>
      </c>
      <c r="B14401" s="62" t="s">
        <v>25</v>
      </c>
      <c r="C14401" s="40" t="s">
        <v>391</v>
      </c>
      <c r="D14401" s="107" t="s">
        <v>1916</v>
      </c>
      <c r="E14401" s="57">
        <v>750</v>
      </c>
      <c r="F14401" s="125"/>
      <c r="G14401" s="125">
        <f t="shared" si="231"/>
        <v>-750</v>
      </c>
      <c r="H14401" s="704" t="s">
        <v>9393</v>
      </c>
    </row>
    <row r="14402" spans="1:8" ht="15" x14ac:dyDescent="0.2">
      <c r="A14402" s="733">
        <v>44986</v>
      </c>
      <c r="B14402" s="62" t="s">
        <v>16</v>
      </c>
      <c r="C14402" s="40" t="s">
        <v>3842</v>
      </c>
      <c r="D14402" s="107" t="s">
        <v>8156</v>
      </c>
      <c r="E14402" s="57">
        <v>4500</v>
      </c>
      <c r="F14402" s="125"/>
      <c r="G14402" s="125">
        <f t="shared" si="231"/>
        <v>-4500</v>
      </c>
      <c r="H14402" s="704" t="s">
        <v>9393</v>
      </c>
    </row>
    <row r="14403" spans="1:8" ht="15" x14ac:dyDescent="0.2">
      <c r="A14403" s="733">
        <v>44987</v>
      </c>
      <c r="B14403" s="62" t="s">
        <v>8041</v>
      </c>
      <c r="C14403" s="40" t="s">
        <v>391</v>
      </c>
      <c r="D14403" s="107" t="s">
        <v>9397</v>
      </c>
      <c r="E14403" s="57">
        <v>2570</v>
      </c>
      <c r="F14403" s="125"/>
      <c r="G14403" s="125">
        <f t="shared" si="231"/>
        <v>-2570</v>
      </c>
      <c r="H14403" s="704" t="s">
        <v>9393</v>
      </c>
    </row>
    <row r="14404" spans="1:8" ht="15" x14ac:dyDescent="0.2">
      <c r="A14404" s="733">
        <v>44987</v>
      </c>
      <c r="B14404" s="62" t="s">
        <v>8655</v>
      </c>
      <c r="C14404" s="40" t="s">
        <v>3144</v>
      </c>
      <c r="D14404" s="107" t="s">
        <v>9398</v>
      </c>
      <c r="E14404" s="57">
        <v>2100</v>
      </c>
      <c r="F14404" s="125"/>
      <c r="G14404" s="125">
        <f t="shared" si="231"/>
        <v>-2100</v>
      </c>
      <c r="H14404" s="704" t="s">
        <v>9393</v>
      </c>
    </row>
    <row r="14405" spans="1:8" ht="15" x14ac:dyDescent="0.2">
      <c r="A14405" s="733">
        <v>44987</v>
      </c>
      <c r="B14405" s="62" t="s">
        <v>16</v>
      </c>
      <c r="C14405" s="40" t="s">
        <v>103</v>
      </c>
      <c r="D14405" s="107" t="s">
        <v>9399</v>
      </c>
      <c r="E14405" s="57">
        <v>600</v>
      </c>
      <c r="F14405" s="125"/>
      <c r="G14405" s="125">
        <f t="shared" si="231"/>
        <v>-600</v>
      </c>
      <c r="H14405" s="704" t="s">
        <v>9393</v>
      </c>
    </row>
    <row r="14406" spans="1:8" ht="15" x14ac:dyDescent="0.2">
      <c r="A14406" s="733">
        <v>44987</v>
      </c>
      <c r="B14406" s="62" t="s">
        <v>16</v>
      </c>
      <c r="C14406" s="40" t="s">
        <v>3842</v>
      </c>
      <c r="D14406" s="107" t="s">
        <v>8115</v>
      </c>
      <c r="E14406" s="57">
        <v>1000</v>
      </c>
      <c r="F14406" s="125"/>
      <c r="G14406" s="125">
        <f t="shared" si="231"/>
        <v>-1000</v>
      </c>
      <c r="H14406" s="704" t="s">
        <v>9393</v>
      </c>
    </row>
    <row r="14407" spans="1:8" ht="15" x14ac:dyDescent="0.2">
      <c r="A14407" s="733">
        <v>44988</v>
      </c>
      <c r="B14407" s="62" t="s">
        <v>9400</v>
      </c>
      <c r="C14407" s="40" t="s">
        <v>3144</v>
      </c>
      <c r="D14407" s="107" t="s">
        <v>9401</v>
      </c>
      <c r="E14407" s="57">
        <v>10000</v>
      </c>
      <c r="F14407" s="125"/>
      <c r="G14407" s="125">
        <f t="shared" si="231"/>
        <v>-10000</v>
      </c>
      <c r="H14407" s="704" t="s">
        <v>9393</v>
      </c>
    </row>
    <row r="14408" spans="1:8" ht="15" x14ac:dyDescent="0.2">
      <c r="A14408" s="733">
        <v>44988</v>
      </c>
      <c r="B14408" s="62" t="s">
        <v>9400</v>
      </c>
      <c r="C14408" s="40" t="s">
        <v>3144</v>
      </c>
      <c r="D14408" s="107" t="s">
        <v>9402</v>
      </c>
      <c r="E14408" s="57">
        <v>64000</v>
      </c>
      <c r="F14408" s="125"/>
      <c r="G14408" s="125">
        <f t="shared" si="231"/>
        <v>-64000</v>
      </c>
      <c r="H14408" s="704" t="s">
        <v>9393</v>
      </c>
    </row>
    <row r="14409" spans="1:8" ht="15" x14ac:dyDescent="0.2">
      <c r="A14409" s="733">
        <v>44988</v>
      </c>
      <c r="B14409" s="62" t="s">
        <v>16</v>
      </c>
      <c r="C14409" s="40" t="s">
        <v>3363</v>
      </c>
      <c r="E14409" s="57">
        <v>4960</v>
      </c>
      <c r="F14409" s="125"/>
      <c r="G14409" s="125">
        <f t="shared" si="231"/>
        <v>-4960</v>
      </c>
      <c r="H14409" s="704" t="s">
        <v>9393</v>
      </c>
    </row>
    <row r="14410" spans="1:8" ht="15" x14ac:dyDescent="0.2">
      <c r="A14410" s="733">
        <v>44988</v>
      </c>
      <c r="B14410" s="62" t="s">
        <v>6506</v>
      </c>
      <c r="C14410" s="40" t="s">
        <v>391</v>
      </c>
      <c r="D14410" s="107" t="s">
        <v>9403</v>
      </c>
      <c r="E14410" s="57">
        <v>1000</v>
      </c>
      <c r="F14410" s="125"/>
      <c r="G14410" s="125">
        <f t="shared" si="231"/>
        <v>-1000</v>
      </c>
      <c r="H14410" s="704" t="s">
        <v>9393</v>
      </c>
    </row>
    <row r="14411" spans="1:8" ht="15" x14ac:dyDescent="0.2">
      <c r="A14411" s="733">
        <v>44988</v>
      </c>
      <c r="B14411" s="62" t="s">
        <v>25</v>
      </c>
      <c r="C14411" s="40" t="s">
        <v>8148</v>
      </c>
      <c r="D14411" s="107" t="s">
        <v>9268</v>
      </c>
      <c r="E14411" s="57">
        <v>250</v>
      </c>
      <c r="F14411" s="125"/>
      <c r="G14411" s="125">
        <f t="shared" si="231"/>
        <v>-250</v>
      </c>
      <c r="H14411" s="704" t="s">
        <v>9393</v>
      </c>
    </row>
    <row r="14412" spans="1:8" ht="15" x14ac:dyDescent="0.2">
      <c r="A14412" s="733">
        <v>44988</v>
      </c>
      <c r="B14412" s="62" t="s">
        <v>16</v>
      </c>
      <c r="C14412" s="40" t="s">
        <v>8148</v>
      </c>
      <c r="D14412" s="107" t="s">
        <v>9268</v>
      </c>
      <c r="E14412" s="57">
        <v>250</v>
      </c>
      <c r="F14412" s="125"/>
      <c r="G14412" s="125">
        <f t="shared" si="231"/>
        <v>-250</v>
      </c>
      <c r="H14412" s="704" t="s">
        <v>9393</v>
      </c>
    </row>
    <row r="14413" spans="1:8" ht="15" x14ac:dyDescent="0.2">
      <c r="A14413" s="733">
        <v>44988</v>
      </c>
      <c r="B14413" s="62" t="s">
        <v>16</v>
      </c>
      <c r="C14413" s="40" t="s">
        <v>3842</v>
      </c>
      <c r="D14413" s="107" t="s">
        <v>8156</v>
      </c>
      <c r="E14413" s="57">
        <v>1500</v>
      </c>
      <c r="F14413" s="125"/>
      <c r="G14413" s="125">
        <f t="shared" si="231"/>
        <v>-1500</v>
      </c>
      <c r="H14413" s="704" t="s">
        <v>9393</v>
      </c>
    </row>
    <row r="14414" spans="1:8" ht="15" x14ac:dyDescent="0.2">
      <c r="A14414" s="733">
        <v>44989</v>
      </c>
      <c r="B14414" s="62" t="s">
        <v>8874</v>
      </c>
      <c r="C14414" s="40" t="s">
        <v>3144</v>
      </c>
      <c r="D14414" s="107" t="s">
        <v>9406</v>
      </c>
      <c r="E14414" s="57">
        <v>167500</v>
      </c>
      <c r="F14414" s="125"/>
      <c r="G14414" s="125">
        <f t="shared" si="231"/>
        <v>-167500</v>
      </c>
      <c r="H14414" s="704" t="s">
        <v>9393</v>
      </c>
    </row>
    <row r="14415" spans="1:8" ht="15" x14ac:dyDescent="0.2">
      <c r="A14415" s="733">
        <v>44991</v>
      </c>
      <c r="B14415" s="62" t="s">
        <v>9400</v>
      </c>
      <c r="C14415" s="40" t="s">
        <v>285</v>
      </c>
      <c r="D14415" s="107" t="s">
        <v>8532</v>
      </c>
      <c r="E14415" s="57">
        <v>1000</v>
      </c>
      <c r="F14415" s="125"/>
      <c r="G14415" s="125">
        <f t="shared" si="231"/>
        <v>-1000</v>
      </c>
      <c r="H14415" s="704" t="s">
        <v>9393</v>
      </c>
    </row>
    <row r="14416" spans="1:8" ht="15" x14ac:dyDescent="0.2">
      <c r="A14416" s="733">
        <v>44991</v>
      </c>
      <c r="B14416" s="62" t="s">
        <v>6506</v>
      </c>
      <c r="C14416" s="40" t="s">
        <v>391</v>
      </c>
      <c r="D14416" s="107" t="s">
        <v>9404</v>
      </c>
      <c r="E14416" s="57">
        <v>13000</v>
      </c>
      <c r="F14416" s="125"/>
      <c r="G14416" s="125">
        <f t="shared" si="231"/>
        <v>-13000</v>
      </c>
      <c r="H14416" s="704" t="s">
        <v>9393</v>
      </c>
    </row>
    <row r="14417" spans="1:8" ht="15" x14ac:dyDescent="0.2">
      <c r="A14417" s="733">
        <v>44991</v>
      </c>
      <c r="B14417" s="62" t="s">
        <v>9407</v>
      </c>
      <c r="C14417" s="40" t="s">
        <v>3144</v>
      </c>
      <c r="D14417" s="107" t="s">
        <v>4449</v>
      </c>
      <c r="E14417" s="57">
        <v>73175</v>
      </c>
      <c r="F14417" s="125"/>
      <c r="G14417" s="125">
        <f t="shared" si="231"/>
        <v>-73175</v>
      </c>
      <c r="H14417" s="704" t="s">
        <v>9393</v>
      </c>
    </row>
    <row r="14418" spans="1:8" ht="15" x14ac:dyDescent="0.2">
      <c r="A14418" s="733">
        <v>44991</v>
      </c>
      <c r="B14418" s="62" t="s">
        <v>16</v>
      </c>
      <c r="C14418" s="40" t="s">
        <v>3842</v>
      </c>
      <c r="D14418" s="107" t="s">
        <v>8156</v>
      </c>
      <c r="E14418" s="57">
        <v>3000</v>
      </c>
      <c r="F14418" s="125"/>
      <c r="G14418" s="125">
        <f t="shared" si="231"/>
        <v>-3000</v>
      </c>
      <c r="H14418" s="704" t="s">
        <v>9393</v>
      </c>
    </row>
    <row r="14419" spans="1:8" ht="15" x14ac:dyDescent="0.2">
      <c r="A14419" s="733">
        <v>44991</v>
      </c>
      <c r="B14419" s="62" t="s">
        <v>9400</v>
      </c>
      <c r="C14419" s="40" t="s">
        <v>3144</v>
      </c>
      <c r="D14419" s="107" t="s">
        <v>9408</v>
      </c>
      <c r="E14419" s="57">
        <v>72200</v>
      </c>
      <c r="F14419" s="125"/>
      <c r="G14419" s="125">
        <f t="shared" si="231"/>
        <v>-72200</v>
      </c>
      <c r="H14419" s="704" t="s">
        <v>9393</v>
      </c>
    </row>
    <row r="14420" spans="1:8" ht="15" x14ac:dyDescent="0.2">
      <c r="A14420" s="733">
        <v>44991</v>
      </c>
      <c r="B14420" s="62" t="s">
        <v>9354</v>
      </c>
      <c r="C14420" s="40" t="s">
        <v>3144</v>
      </c>
      <c r="D14420" s="107" t="s">
        <v>9409</v>
      </c>
      <c r="E14420" s="57">
        <v>12600</v>
      </c>
      <c r="F14420" s="125"/>
      <c r="G14420" s="125">
        <f t="shared" si="231"/>
        <v>-12600</v>
      </c>
      <c r="H14420" s="704" t="s">
        <v>9393</v>
      </c>
    </row>
    <row r="14421" spans="1:8" ht="15" x14ac:dyDescent="0.2">
      <c r="A14421" s="733">
        <v>44991</v>
      </c>
      <c r="B14421" s="62" t="s">
        <v>8874</v>
      </c>
      <c r="C14421" s="40" t="s">
        <v>3144</v>
      </c>
      <c r="D14421" s="107" t="s">
        <v>9410</v>
      </c>
      <c r="E14421" s="57">
        <v>19900</v>
      </c>
      <c r="F14421" s="125"/>
      <c r="G14421" s="125">
        <f t="shared" si="231"/>
        <v>-19900</v>
      </c>
      <c r="H14421" s="704" t="s">
        <v>9393</v>
      </c>
    </row>
    <row r="14422" spans="1:8" ht="15" x14ac:dyDescent="0.2">
      <c r="A14422" s="733">
        <v>44991</v>
      </c>
      <c r="B14422" s="62" t="s">
        <v>8041</v>
      </c>
      <c r="C14422" s="40" t="s">
        <v>3144</v>
      </c>
      <c r="D14422" s="107" t="s">
        <v>9411</v>
      </c>
      <c r="E14422" s="57">
        <v>27785</v>
      </c>
      <c r="F14422" s="125"/>
      <c r="G14422" s="125">
        <f t="shared" si="231"/>
        <v>-27785</v>
      </c>
      <c r="H14422" s="704" t="s">
        <v>9393</v>
      </c>
    </row>
    <row r="14423" spans="1:8" ht="15" x14ac:dyDescent="0.2">
      <c r="A14423" s="733">
        <v>44991</v>
      </c>
      <c r="B14423" s="62" t="s">
        <v>8041</v>
      </c>
      <c r="C14423" s="40" t="s">
        <v>3144</v>
      </c>
      <c r="D14423" s="107" t="s">
        <v>9412</v>
      </c>
      <c r="E14423" s="57">
        <v>28150</v>
      </c>
      <c r="F14423" s="125"/>
      <c r="G14423" s="125">
        <f t="shared" si="231"/>
        <v>-28150</v>
      </c>
      <c r="H14423" s="704" t="s">
        <v>9393</v>
      </c>
    </row>
    <row r="14424" spans="1:8" ht="15" x14ac:dyDescent="0.2">
      <c r="A14424" s="733">
        <v>44991</v>
      </c>
      <c r="B14424" s="62" t="s">
        <v>9354</v>
      </c>
      <c r="C14424" s="40" t="s">
        <v>3144</v>
      </c>
      <c r="D14424" s="107" t="s">
        <v>9415</v>
      </c>
      <c r="E14424" s="57">
        <v>20000</v>
      </c>
      <c r="F14424" s="125"/>
      <c r="G14424" s="125">
        <f t="shared" si="231"/>
        <v>-20000</v>
      </c>
      <c r="H14424" s="704" t="s">
        <v>9393</v>
      </c>
    </row>
    <row r="14425" spans="1:8" ht="15" x14ac:dyDescent="0.2">
      <c r="A14425" s="733">
        <v>44991</v>
      </c>
      <c r="B14425" s="62" t="s">
        <v>9400</v>
      </c>
      <c r="C14425" s="40" t="s">
        <v>391</v>
      </c>
      <c r="D14425" s="107" t="s">
        <v>8370</v>
      </c>
      <c r="E14425" s="57">
        <v>2000</v>
      </c>
      <c r="F14425" s="125"/>
      <c r="G14425" s="125">
        <f t="shared" si="231"/>
        <v>-2000</v>
      </c>
      <c r="H14425" s="704" t="s">
        <v>9393</v>
      </c>
    </row>
    <row r="14426" spans="1:8" ht="15" x14ac:dyDescent="0.2">
      <c r="A14426" s="733">
        <v>44991</v>
      </c>
      <c r="B14426" s="62" t="s">
        <v>16</v>
      </c>
      <c r="C14426" s="40" t="s">
        <v>103</v>
      </c>
      <c r="D14426" s="107" t="s">
        <v>9416</v>
      </c>
      <c r="E14426" s="57">
        <v>1000</v>
      </c>
      <c r="F14426" s="125"/>
      <c r="G14426" s="125">
        <f t="shared" si="231"/>
        <v>-1000</v>
      </c>
      <c r="H14426" s="704" t="s">
        <v>9393</v>
      </c>
    </row>
    <row r="14427" spans="1:8" ht="15" x14ac:dyDescent="0.2">
      <c r="A14427" s="733">
        <v>44991</v>
      </c>
      <c r="B14427" s="62" t="s">
        <v>16</v>
      </c>
      <c r="C14427" s="40" t="s">
        <v>3842</v>
      </c>
      <c r="D14427" s="107" t="s">
        <v>8156</v>
      </c>
      <c r="E14427" s="57">
        <v>2500</v>
      </c>
      <c r="F14427" s="125"/>
      <c r="G14427" s="125">
        <f t="shared" si="231"/>
        <v>-2500</v>
      </c>
      <c r="H14427" s="704" t="s">
        <v>9393</v>
      </c>
    </row>
    <row r="14428" spans="1:8" ht="15" x14ac:dyDescent="0.2">
      <c r="A14428" s="733">
        <v>44991</v>
      </c>
      <c r="B14428" s="62" t="s">
        <v>7065</v>
      </c>
      <c r="C14428" s="40" t="s">
        <v>3144</v>
      </c>
      <c r="D14428" s="107" t="s">
        <v>9417</v>
      </c>
      <c r="E14428" s="57">
        <v>26800</v>
      </c>
      <c r="F14428" s="125"/>
      <c r="G14428" s="125">
        <f t="shared" si="231"/>
        <v>-26800</v>
      </c>
      <c r="H14428" s="704" t="s">
        <v>9393</v>
      </c>
    </row>
    <row r="14429" spans="1:8" ht="15" x14ac:dyDescent="0.2">
      <c r="A14429" s="733">
        <v>44991</v>
      </c>
      <c r="B14429" s="62" t="s">
        <v>9354</v>
      </c>
      <c r="C14429" s="40" t="s">
        <v>285</v>
      </c>
      <c r="D14429" s="107" t="s">
        <v>9395</v>
      </c>
      <c r="E14429" s="57">
        <v>1000</v>
      </c>
      <c r="F14429" s="125"/>
      <c r="G14429" s="125">
        <f t="shared" si="231"/>
        <v>-1000</v>
      </c>
      <c r="H14429" s="704" t="s">
        <v>9393</v>
      </c>
    </row>
    <row r="14430" spans="1:8" ht="15" x14ac:dyDescent="0.2">
      <c r="A14430" s="733">
        <v>44991</v>
      </c>
      <c r="B14430" s="62" t="s">
        <v>16</v>
      </c>
      <c r="C14430" s="40" t="s">
        <v>3842</v>
      </c>
      <c r="D14430" s="107" t="s">
        <v>8156</v>
      </c>
      <c r="E14430" s="57">
        <v>4500</v>
      </c>
      <c r="F14430" s="125"/>
      <c r="G14430" s="125">
        <f t="shared" si="231"/>
        <v>-4500</v>
      </c>
      <c r="H14430" s="704" t="s">
        <v>9393</v>
      </c>
    </row>
    <row r="14431" spans="1:8" ht="15" x14ac:dyDescent="0.2">
      <c r="A14431" s="733">
        <v>44994</v>
      </c>
      <c r="B14431" s="62" t="s">
        <v>9354</v>
      </c>
      <c r="C14431" s="40" t="s">
        <v>3144</v>
      </c>
      <c r="D14431" s="107" t="s">
        <v>9413</v>
      </c>
      <c r="E14431" s="57">
        <v>5500</v>
      </c>
      <c r="F14431" s="125"/>
      <c r="G14431" s="125">
        <f t="shared" si="231"/>
        <v>-5500</v>
      </c>
      <c r="H14431" s="704" t="s">
        <v>9393</v>
      </c>
    </row>
    <row r="14432" spans="1:8" ht="15" x14ac:dyDescent="0.2">
      <c r="A14432" s="733">
        <v>44994</v>
      </c>
      <c r="B14432" s="62" t="s">
        <v>3944</v>
      </c>
      <c r="C14432" s="40" t="s">
        <v>3144</v>
      </c>
      <c r="D14432" s="107" t="s">
        <v>9414</v>
      </c>
      <c r="E14432" s="57">
        <v>1300</v>
      </c>
      <c r="F14432" s="125"/>
      <c r="G14432" s="125">
        <f t="shared" si="231"/>
        <v>-1300</v>
      </c>
      <c r="H14432" s="704" t="s">
        <v>9393</v>
      </c>
    </row>
    <row r="14433" spans="1:8" ht="15" x14ac:dyDescent="0.2">
      <c r="A14433" s="733">
        <v>44994</v>
      </c>
      <c r="B14433" s="62" t="s">
        <v>8655</v>
      </c>
      <c r="C14433" s="40" t="s">
        <v>789</v>
      </c>
      <c r="E14433" s="57">
        <v>2280</v>
      </c>
      <c r="F14433" s="125"/>
      <c r="G14433" s="125">
        <f t="shared" si="231"/>
        <v>-2280</v>
      </c>
      <c r="H14433" s="704" t="s">
        <v>9393</v>
      </c>
    </row>
    <row r="14434" spans="1:8" ht="15" x14ac:dyDescent="0.2">
      <c r="A14434" s="733">
        <v>44994</v>
      </c>
      <c r="B14434" s="62" t="s">
        <v>8874</v>
      </c>
      <c r="C14434" s="40" t="s">
        <v>789</v>
      </c>
      <c r="E14434" s="57">
        <v>815</v>
      </c>
      <c r="F14434" s="125"/>
      <c r="G14434" s="125">
        <f t="shared" si="231"/>
        <v>-815</v>
      </c>
      <c r="H14434" s="704" t="s">
        <v>9393</v>
      </c>
    </row>
    <row r="14435" spans="1:8" ht="15" x14ac:dyDescent="0.2">
      <c r="A14435" s="733">
        <v>44994</v>
      </c>
      <c r="B14435" s="62" t="s">
        <v>8337</v>
      </c>
      <c r="C14435" s="40" t="s">
        <v>789</v>
      </c>
      <c r="E14435" s="57">
        <v>1980</v>
      </c>
      <c r="F14435" s="125"/>
      <c r="G14435" s="125">
        <f t="shared" si="231"/>
        <v>-1980</v>
      </c>
      <c r="H14435" s="704" t="s">
        <v>9393</v>
      </c>
    </row>
    <row r="14436" spans="1:8" ht="15" x14ac:dyDescent="0.2">
      <c r="A14436" s="733">
        <v>44994</v>
      </c>
      <c r="B14436" s="62" t="s">
        <v>9354</v>
      </c>
      <c r="C14436" s="40" t="s">
        <v>789</v>
      </c>
      <c r="E14436" s="57">
        <v>1160</v>
      </c>
      <c r="F14436" s="125"/>
      <c r="G14436" s="125">
        <f t="shared" si="231"/>
        <v>-1160</v>
      </c>
      <c r="H14436" s="704" t="s">
        <v>9393</v>
      </c>
    </row>
    <row r="14437" spans="1:8" ht="15" x14ac:dyDescent="0.2">
      <c r="A14437" s="733">
        <v>44994</v>
      </c>
      <c r="B14437" s="62" t="s">
        <v>9354</v>
      </c>
      <c r="C14437" s="40" t="s">
        <v>391</v>
      </c>
      <c r="D14437" s="107" t="s">
        <v>9418</v>
      </c>
      <c r="E14437" s="57">
        <v>3500</v>
      </c>
      <c r="F14437" s="125"/>
      <c r="G14437" s="125">
        <f t="shared" si="231"/>
        <v>-3500</v>
      </c>
      <c r="H14437" s="704" t="s">
        <v>9393</v>
      </c>
    </row>
    <row r="14438" spans="1:8" ht="15" x14ac:dyDescent="0.2">
      <c r="A14438" s="733">
        <v>44994</v>
      </c>
      <c r="B14438" s="62" t="s">
        <v>9400</v>
      </c>
      <c r="C14438" s="40" t="s">
        <v>7925</v>
      </c>
      <c r="D14438" s="107" t="s">
        <v>9426</v>
      </c>
      <c r="E14438" s="57">
        <v>69000</v>
      </c>
      <c r="F14438" s="125"/>
      <c r="G14438" s="125">
        <f t="shared" si="231"/>
        <v>-69000</v>
      </c>
      <c r="H14438" s="704" t="s">
        <v>9393</v>
      </c>
    </row>
    <row r="14439" spans="1:8" ht="15" x14ac:dyDescent="0.2">
      <c r="A14439" s="733">
        <v>44994</v>
      </c>
      <c r="B14439" s="62" t="s">
        <v>8874</v>
      </c>
      <c r="C14439" s="40" t="s">
        <v>5740</v>
      </c>
      <c r="D14439" s="107" t="s">
        <v>9419</v>
      </c>
      <c r="E14439" s="57">
        <v>4000</v>
      </c>
      <c r="F14439" s="125"/>
      <c r="G14439" s="125">
        <f t="shared" si="231"/>
        <v>-4000</v>
      </c>
      <c r="H14439" s="704" t="s">
        <v>9393</v>
      </c>
    </row>
    <row r="14440" spans="1:8" ht="15" x14ac:dyDescent="0.2">
      <c r="A14440" s="733">
        <v>44994</v>
      </c>
      <c r="B14440" s="62" t="s">
        <v>8874</v>
      </c>
      <c r="C14440" s="40" t="s">
        <v>5740</v>
      </c>
      <c r="D14440" s="107" t="s">
        <v>9420</v>
      </c>
      <c r="E14440" s="57">
        <v>1500</v>
      </c>
      <c r="F14440" s="125"/>
      <c r="G14440" s="125">
        <f t="shared" si="231"/>
        <v>-1500</v>
      </c>
      <c r="H14440" s="704" t="s">
        <v>9393</v>
      </c>
    </row>
    <row r="14441" spans="1:8" ht="15" x14ac:dyDescent="0.2">
      <c r="A14441" s="733">
        <v>44994</v>
      </c>
      <c r="B14441" s="62" t="s">
        <v>37</v>
      </c>
      <c r="C14441" s="40" t="s">
        <v>391</v>
      </c>
      <c r="D14441" s="107" t="s">
        <v>9421</v>
      </c>
      <c r="E14441" s="57">
        <v>3000</v>
      </c>
      <c r="F14441" s="125"/>
      <c r="G14441" s="125">
        <f t="shared" si="231"/>
        <v>-3000</v>
      </c>
      <c r="H14441" s="704" t="s">
        <v>9393</v>
      </c>
    </row>
    <row r="14442" spans="1:8" ht="15" customHeight="1" x14ac:dyDescent="0.2">
      <c r="A14442" s="733">
        <v>44994</v>
      </c>
      <c r="B14442" s="62" t="s">
        <v>9400</v>
      </c>
      <c r="C14442" s="40" t="s">
        <v>285</v>
      </c>
      <c r="D14442" s="107" t="s">
        <v>8446</v>
      </c>
      <c r="E14442" s="57">
        <v>1000</v>
      </c>
      <c r="F14442" s="125"/>
      <c r="G14442" s="125">
        <f t="shared" si="231"/>
        <v>-1000</v>
      </c>
      <c r="H14442" s="704" t="s">
        <v>9393</v>
      </c>
    </row>
    <row r="14443" spans="1:8" ht="15" customHeight="1" x14ac:dyDescent="0.2">
      <c r="A14443" s="733">
        <v>44994</v>
      </c>
      <c r="B14443" s="62" t="s">
        <v>16</v>
      </c>
      <c r="C14443" s="40" t="s">
        <v>103</v>
      </c>
      <c r="D14443" s="107" t="s">
        <v>9422</v>
      </c>
      <c r="E14443" s="57">
        <v>880</v>
      </c>
      <c r="F14443" s="125"/>
      <c r="G14443" s="125">
        <f t="shared" si="231"/>
        <v>-880</v>
      </c>
      <c r="H14443" s="704" t="s">
        <v>9393</v>
      </c>
    </row>
    <row r="14444" spans="1:8" ht="15" x14ac:dyDescent="0.2">
      <c r="A14444" s="733">
        <v>44994</v>
      </c>
      <c r="B14444" s="62" t="s">
        <v>37</v>
      </c>
      <c r="C14444" s="40" t="s">
        <v>285</v>
      </c>
      <c r="D14444" s="107" t="s">
        <v>2430</v>
      </c>
      <c r="E14444" s="57">
        <v>550</v>
      </c>
      <c r="F14444" s="125"/>
      <c r="G14444" s="125">
        <f t="shared" si="231"/>
        <v>-550</v>
      </c>
      <c r="H14444" s="704" t="s">
        <v>9393</v>
      </c>
    </row>
    <row r="14445" spans="1:8" ht="15" x14ac:dyDescent="0.2">
      <c r="A14445" s="733">
        <v>44994</v>
      </c>
      <c r="B14445" s="62" t="s">
        <v>9407</v>
      </c>
      <c r="C14445" s="40" t="s">
        <v>285</v>
      </c>
      <c r="D14445" s="107" t="s">
        <v>2430</v>
      </c>
      <c r="E14445" s="57">
        <v>250</v>
      </c>
      <c r="F14445" s="125"/>
      <c r="G14445" s="125">
        <f t="shared" si="231"/>
        <v>-250</v>
      </c>
      <c r="H14445" s="704" t="s">
        <v>9393</v>
      </c>
    </row>
    <row r="14446" spans="1:8" ht="15" x14ac:dyDescent="0.2">
      <c r="A14446" s="733">
        <v>44994</v>
      </c>
      <c r="B14446" s="62" t="s">
        <v>9354</v>
      </c>
      <c r="C14446" s="40" t="s">
        <v>3144</v>
      </c>
      <c r="D14446" s="107" t="s">
        <v>9427</v>
      </c>
      <c r="E14446" s="57">
        <v>1000</v>
      </c>
      <c r="F14446" s="125"/>
      <c r="G14446" s="125">
        <f t="shared" si="231"/>
        <v>-1000</v>
      </c>
      <c r="H14446" s="704" t="s">
        <v>9393</v>
      </c>
    </row>
    <row r="14447" spans="1:8" ht="15" x14ac:dyDescent="0.2">
      <c r="A14447" s="733">
        <v>44994</v>
      </c>
      <c r="B14447" s="62" t="s">
        <v>16</v>
      </c>
      <c r="C14447" s="40" t="s">
        <v>103</v>
      </c>
      <c r="D14447" s="107" t="s">
        <v>9423</v>
      </c>
      <c r="E14447" s="57">
        <v>2500</v>
      </c>
      <c r="F14447" s="125"/>
      <c r="G14447" s="125">
        <f t="shared" si="231"/>
        <v>-2500</v>
      </c>
      <c r="H14447" s="704" t="s">
        <v>9393</v>
      </c>
    </row>
    <row r="14448" spans="1:8" ht="15" x14ac:dyDescent="0.2">
      <c r="A14448" s="733">
        <v>44994</v>
      </c>
      <c r="B14448" s="62" t="s">
        <v>8655</v>
      </c>
      <c r="C14448" s="40" t="s">
        <v>5740</v>
      </c>
      <c r="D14448" s="107" t="s">
        <v>9424</v>
      </c>
      <c r="E14448" s="57">
        <v>900</v>
      </c>
      <c r="F14448" s="125"/>
      <c r="G14448" s="125">
        <f t="shared" si="231"/>
        <v>-900</v>
      </c>
      <c r="H14448" s="704" t="s">
        <v>9393</v>
      </c>
    </row>
    <row r="14449" spans="1:8" ht="15" x14ac:dyDescent="0.2">
      <c r="A14449" s="733">
        <v>44994</v>
      </c>
      <c r="B14449" s="62" t="s">
        <v>9354</v>
      </c>
      <c r="C14449" s="40" t="s">
        <v>391</v>
      </c>
      <c r="D14449" s="107" t="s">
        <v>9428</v>
      </c>
      <c r="E14449" s="57">
        <v>500</v>
      </c>
      <c r="F14449" s="125"/>
      <c r="G14449" s="125">
        <f t="shared" si="231"/>
        <v>-500</v>
      </c>
      <c r="H14449" s="704" t="s">
        <v>9393</v>
      </c>
    </row>
    <row r="14450" spans="1:8" ht="15" x14ac:dyDescent="0.2">
      <c r="A14450" s="733">
        <v>44994</v>
      </c>
      <c r="B14450" s="62" t="s">
        <v>9354</v>
      </c>
      <c r="C14450" s="40" t="s">
        <v>5740</v>
      </c>
      <c r="D14450" s="107" t="s">
        <v>9425</v>
      </c>
      <c r="E14450" s="57">
        <v>300</v>
      </c>
      <c r="F14450" s="125"/>
      <c r="G14450" s="125">
        <f t="shared" si="231"/>
        <v>-300</v>
      </c>
      <c r="H14450" s="704" t="s">
        <v>9393</v>
      </c>
    </row>
    <row r="14451" spans="1:8" ht="15" x14ac:dyDescent="0.2">
      <c r="A14451" s="733">
        <v>44994</v>
      </c>
      <c r="B14451" s="62" t="s">
        <v>16</v>
      </c>
      <c r="C14451" s="40" t="s">
        <v>391</v>
      </c>
      <c r="D14451" s="107" t="s">
        <v>9429</v>
      </c>
      <c r="E14451" s="57">
        <v>1000</v>
      </c>
      <c r="F14451" s="125"/>
      <c r="G14451" s="125">
        <f t="shared" ref="G14451:G14514" si="232">F14451-E14451</f>
        <v>-1000</v>
      </c>
      <c r="H14451" s="704" t="s">
        <v>9393</v>
      </c>
    </row>
    <row r="14452" spans="1:8" ht="15" x14ac:dyDescent="0.2">
      <c r="A14452" s="733">
        <v>44994</v>
      </c>
      <c r="B14452" s="62" t="s">
        <v>16</v>
      </c>
      <c r="C14452" s="40" t="s">
        <v>391</v>
      </c>
      <c r="D14452" s="107" t="s">
        <v>7935</v>
      </c>
      <c r="E14452" s="57">
        <v>500</v>
      </c>
      <c r="F14452" s="125"/>
      <c r="G14452" s="125">
        <f t="shared" si="232"/>
        <v>-500</v>
      </c>
      <c r="H14452" s="704" t="s">
        <v>9393</v>
      </c>
    </row>
    <row r="14453" spans="1:8" ht="15" x14ac:dyDescent="0.2">
      <c r="A14453" s="733">
        <v>44994</v>
      </c>
      <c r="B14453" s="62" t="s">
        <v>8874</v>
      </c>
      <c r="C14453" s="40" t="s">
        <v>3144</v>
      </c>
      <c r="D14453" s="107" t="s">
        <v>4308</v>
      </c>
      <c r="E14453" s="57">
        <v>2500</v>
      </c>
      <c r="F14453" s="125"/>
      <c r="G14453" s="125">
        <f t="shared" si="232"/>
        <v>-2500</v>
      </c>
      <c r="H14453" s="704" t="s">
        <v>9393</v>
      </c>
    </row>
    <row r="14454" spans="1:8" ht="15" x14ac:dyDescent="0.2">
      <c r="A14454" s="733">
        <v>44996</v>
      </c>
      <c r="B14454" s="62" t="s">
        <v>16</v>
      </c>
      <c r="C14454" s="40" t="s">
        <v>103</v>
      </c>
      <c r="D14454" s="107" t="s">
        <v>9423</v>
      </c>
      <c r="E14454" s="57">
        <v>3500</v>
      </c>
      <c r="F14454" s="125"/>
      <c r="G14454" s="125">
        <f t="shared" si="232"/>
        <v>-3500</v>
      </c>
      <c r="H14454" s="704" t="s">
        <v>9393</v>
      </c>
    </row>
    <row r="14455" spans="1:8" ht="15" x14ac:dyDescent="0.2">
      <c r="A14455" s="733">
        <v>44996</v>
      </c>
      <c r="B14455" s="62" t="s">
        <v>8041</v>
      </c>
      <c r="C14455" s="40" t="s">
        <v>6965</v>
      </c>
      <c r="D14455" s="107" t="s">
        <v>9443</v>
      </c>
      <c r="E14455" s="57">
        <v>1600</v>
      </c>
      <c r="F14455" s="125"/>
      <c r="G14455" s="125">
        <f t="shared" si="232"/>
        <v>-1600</v>
      </c>
      <c r="H14455" s="704" t="s">
        <v>9393</v>
      </c>
    </row>
    <row r="14456" spans="1:8" ht="15" x14ac:dyDescent="0.2">
      <c r="A14456" s="733">
        <v>44996</v>
      </c>
      <c r="B14456" s="62" t="s">
        <v>16</v>
      </c>
      <c r="C14456" s="40" t="s">
        <v>103</v>
      </c>
      <c r="D14456" s="107" t="s">
        <v>9444</v>
      </c>
      <c r="E14456" s="57">
        <v>1000</v>
      </c>
      <c r="F14456" s="125"/>
      <c r="G14456" s="125">
        <f t="shared" si="232"/>
        <v>-1000</v>
      </c>
      <c r="H14456" s="704" t="s">
        <v>9393</v>
      </c>
    </row>
    <row r="14457" spans="1:8" ht="15" x14ac:dyDescent="0.2">
      <c r="A14457" s="733">
        <v>44996</v>
      </c>
      <c r="B14457" s="62" t="s">
        <v>6506</v>
      </c>
      <c r="C14457" s="40" t="s">
        <v>391</v>
      </c>
      <c r="D14457" s="107" t="s">
        <v>9445</v>
      </c>
      <c r="E14457" s="57">
        <v>7000</v>
      </c>
      <c r="F14457" s="125"/>
      <c r="G14457" s="125">
        <f t="shared" si="232"/>
        <v>-7000</v>
      </c>
      <c r="H14457" s="704" t="s">
        <v>9393</v>
      </c>
    </row>
    <row r="14458" spans="1:8" ht="15" x14ac:dyDescent="0.2">
      <c r="A14458" s="733">
        <v>44996</v>
      </c>
      <c r="B14458" s="62" t="s">
        <v>6506</v>
      </c>
      <c r="C14458" s="40" t="s">
        <v>391</v>
      </c>
      <c r="D14458" s="107" t="s">
        <v>9446</v>
      </c>
      <c r="E14458" s="57">
        <v>500</v>
      </c>
      <c r="F14458" s="125"/>
      <c r="G14458" s="125">
        <f t="shared" si="232"/>
        <v>-500</v>
      </c>
      <c r="H14458" s="704" t="s">
        <v>9393</v>
      </c>
    </row>
    <row r="14459" spans="1:8" ht="15" x14ac:dyDescent="0.2">
      <c r="A14459" s="733">
        <v>44996</v>
      </c>
      <c r="B14459" s="62" t="s">
        <v>9354</v>
      </c>
      <c r="C14459" s="40" t="s">
        <v>285</v>
      </c>
      <c r="D14459" s="107" t="s">
        <v>8332</v>
      </c>
      <c r="E14459" s="57">
        <v>1000</v>
      </c>
      <c r="F14459" s="125"/>
      <c r="G14459" s="125">
        <f t="shared" si="232"/>
        <v>-1000</v>
      </c>
      <c r="H14459" s="704" t="s">
        <v>9393</v>
      </c>
    </row>
    <row r="14460" spans="1:8" ht="15" x14ac:dyDescent="0.2">
      <c r="A14460" s="733">
        <v>44998</v>
      </c>
      <c r="B14460" s="62" t="s">
        <v>25</v>
      </c>
      <c r="C14460" s="40" t="s">
        <v>2427</v>
      </c>
      <c r="D14460" s="107" t="s">
        <v>9447</v>
      </c>
      <c r="E14460" s="57">
        <v>51000</v>
      </c>
      <c r="F14460" s="125"/>
      <c r="G14460" s="125">
        <f t="shared" si="232"/>
        <v>-51000</v>
      </c>
      <c r="H14460" s="704" t="s">
        <v>9393</v>
      </c>
    </row>
    <row r="14461" spans="1:8" ht="15" x14ac:dyDescent="0.2">
      <c r="A14461" s="733">
        <v>44998</v>
      </c>
      <c r="B14461" s="62" t="s">
        <v>9400</v>
      </c>
      <c r="C14461" s="40" t="s">
        <v>3144</v>
      </c>
      <c r="D14461" s="107" t="s">
        <v>7374</v>
      </c>
      <c r="E14461" s="57">
        <v>17125</v>
      </c>
      <c r="F14461" s="125"/>
      <c r="G14461" s="125">
        <f t="shared" si="232"/>
        <v>-17125</v>
      </c>
      <c r="H14461" s="704" t="s">
        <v>9393</v>
      </c>
    </row>
    <row r="14462" spans="1:8" ht="15" x14ac:dyDescent="0.2">
      <c r="A14462" s="733">
        <v>44998</v>
      </c>
      <c r="B14462" s="62" t="s">
        <v>9354</v>
      </c>
      <c r="C14462" s="40" t="s">
        <v>3144</v>
      </c>
      <c r="D14462" s="107" t="s">
        <v>9448</v>
      </c>
      <c r="E14462" s="57">
        <v>64400</v>
      </c>
      <c r="F14462" s="125"/>
      <c r="G14462" s="125">
        <f t="shared" si="232"/>
        <v>-64400</v>
      </c>
      <c r="H14462" s="704" t="s">
        <v>9393</v>
      </c>
    </row>
    <row r="14463" spans="1:8" ht="15" x14ac:dyDescent="0.2">
      <c r="A14463" s="733">
        <v>44998</v>
      </c>
      <c r="B14463" s="62" t="s">
        <v>2932</v>
      </c>
      <c r="C14463" s="40" t="s">
        <v>3144</v>
      </c>
      <c r="D14463" s="107" t="s">
        <v>4451</v>
      </c>
      <c r="E14463" s="57">
        <v>6100</v>
      </c>
      <c r="F14463" s="125"/>
      <c r="G14463" s="125">
        <f t="shared" si="232"/>
        <v>-6100</v>
      </c>
      <c r="H14463" s="704" t="s">
        <v>9393</v>
      </c>
    </row>
    <row r="14464" spans="1:8" ht="15" x14ac:dyDescent="0.2">
      <c r="A14464" s="733">
        <v>44998</v>
      </c>
      <c r="B14464" s="62" t="s">
        <v>37</v>
      </c>
      <c r="C14464" s="40" t="s">
        <v>3144</v>
      </c>
      <c r="D14464" s="107" t="s">
        <v>4451</v>
      </c>
      <c r="E14464" s="57">
        <v>3050</v>
      </c>
      <c r="F14464" s="125"/>
      <c r="G14464" s="125">
        <f t="shared" si="232"/>
        <v>-3050</v>
      </c>
      <c r="H14464" s="704" t="s">
        <v>9393</v>
      </c>
    </row>
    <row r="14465" spans="1:8" ht="15" x14ac:dyDescent="0.2">
      <c r="A14465" s="733">
        <v>44998</v>
      </c>
      <c r="B14465" s="62" t="s">
        <v>6503</v>
      </c>
      <c r="C14465" s="40" t="s">
        <v>3144</v>
      </c>
      <c r="D14465" s="107" t="s">
        <v>4451</v>
      </c>
      <c r="E14465" s="57">
        <v>4000</v>
      </c>
      <c r="F14465" s="125"/>
      <c r="G14465" s="125">
        <f t="shared" si="232"/>
        <v>-4000</v>
      </c>
      <c r="H14465" s="704" t="s">
        <v>9393</v>
      </c>
    </row>
    <row r="14466" spans="1:8" ht="15" x14ac:dyDescent="0.2">
      <c r="A14466" s="733">
        <v>44998</v>
      </c>
      <c r="B14466" s="62" t="s">
        <v>16</v>
      </c>
      <c r="C14466" s="40" t="s">
        <v>3144</v>
      </c>
      <c r="D14466" s="107" t="s">
        <v>4451</v>
      </c>
      <c r="E14466" s="57">
        <v>5000</v>
      </c>
      <c r="F14466" s="125"/>
      <c r="G14466" s="125">
        <f t="shared" si="232"/>
        <v>-5000</v>
      </c>
      <c r="H14466" s="704" t="s">
        <v>9393</v>
      </c>
    </row>
    <row r="14467" spans="1:8" ht="15" x14ac:dyDescent="0.2">
      <c r="A14467" s="733">
        <v>44998</v>
      </c>
      <c r="B14467" s="62" t="s">
        <v>9407</v>
      </c>
      <c r="C14467" s="40" t="s">
        <v>3144</v>
      </c>
      <c r="D14467" s="107" t="s">
        <v>4451</v>
      </c>
      <c r="E14467" s="57">
        <v>7000</v>
      </c>
      <c r="F14467" s="125"/>
      <c r="G14467" s="125">
        <f t="shared" si="232"/>
        <v>-7000</v>
      </c>
      <c r="H14467" s="704" t="s">
        <v>9393</v>
      </c>
    </row>
    <row r="14468" spans="1:8" ht="15" x14ac:dyDescent="0.2">
      <c r="A14468" s="733">
        <v>44998</v>
      </c>
      <c r="B14468" s="62" t="s">
        <v>9354</v>
      </c>
      <c r="C14468" s="40" t="s">
        <v>285</v>
      </c>
      <c r="D14468" s="107" t="s">
        <v>8332</v>
      </c>
      <c r="E14468" s="57">
        <v>1000</v>
      </c>
      <c r="F14468" s="125"/>
      <c r="G14468" s="125">
        <f t="shared" si="232"/>
        <v>-1000</v>
      </c>
      <c r="H14468" s="704" t="s">
        <v>9393</v>
      </c>
    </row>
    <row r="14469" spans="1:8" ht="15" x14ac:dyDescent="0.2">
      <c r="A14469" s="733">
        <v>44998</v>
      </c>
      <c r="B14469" s="62" t="s">
        <v>6503</v>
      </c>
      <c r="C14469" s="40" t="s">
        <v>9449</v>
      </c>
      <c r="D14469" s="107" t="s">
        <v>9450</v>
      </c>
      <c r="E14469" s="57">
        <v>25000</v>
      </c>
      <c r="F14469" s="125"/>
      <c r="G14469" s="125">
        <f t="shared" si="232"/>
        <v>-25000</v>
      </c>
      <c r="H14469" s="704" t="s">
        <v>9393</v>
      </c>
    </row>
    <row r="14470" spans="1:8" ht="15" x14ac:dyDescent="0.2">
      <c r="A14470" s="733">
        <v>44998</v>
      </c>
      <c r="B14470" s="62" t="s">
        <v>9354</v>
      </c>
      <c r="C14470" s="40" t="s">
        <v>3144</v>
      </c>
      <c r="D14470" s="107" t="s">
        <v>9027</v>
      </c>
      <c r="E14470" s="57">
        <v>2950</v>
      </c>
      <c r="F14470" s="125"/>
      <c r="G14470" s="125">
        <f t="shared" si="232"/>
        <v>-2950</v>
      </c>
      <c r="H14470" s="704" t="s">
        <v>9393</v>
      </c>
    </row>
    <row r="14471" spans="1:8" ht="15" x14ac:dyDescent="0.2">
      <c r="A14471" s="733">
        <v>45000</v>
      </c>
      <c r="B14471" s="62" t="s">
        <v>2932</v>
      </c>
      <c r="C14471" s="40" t="s">
        <v>3144</v>
      </c>
      <c r="D14471" s="107" t="s">
        <v>6485</v>
      </c>
      <c r="E14471" s="57">
        <v>2200</v>
      </c>
      <c r="F14471" s="125"/>
      <c r="G14471" s="125">
        <f t="shared" si="232"/>
        <v>-2200</v>
      </c>
      <c r="H14471" s="704" t="s">
        <v>9393</v>
      </c>
    </row>
    <row r="14472" spans="1:8" ht="15" x14ac:dyDescent="0.2">
      <c r="A14472" s="733">
        <v>45000</v>
      </c>
      <c r="B14472" s="62" t="s">
        <v>9354</v>
      </c>
      <c r="C14472" s="40" t="s">
        <v>285</v>
      </c>
      <c r="D14472" s="107" t="s">
        <v>9457</v>
      </c>
      <c r="E14472" s="57">
        <v>550</v>
      </c>
      <c r="F14472" s="125"/>
      <c r="G14472" s="125">
        <f t="shared" si="232"/>
        <v>-550</v>
      </c>
      <c r="H14472" s="704" t="s">
        <v>9393</v>
      </c>
    </row>
    <row r="14473" spans="1:8" ht="15" x14ac:dyDescent="0.2">
      <c r="A14473" s="733">
        <v>45000</v>
      </c>
      <c r="B14473" s="62" t="s">
        <v>4552</v>
      </c>
      <c r="C14473" s="40" t="s">
        <v>9458</v>
      </c>
      <c r="D14473" s="107" t="s">
        <v>9459</v>
      </c>
      <c r="E14473" s="57">
        <v>12000</v>
      </c>
      <c r="F14473" s="125"/>
      <c r="G14473" s="125">
        <f t="shared" si="232"/>
        <v>-12000</v>
      </c>
      <c r="H14473" s="704" t="s">
        <v>9393</v>
      </c>
    </row>
    <row r="14474" spans="1:8" ht="15" x14ac:dyDescent="0.2">
      <c r="A14474" s="733">
        <v>45000</v>
      </c>
      <c r="B14474" s="62" t="s">
        <v>8874</v>
      </c>
      <c r="C14474" s="40" t="s">
        <v>3144</v>
      </c>
      <c r="D14474" s="107" t="s">
        <v>9460</v>
      </c>
      <c r="E14474" s="57">
        <v>5100</v>
      </c>
      <c r="F14474" s="125"/>
      <c r="G14474" s="125">
        <f t="shared" si="232"/>
        <v>-5100</v>
      </c>
      <c r="H14474" s="704" t="s">
        <v>9393</v>
      </c>
    </row>
    <row r="14475" spans="1:8" ht="15" x14ac:dyDescent="0.2">
      <c r="A14475" s="733">
        <v>45001</v>
      </c>
      <c r="B14475" s="62" t="s">
        <v>6503</v>
      </c>
      <c r="C14475" s="40" t="s">
        <v>6850</v>
      </c>
      <c r="D14475" s="107" t="s">
        <v>9461</v>
      </c>
      <c r="E14475" s="57">
        <v>6000</v>
      </c>
      <c r="F14475" s="125"/>
      <c r="G14475" s="125">
        <f t="shared" si="232"/>
        <v>-6000</v>
      </c>
      <c r="H14475" s="704" t="s">
        <v>9393</v>
      </c>
    </row>
    <row r="14476" spans="1:8" ht="15" customHeight="1" x14ac:dyDescent="0.2">
      <c r="A14476" s="733">
        <v>45001</v>
      </c>
      <c r="B14476" s="62" t="s">
        <v>9462</v>
      </c>
      <c r="C14476" s="40" t="s">
        <v>6850</v>
      </c>
      <c r="D14476" s="107" t="s">
        <v>9461</v>
      </c>
      <c r="E14476" s="57">
        <v>5000</v>
      </c>
      <c r="F14476" s="125"/>
      <c r="G14476" s="125">
        <f t="shared" si="232"/>
        <v>-5000</v>
      </c>
      <c r="H14476" s="704" t="s">
        <v>9393</v>
      </c>
    </row>
    <row r="14477" spans="1:8" ht="15" customHeight="1" x14ac:dyDescent="0.2">
      <c r="A14477" s="733">
        <v>45001</v>
      </c>
      <c r="B14477" s="62" t="s">
        <v>9354</v>
      </c>
      <c r="C14477" s="40" t="s">
        <v>391</v>
      </c>
      <c r="D14477" s="107" t="s">
        <v>9463</v>
      </c>
      <c r="E14477" s="57">
        <v>1000</v>
      </c>
      <c r="F14477" s="125"/>
      <c r="G14477" s="125">
        <f t="shared" si="232"/>
        <v>-1000</v>
      </c>
      <c r="H14477" s="704" t="s">
        <v>9393</v>
      </c>
    </row>
    <row r="14478" spans="1:8" ht="15" x14ac:dyDescent="0.2">
      <c r="A14478" s="733">
        <v>45001</v>
      </c>
      <c r="B14478" s="62" t="s">
        <v>8655</v>
      </c>
      <c r="C14478" s="40" t="s">
        <v>852</v>
      </c>
      <c r="D14478" s="107" t="s">
        <v>9464</v>
      </c>
      <c r="E14478" s="57">
        <v>77500</v>
      </c>
      <c r="F14478" s="125"/>
      <c r="G14478" s="125">
        <f t="shared" si="232"/>
        <v>-77500</v>
      </c>
      <c r="H14478" s="704" t="s">
        <v>9393</v>
      </c>
    </row>
    <row r="14479" spans="1:8" s="681" customFormat="1" ht="15" customHeight="1" x14ac:dyDescent="0.25">
      <c r="A14479" s="733">
        <v>45001</v>
      </c>
      <c r="B14479" s="62" t="s">
        <v>6503</v>
      </c>
      <c r="C14479" s="62" t="s">
        <v>4333</v>
      </c>
      <c r="D14479" s="790" t="s">
        <v>9465</v>
      </c>
      <c r="E14479" s="125">
        <v>40000</v>
      </c>
      <c r="F14479" s="125"/>
      <c r="G14479" s="125">
        <f t="shared" si="232"/>
        <v>-40000</v>
      </c>
      <c r="H14479" s="704" t="s">
        <v>9393</v>
      </c>
    </row>
    <row r="14480" spans="1:8" s="681" customFormat="1" ht="15" customHeight="1" x14ac:dyDescent="0.25">
      <c r="A14480" s="733">
        <v>45002</v>
      </c>
      <c r="B14480" s="62" t="s">
        <v>8041</v>
      </c>
      <c r="C14480" s="62" t="s">
        <v>4983</v>
      </c>
      <c r="D14480" s="790" t="s">
        <v>9470</v>
      </c>
      <c r="E14480" s="125">
        <v>5000</v>
      </c>
      <c r="F14480" s="125"/>
      <c r="G14480" s="125">
        <f t="shared" si="232"/>
        <v>-5000</v>
      </c>
      <c r="H14480" s="704" t="s">
        <v>9393</v>
      </c>
    </row>
    <row r="14481" spans="1:8" s="681" customFormat="1" ht="15" customHeight="1" x14ac:dyDescent="0.25">
      <c r="A14481" s="733">
        <v>45002</v>
      </c>
      <c r="B14481" s="62" t="s">
        <v>16</v>
      </c>
      <c r="C14481" s="62" t="s">
        <v>3842</v>
      </c>
      <c r="D14481" s="790" t="s">
        <v>1156</v>
      </c>
      <c r="E14481" s="125">
        <v>4500</v>
      </c>
      <c r="F14481" s="125"/>
      <c r="G14481" s="125">
        <f t="shared" si="232"/>
        <v>-4500</v>
      </c>
      <c r="H14481" s="704" t="s">
        <v>9393</v>
      </c>
    </row>
    <row r="14482" spans="1:8" s="681" customFormat="1" ht="15" customHeight="1" x14ac:dyDescent="0.25">
      <c r="A14482" s="733">
        <v>45002</v>
      </c>
      <c r="B14482" s="62" t="s">
        <v>2932</v>
      </c>
      <c r="C14482" s="62" t="s">
        <v>391</v>
      </c>
      <c r="D14482" s="790" t="s">
        <v>9021</v>
      </c>
      <c r="E14482" s="125">
        <v>4000</v>
      </c>
      <c r="F14482" s="125"/>
      <c r="G14482" s="125">
        <f t="shared" si="232"/>
        <v>-4000</v>
      </c>
      <c r="H14482" s="704" t="s">
        <v>9393</v>
      </c>
    </row>
    <row r="14483" spans="1:8" s="681" customFormat="1" ht="15" customHeight="1" x14ac:dyDescent="0.25">
      <c r="A14483" s="733">
        <v>45002</v>
      </c>
      <c r="B14483" s="62" t="s">
        <v>9354</v>
      </c>
      <c r="C14483" s="62" t="s">
        <v>5740</v>
      </c>
      <c r="D14483" s="790" t="s">
        <v>9466</v>
      </c>
      <c r="E14483" s="125">
        <v>10000</v>
      </c>
      <c r="F14483" s="125"/>
      <c r="G14483" s="125">
        <f t="shared" si="232"/>
        <v>-10000</v>
      </c>
      <c r="H14483" s="704" t="s">
        <v>9393</v>
      </c>
    </row>
    <row r="14484" spans="1:8" s="681" customFormat="1" ht="15" customHeight="1" x14ac:dyDescent="0.25">
      <c r="A14484" s="733">
        <v>45002</v>
      </c>
      <c r="B14484" s="62" t="s">
        <v>16</v>
      </c>
      <c r="C14484" s="62" t="s">
        <v>3842</v>
      </c>
      <c r="D14484" s="790" t="s">
        <v>1156</v>
      </c>
      <c r="E14484" s="125">
        <v>5000</v>
      </c>
      <c r="F14484" s="125"/>
      <c r="G14484" s="125">
        <f t="shared" si="232"/>
        <v>-5000</v>
      </c>
      <c r="H14484" s="704" t="s">
        <v>9393</v>
      </c>
    </row>
    <row r="14485" spans="1:8" s="681" customFormat="1" ht="15" customHeight="1" x14ac:dyDescent="0.25">
      <c r="A14485" s="733">
        <v>45002</v>
      </c>
      <c r="B14485" s="62" t="s">
        <v>25</v>
      </c>
      <c r="C14485" s="62" t="s">
        <v>2427</v>
      </c>
      <c r="D14485" s="790" t="s">
        <v>9467</v>
      </c>
      <c r="E14485" s="125">
        <v>325000</v>
      </c>
      <c r="F14485" s="125"/>
      <c r="G14485" s="125">
        <f t="shared" si="232"/>
        <v>-325000</v>
      </c>
      <c r="H14485" s="704" t="s">
        <v>9393</v>
      </c>
    </row>
    <row r="14486" spans="1:8" s="681" customFormat="1" ht="15" customHeight="1" x14ac:dyDescent="0.25">
      <c r="A14486" s="733">
        <v>45002</v>
      </c>
      <c r="B14486" s="62" t="s">
        <v>25</v>
      </c>
      <c r="C14486" s="62" t="s">
        <v>4064</v>
      </c>
      <c r="D14486" s="790" t="s">
        <v>9468</v>
      </c>
      <c r="E14486" s="125">
        <v>50000</v>
      </c>
      <c r="F14486" s="125"/>
      <c r="G14486" s="125">
        <f t="shared" si="232"/>
        <v>-50000</v>
      </c>
      <c r="H14486" s="704" t="s">
        <v>9393</v>
      </c>
    </row>
    <row r="14487" spans="1:8" s="681" customFormat="1" ht="15" customHeight="1" x14ac:dyDescent="0.25">
      <c r="A14487" s="733">
        <v>45003</v>
      </c>
      <c r="B14487" s="62" t="s">
        <v>9407</v>
      </c>
      <c r="C14487" s="62" t="s">
        <v>9472</v>
      </c>
      <c r="D14487" s="790" t="s">
        <v>9473</v>
      </c>
      <c r="E14487" s="125">
        <v>5000</v>
      </c>
      <c r="F14487" s="125"/>
      <c r="G14487" s="125">
        <f t="shared" si="232"/>
        <v>-5000</v>
      </c>
      <c r="H14487" s="704" t="s">
        <v>9393</v>
      </c>
    </row>
    <row r="14488" spans="1:8" s="681" customFormat="1" ht="24" customHeight="1" x14ac:dyDescent="0.25">
      <c r="A14488" s="733">
        <v>45003</v>
      </c>
      <c r="B14488" s="62" t="s">
        <v>1399</v>
      </c>
      <c r="C14488" s="550" t="s">
        <v>437</v>
      </c>
      <c r="D14488" s="739" t="s">
        <v>9474</v>
      </c>
      <c r="E14488" s="551">
        <v>28596</v>
      </c>
      <c r="F14488" s="125"/>
      <c r="G14488" s="125">
        <f t="shared" si="232"/>
        <v>-28596</v>
      </c>
      <c r="H14488" s="704" t="s">
        <v>9393</v>
      </c>
    </row>
    <row r="14489" spans="1:8" s="681" customFormat="1" ht="24" customHeight="1" x14ac:dyDescent="0.25">
      <c r="A14489" s="733">
        <v>45003</v>
      </c>
      <c r="B14489" s="62" t="s">
        <v>4552</v>
      </c>
      <c r="C14489" s="550" t="s">
        <v>437</v>
      </c>
      <c r="D14489" s="739" t="s">
        <v>9475</v>
      </c>
      <c r="E14489" s="551">
        <v>63245</v>
      </c>
      <c r="F14489" s="125"/>
      <c r="G14489" s="125">
        <f t="shared" si="232"/>
        <v>-63245</v>
      </c>
      <c r="H14489" s="704" t="s">
        <v>9393</v>
      </c>
    </row>
    <row r="14490" spans="1:8" s="681" customFormat="1" ht="24" customHeight="1" x14ac:dyDescent="0.25">
      <c r="A14490" s="733">
        <v>45003</v>
      </c>
      <c r="B14490" s="62" t="s">
        <v>8655</v>
      </c>
      <c r="C14490" s="62" t="s">
        <v>1508</v>
      </c>
      <c r="D14490" s="182" t="s">
        <v>9476</v>
      </c>
      <c r="E14490" s="125">
        <v>100000</v>
      </c>
      <c r="F14490" s="125"/>
      <c r="G14490" s="125">
        <f t="shared" si="232"/>
        <v>-100000</v>
      </c>
      <c r="H14490" s="704" t="s">
        <v>9393</v>
      </c>
    </row>
    <row r="14491" spans="1:8" s="681" customFormat="1" ht="24" customHeight="1" x14ac:dyDescent="0.25">
      <c r="A14491" s="733">
        <v>45003</v>
      </c>
      <c r="B14491" s="62" t="s">
        <v>8874</v>
      </c>
      <c r="C14491" s="550" t="s">
        <v>255</v>
      </c>
      <c r="D14491" s="739" t="s">
        <v>9477</v>
      </c>
      <c r="E14491" s="551">
        <v>411820</v>
      </c>
      <c r="F14491" s="125"/>
      <c r="G14491" s="125">
        <f t="shared" si="232"/>
        <v>-411820</v>
      </c>
      <c r="H14491" s="704" t="s">
        <v>9393</v>
      </c>
    </row>
    <row r="14492" spans="1:8" s="681" customFormat="1" ht="24" customHeight="1" x14ac:dyDescent="0.25">
      <c r="A14492" s="733">
        <v>45003</v>
      </c>
      <c r="B14492" s="62" t="s">
        <v>8866</v>
      </c>
      <c r="C14492" s="550" t="s">
        <v>255</v>
      </c>
      <c r="D14492" s="739" t="s">
        <v>9477</v>
      </c>
      <c r="E14492" s="551">
        <v>164160</v>
      </c>
      <c r="F14492" s="125"/>
      <c r="G14492" s="125">
        <f t="shared" si="232"/>
        <v>-164160</v>
      </c>
      <c r="H14492" s="704" t="s">
        <v>9393</v>
      </c>
    </row>
    <row r="14493" spans="1:8" s="681" customFormat="1" ht="15" customHeight="1" x14ac:dyDescent="0.25">
      <c r="A14493" s="733">
        <v>45003</v>
      </c>
      <c r="B14493" s="62" t="s">
        <v>9354</v>
      </c>
      <c r="C14493" s="62" t="s">
        <v>3144</v>
      </c>
      <c r="D14493" s="790" t="s">
        <v>7196</v>
      </c>
      <c r="E14493" s="125">
        <v>7500</v>
      </c>
      <c r="F14493" s="125"/>
      <c r="G14493" s="125">
        <f t="shared" si="232"/>
        <v>-7500</v>
      </c>
      <c r="H14493" s="704" t="s">
        <v>9393</v>
      </c>
    </row>
    <row r="14494" spans="1:8" s="681" customFormat="1" ht="15" customHeight="1" x14ac:dyDescent="0.25">
      <c r="A14494" s="733">
        <v>45003</v>
      </c>
      <c r="B14494" s="62" t="s">
        <v>8041</v>
      </c>
      <c r="C14494" s="62" t="s">
        <v>3144</v>
      </c>
      <c r="D14494" s="790" t="s">
        <v>7196</v>
      </c>
      <c r="E14494" s="125">
        <v>5960</v>
      </c>
      <c r="F14494" s="125"/>
      <c r="G14494" s="125">
        <f t="shared" si="232"/>
        <v>-5960</v>
      </c>
      <c r="H14494" s="704" t="s">
        <v>9393</v>
      </c>
    </row>
    <row r="14495" spans="1:8" s="681" customFormat="1" ht="15" customHeight="1" x14ac:dyDescent="0.25">
      <c r="A14495" s="733">
        <v>45002</v>
      </c>
      <c r="B14495" s="62" t="s">
        <v>8655</v>
      </c>
      <c r="C14495" s="62" t="s">
        <v>3144</v>
      </c>
      <c r="D14495" s="790" t="s">
        <v>9478</v>
      </c>
      <c r="E14495" s="125">
        <v>44400</v>
      </c>
      <c r="F14495" s="125"/>
      <c r="G14495" s="125">
        <f t="shared" si="232"/>
        <v>-44400</v>
      </c>
      <c r="H14495" s="704" t="s">
        <v>9393</v>
      </c>
    </row>
    <row r="14496" spans="1:8" s="681" customFormat="1" ht="15" customHeight="1" x14ac:dyDescent="0.25">
      <c r="A14496" s="733">
        <v>45002</v>
      </c>
      <c r="B14496" s="62" t="s">
        <v>8866</v>
      </c>
      <c r="C14496" s="62" t="s">
        <v>3144</v>
      </c>
      <c r="D14496" s="790" t="s">
        <v>4308</v>
      </c>
      <c r="E14496" s="125">
        <v>4500</v>
      </c>
      <c r="F14496" s="125"/>
      <c r="G14496" s="125">
        <f t="shared" si="232"/>
        <v>-4500</v>
      </c>
      <c r="H14496" s="704" t="s">
        <v>9393</v>
      </c>
    </row>
    <row r="14497" spans="1:8" s="681" customFormat="1" ht="15" customHeight="1" x14ac:dyDescent="0.25">
      <c r="A14497" s="733">
        <v>45002</v>
      </c>
      <c r="B14497" s="62" t="s">
        <v>8866</v>
      </c>
      <c r="C14497" s="62" t="s">
        <v>3144</v>
      </c>
      <c r="D14497" s="790" t="s">
        <v>4308</v>
      </c>
      <c r="E14497" s="125">
        <v>120</v>
      </c>
      <c r="F14497" s="125"/>
      <c r="G14497" s="125">
        <f t="shared" si="232"/>
        <v>-120</v>
      </c>
      <c r="H14497" s="704" t="s">
        <v>9393</v>
      </c>
    </row>
    <row r="14498" spans="1:8" s="681" customFormat="1" ht="15" customHeight="1" x14ac:dyDescent="0.25">
      <c r="A14498" s="733">
        <v>45002</v>
      </c>
      <c r="B14498" s="62" t="s">
        <v>9462</v>
      </c>
      <c r="C14498" s="62" t="s">
        <v>789</v>
      </c>
      <c r="D14498" s="790"/>
      <c r="E14498" s="125">
        <v>400</v>
      </c>
      <c r="F14498" s="125"/>
      <c r="G14498" s="125">
        <f t="shared" si="232"/>
        <v>-400</v>
      </c>
      <c r="H14498" s="704" t="s">
        <v>9393</v>
      </c>
    </row>
    <row r="14499" spans="1:8" s="681" customFormat="1" ht="15" customHeight="1" x14ac:dyDescent="0.25">
      <c r="A14499" s="733">
        <v>45002</v>
      </c>
      <c r="B14499" s="62" t="s">
        <v>9354</v>
      </c>
      <c r="C14499" s="62" t="s">
        <v>789</v>
      </c>
      <c r="D14499" s="790"/>
      <c r="E14499" s="125">
        <v>2930</v>
      </c>
      <c r="F14499" s="125"/>
      <c r="G14499" s="125">
        <f t="shared" si="232"/>
        <v>-2930</v>
      </c>
      <c r="H14499" s="704" t="s">
        <v>9393</v>
      </c>
    </row>
    <row r="14500" spans="1:8" s="681" customFormat="1" ht="15" customHeight="1" x14ac:dyDescent="0.25">
      <c r="A14500" s="733">
        <v>45002</v>
      </c>
      <c r="B14500" s="62" t="s">
        <v>8874</v>
      </c>
      <c r="C14500" s="62" t="s">
        <v>789</v>
      </c>
      <c r="D14500" s="790"/>
      <c r="E14500" s="125">
        <v>500</v>
      </c>
      <c r="F14500" s="125"/>
      <c r="G14500" s="125">
        <f t="shared" si="232"/>
        <v>-500</v>
      </c>
      <c r="H14500" s="704" t="s">
        <v>9393</v>
      </c>
    </row>
    <row r="14501" spans="1:8" s="681" customFormat="1" ht="15" customHeight="1" x14ac:dyDescent="0.25">
      <c r="A14501" s="733">
        <v>45002</v>
      </c>
      <c r="B14501" s="62" t="s">
        <v>8041</v>
      </c>
      <c r="C14501" s="62" t="s">
        <v>789</v>
      </c>
      <c r="D14501" s="790"/>
      <c r="E14501" s="125">
        <v>1760</v>
      </c>
      <c r="F14501" s="125"/>
      <c r="G14501" s="125">
        <f t="shared" si="232"/>
        <v>-1760</v>
      </c>
      <c r="H14501" s="704" t="s">
        <v>9393</v>
      </c>
    </row>
    <row r="14502" spans="1:8" s="681" customFormat="1" ht="15" customHeight="1" x14ac:dyDescent="0.25">
      <c r="A14502" s="733">
        <v>45002</v>
      </c>
      <c r="B14502" s="62" t="s">
        <v>3945</v>
      </c>
      <c r="C14502" s="62" t="s">
        <v>789</v>
      </c>
      <c r="D14502" s="790"/>
      <c r="E14502" s="125">
        <v>1110</v>
      </c>
      <c r="F14502" s="125"/>
      <c r="G14502" s="125">
        <f t="shared" si="232"/>
        <v>-1110</v>
      </c>
      <c r="H14502" s="704" t="s">
        <v>9393</v>
      </c>
    </row>
    <row r="14503" spans="1:8" s="681" customFormat="1" ht="15" customHeight="1" x14ac:dyDescent="0.25">
      <c r="A14503" s="733">
        <v>45002</v>
      </c>
      <c r="B14503" s="62" t="s">
        <v>2932</v>
      </c>
      <c r="C14503" s="62" t="s">
        <v>789</v>
      </c>
      <c r="D14503" s="790"/>
      <c r="E14503" s="125">
        <v>1300</v>
      </c>
      <c r="F14503" s="125"/>
      <c r="G14503" s="125">
        <f t="shared" si="232"/>
        <v>-1300</v>
      </c>
      <c r="H14503" s="704" t="s">
        <v>9393</v>
      </c>
    </row>
    <row r="14504" spans="1:8" s="681" customFormat="1" ht="15" customHeight="1" x14ac:dyDescent="0.25">
      <c r="A14504" s="733">
        <v>45002</v>
      </c>
      <c r="B14504" s="62" t="s">
        <v>16</v>
      </c>
      <c r="C14504" s="62" t="s">
        <v>789</v>
      </c>
      <c r="D14504" s="790"/>
      <c r="E14504" s="125">
        <v>500</v>
      </c>
      <c r="F14504" s="125"/>
      <c r="G14504" s="125">
        <f t="shared" si="232"/>
        <v>-500</v>
      </c>
      <c r="H14504" s="704" t="s">
        <v>9393</v>
      </c>
    </row>
    <row r="14505" spans="1:8" s="681" customFormat="1" ht="15" customHeight="1" x14ac:dyDescent="0.25">
      <c r="A14505" s="733">
        <v>45002</v>
      </c>
      <c r="B14505" s="62" t="s">
        <v>8866</v>
      </c>
      <c r="C14505" s="62" t="s">
        <v>789</v>
      </c>
      <c r="D14505" s="790"/>
      <c r="E14505" s="125">
        <v>440</v>
      </c>
      <c r="F14505" s="125"/>
      <c r="G14505" s="125">
        <f t="shared" si="232"/>
        <v>-440</v>
      </c>
      <c r="H14505" s="704" t="s">
        <v>9393</v>
      </c>
    </row>
    <row r="14506" spans="1:8" ht="15" x14ac:dyDescent="0.2">
      <c r="A14506" s="733">
        <v>45002</v>
      </c>
      <c r="B14506" s="62" t="s">
        <v>2932</v>
      </c>
      <c r="C14506" s="62" t="s">
        <v>285</v>
      </c>
      <c r="D14506" s="107" t="s">
        <v>9479</v>
      </c>
      <c r="E14506" s="57">
        <v>700</v>
      </c>
      <c r="F14506" s="125"/>
      <c r="G14506" s="125">
        <f t="shared" si="232"/>
        <v>-700</v>
      </c>
      <c r="H14506" s="704" t="s">
        <v>9393</v>
      </c>
    </row>
    <row r="14507" spans="1:8" ht="15" x14ac:dyDescent="0.2">
      <c r="A14507" s="733">
        <v>45002</v>
      </c>
      <c r="B14507" s="62" t="s">
        <v>9354</v>
      </c>
      <c r="C14507" s="62" t="s">
        <v>5740</v>
      </c>
      <c r="D14507" s="107" t="s">
        <v>9419</v>
      </c>
      <c r="E14507" s="57">
        <v>1000</v>
      </c>
      <c r="F14507" s="125"/>
      <c r="G14507" s="125">
        <f t="shared" si="232"/>
        <v>-1000</v>
      </c>
      <c r="H14507" s="704" t="s">
        <v>9393</v>
      </c>
    </row>
    <row r="14508" spans="1:8" ht="15" x14ac:dyDescent="0.2">
      <c r="A14508" s="733">
        <v>45002</v>
      </c>
      <c r="B14508" s="62" t="s">
        <v>8866</v>
      </c>
      <c r="C14508" s="62" t="s">
        <v>5740</v>
      </c>
      <c r="D14508" s="107" t="s">
        <v>9481</v>
      </c>
      <c r="E14508" s="57">
        <v>1400</v>
      </c>
      <c r="F14508" s="125"/>
      <c r="G14508" s="125">
        <f t="shared" si="232"/>
        <v>-1400</v>
      </c>
      <c r="H14508" s="704" t="s">
        <v>9393</v>
      </c>
    </row>
    <row r="14509" spans="1:8" ht="15" x14ac:dyDescent="0.2">
      <c r="A14509" s="733">
        <v>45002</v>
      </c>
      <c r="B14509" s="62" t="s">
        <v>16</v>
      </c>
      <c r="C14509" s="62" t="s">
        <v>3842</v>
      </c>
      <c r="D14509" s="107" t="s">
        <v>9485</v>
      </c>
      <c r="E14509" s="57">
        <v>3600</v>
      </c>
      <c r="F14509" s="125"/>
      <c r="G14509" s="125">
        <f t="shared" si="232"/>
        <v>-3600</v>
      </c>
      <c r="H14509" s="704" t="s">
        <v>9393</v>
      </c>
    </row>
    <row r="14510" spans="1:8" ht="15" x14ac:dyDescent="0.2">
      <c r="A14510" s="733">
        <v>45002</v>
      </c>
      <c r="B14510" s="62" t="s">
        <v>9354</v>
      </c>
      <c r="C14510" s="62" t="s">
        <v>5740</v>
      </c>
      <c r="D14510" s="107" t="s">
        <v>9482</v>
      </c>
      <c r="E14510" s="57">
        <v>2000</v>
      </c>
      <c r="F14510" s="125"/>
      <c r="G14510" s="125">
        <f t="shared" si="232"/>
        <v>-2000</v>
      </c>
      <c r="H14510" s="704" t="s">
        <v>9393</v>
      </c>
    </row>
    <row r="14511" spans="1:8" ht="15" x14ac:dyDescent="0.2">
      <c r="A14511" s="733">
        <v>45002</v>
      </c>
      <c r="B14511" s="62" t="s">
        <v>25</v>
      </c>
      <c r="C14511" s="62" t="s">
        <v>8148</v>
      </c>
      <c r="D14511" s="107" t="s">
        <v>6342</v>
      </c>
      <c r="E14511" s="57">
        <v>2340</v>
      </c>
      <c r="F14511" s="125"/>
      <c r="G14511" s="125">
        <f t="shared" si="232"/>
        <v>-2340</v>
      </c>
      <c r="H14511" s="704" t="s">
        <v>9393</v>
      </c>
    </row>
    <row r="14512" spans="1:8" ht="15" x14ac:dyDescent="0.2">
      <c r="A14512" s="733">
        <v>45002</v>
      </c>
      <c r="B14512" s="62" t="s">
        <v>16</v>
      </c>
      <c r="C14512" s="62" t="s">
        <v>8148</v>
      </c>
      <c r="D14512" s="107" t="s">
        <v>6342</v>
      </c>
      <c r="E14512" s="57">
        <v>6340</v>
      </c>
      <c r="F14512" s="125"/>
      <c r="G14512" s="125">
        <f t="shared" si="232"/>
        <v>-6340</v>
      </c>
      <c r="H14512" s="704" t="s">
        <v>9393</v>
      </c>
    </row>
    <row r="14513" spans="1:8" ht="15" x14ac:dyDescent="0.2">
      <c r="A14513" s="733">
        <v>45002</v>
      </c>
      <c r="B14513" s="62" t="s">
        <v>9407</v>
      </c>
      <c r="C14513" s="62" t="s">
        <v>5740</v>
      </c>
      <c r="D14513" s="107" t="s">
        <v>9483</v>
      </c>
      <c r="E14513" s="57">
        <v>500</v>
      </c>
      <c r="F14513" s="125"/>
      <c r="G14513" s="125">
        <f t="shared" si="232"/>
        <v>-500</v>
      </c>
      <c r="H14513" s="704" t="s">
        <v>9393</v>
      </c>
    </row>
    <row r="14514" spans="1:8" ht="15" x14ac:dyDescent="0.2">
      <c r="A14514" s="733">
        <v>45002</v>
      </c>
      <c r="B14514" s="62" t="s">
        <v>8874</v>
      </c>
      <c r="C14514" s="62" t="s">
        <v>5740</v>
      </c>
      <c r="D14514" s="107" t="s">
        <v>9484</v>
      </c>
      <c r="E14514" s="57">
        <v>500</v>
      </c>
      <c r="F14514" s="125"/>
      <c r="G14514" s="125">
        <f t="shared" si="232"/>
        <v>-500</v>
      </c>
      <c r="H14514" s="704" t="s">
        <v>9393</v>
      </c>
    </row>
    <row r="14515" spans="1:8" ht="15" x14ac:dyDescent="0.2">
      <c r="A14515" s="733">
        <v>45003</v>
      </c>
      <c r="B14515" s="62" t="s">
        <v>16</v>
      </c>
      <c r="C14515" s="62" t="s">
        <v>9536</v>
      </c>
      <c r="D14515" s="107" t="s">
        <v>9537</v>
      </c>
      <c r="E14515" s="57">
        <v>4100</v>
      </c>
      <c r="F14515" s="125"/>
      <c r="G14515" s="125">
        <f t="shared" ref="G14515:G14578" si="233">F14515-E14515</f>
        <v>-4100</v>
      </c>
      <c r="H14515" s="704" t="s">
        <v>9393</v>
      </c>
    </row>
    <row r="14516" spans="1:8" ht="15" x14ac:dyDescent="0.2">
      <c r="A14516" s="733">
        <v>45005</v>
      </c>
      <c r="B14516" s="62" t="s">
        <v>8874</v>
      </c>
      <c r="C14516" s="40" t="s">
        <v>3144</v>
      </c>
      <c r="D14516" s="107" t="s">
        <v>9480</v>
      </c>
      <c r="E14516" s="57">
        <v>4560</v>
      </c>
      <c r="F14516" s="125"/>
      <c r="G14516" s="125">
        <f t="shared" si="233"/>
        <v>-4560</v>
      </c>
      <c r="H14516" s="704" t="s">
        <v>9393</v>
      </c>
    </row>
    <row r="14517" spans="1:8" ht="15" x14ac:dyDescent="0.2">
      <c r="A14517" s="733">
        <v>45005</v>
      </c>
      <c r="B14517" s="62" t="s">
        <v>9505</v>
      </c>
      <c r="C14517" s="40" t="s">
        <v>3144</v>
      </c>
      <c r="D14517" s="107" t="s">
        <v>9506</v>
      </c>
      <c r="E14517" s="57">
        <v>370000</v>
      </c>
      <c r="F14517" s="125"/>
      <c r="G14517" s="125">
        <f t="shared" si="233"/>
        <v>-370000</v>
      </c>
      <c r="H14517" s="704" t="s">
        <v>9393</v>
      </c>
    </row>
    <row r="14518" spans="1:8" s="681" customFormat="1" ht="24" customHeight="1" x14ac:dyDescent="0.25">
      <c r="A14518" s="733">
        <v>45005</v>
      </c>
      <c r="B14518" s="62" t="s">
        <v>8041</v>
      </c>
      <c r="C14518" s="550" t="s">
        <v>8392</v>
      </c>
      <c r="D14518" s="739" t="s">
        <v>9507</v>
      </c>
      <c r="E14518" s="551">
        <v>128554</v>
      </c>
      <c r="F14518" s="125"/>
      <c r="G14518" s="125">
        <f t="shared" si="233"/>
        <v>-128554</v>
      </c>
      <c r="H14518" s="704" t="s">
        <v>9393</v>
      </c>
    </row>
    <row r="14519" spans="1:8" s="681" customFormat="1" ht="24" customHeight="1" x14ac:dyDescent="0.25">
      <c r="A14519" s="733">
        <v>45005</v>
      </c>
      <c r="B14519" s="62" t="s">
        <v>8655</v>
      </c>
      <c r="C14519" s="550" t="s">
        <v>8392</v>
      </c>
      <c r="D14519" s="739" t="s">
        <v>9507</v>
      </c>
      <c r="E14519" s="551">
        <v>371446</v>
      </c>
      <c r="F14519" s="125"/>
      <c r="G14519" s="125">
        <f t="shared" si="233"/>
        <v>-371446</v>
      </c>
      <c r="H14519" s="704" t="s">
        <v>9393</v>
      </c>
    </row>
    <row r="14520" spans="1:8" ht="15" x14ac:dyDescent="0.2">
      <c r="A14520" s="733">
        <v>45005</v>
      </c>
      <c r="B14520" s="62" t="s">
        <v>8041</v>
      </c>
      <c r="C14520" s="40" t="s">
        <v>391</v>
      </c>
      <c r="D14520" s="107" t="s">
        <v>9508</v>
      </c>
      <c r="E14520" s="57">
        <v>6160</v>
      </c>
      <c r="F14520" s="125"/>
      <c r="G14520" s="125">
        <f t="shared" si="233"/>
        <v>-6160</v>
      </c>
      <c r="H14520" s="704" t="s">
        <v>9393</v>
      </c>
    </row>
    <row r="14521" spans="1:8" ht="15" x14ac:dyDescent="0.2">
      <c r="A14521" s="733">
        <v>45005</v>
      </c>
      <c r="B14521" s="62" t="s">
        <v>8655</v>
      </c>
      <c r="C14521" s="40" t="s">
        <v>5740</v>
      </c>
      <c r="D14521" s="107" t="s">
        <v>9509</v>
      </c>
      <c r="E14521" s="57">
        <v>700</v>
      </c>
      <c r="F14521" s="125"/>
      <c r="G14521" s="125">
        <f t="shared" si="233"/>
        <v>-700</v>
      </c>
      <c r="H14521" s="704" t="s">
        <v>9393</v>
      </c>
    </row>
    <row r="14522" spans="1:8" ht="15" x14ac:dyDescent="0.2">
      <c r="A14522" s="733">
        <v>45005</v>
      </c>
      <c r="B14522" s="62" t="s">
        <v>3945</v>
      </c>
      <c r="C14522" s="40" t="s">
        <v>285</v>
      </c>
      <c r="D14522" s="107" t="s">
        <v>9510</v>
      </c>
      <c r="E14522" s="57">
        <v>1500</v>
      </c>
      <c r="F14522" s="125"/>
      <c r="G14522" s="125">
        <f t="shared" si="233"/>
        <v>-1500</v>
      </c>
      <c r="H14522" s="704" t="s">
        <v>9393</v>
      </c>
    </row>
    <row r="14523" spans="1:8" ht="15" x14ac:dyDescent="0.2">
      <c r="A14523" s="733">
        <v>45005</v>
      </c>
      <c r="B14523" s="62" t="s">
        <v>9354</v>
      </c>
      <c r="C14523" s="40" t="s">
        <v>391</v>
      </c>
      <c r="D14523" s="107" t="s">
        <v>9511</v>
      </c>
      <c r="E14523" s="57">
        <v>1000</v>
      </c>
      <c r="F14523" s="125"/>
      <c r="G14523" s="125">
        <f t="shared" si="233"/>
        <v>-1000</v>
      </c>
      <c r="H14523" s="704" t="s">
        <v>9393</v>
      </c>
    </row>
    <row r="14524" spans="1:8" ht="15" x14ac:dyDescent="0.2">
      <c r="A14524" s="733">
        <v>45005</v>
      </c>
      <c r="B14524" s="62" t="s">
        <v>9354</v>
      </c>
      <c r="C14524" s="40" t="s">
        <v>391</v>
      </c>
      <c r="D14524" s="107" t="s">
        <v>9512</v>
      </c>
      <c r="E14524" s="57">
        <v>900</v>
      </c>
      <c r="F14524" s="125"/>
      <c r="G14524" s="125">
        <f t="shared" si="233"/>
        <v>-900</v>
      </c>
      <c r="H14524" s="704" t="s">
        <v>9393</v>
      </c>
    </row>
    <row r="14525" spans="1:8" ht="15" x14ac:dyDescent="0.2">
      <c r="A14525" s="733">
        <v>45005</v>
      </c>
      <c r="B14525" s="62" t="s">
        <v>16</v>
      </c>
      <c r="C14525" s="40" t="s">
        <v>5409</v>
      </c>
      <c r="D14525" s="107" t="s">
        <v>9538</v>
      </c>
      <c r="E14525" s="57">
        <v>5000</v>
      </c>
      <c r="F14525" s="125"/>
      <c r="G14525" s="125">
        <f t="shared" si="233"/>
        <v>-5000</v>
      </c>
      <c r="H14525" s="704" t="s">
        <v>9393</v>
      </c>
    </row>
    <row r="14526" spans="1:8" ht="15" x14ac:dyDescent="0.2">
      <c r="A14526" s="733">
        <v>45005</v>
      </c>
      <c r="B14526" s="62" t="s">
        <v>9505</v>
      </c>
      <c r="C14526" s="40" t="s">
        <v>9634</v>
      </c>
      <c r="D14526" s="107" t="s">
        <v>9635</v>
      </c>
      <c r="E14526" s="57">
        <v>100000</v>
      </c>
      <c r="F14526" s="125"/>
      <c r="G14526" s="125">
        <f t="shared" si="233"/>
        <v>-100000</v>
      </c>
      <c r="H14526" s="704" t="s">
        <v>9393</v>
      </c>
    </row>
    <row r="14527" spans="1:8" ht="15" x14ac:dyDescent="0.2">
      <c r="A14527" s="733">
        <v>45006</v>
      </c>
      <c r="B14527" s="62" t="s">
        <v>16</v>
      </c>
      <c r="C14527" s="40" t="s">
        <v>3842</v>
      </c>
      <c r="D14527" s="107" t="s">
        <v>1156</v>
      </c>
      <c r="E14527" s="57">
        <v>3500</v>
      </c>
      <c r="F14527" s="125"/>
      <c r="G14527" s="125">
        <f t="shared" si="233"/>
        <v>-3500</v>
      </c>
      <c r="H14527" s="704" t="s">
        <v>9393</v>
      </c>
    </row>
    <row r="14528" spans="1:8" ht="15" x14ac:dyDescent="0.2">
      <c r="A14528" s="733">
        <v>45006</v>
      </c>
      <c r="B14528" s="62" t="s">
        <v>9513</v>
      </c>
      <c r="C14528" s="40" t="s">
        <v>3144</v>
      </c>
      <c r="D14528" s="107" t="s">
        <v>9514</v>
      </c>
      <c r="E14528" s="57">
        <v>45500</v>
      </c>
      <c r="F14528" s="125"/>
      <c r="G14528" s="125">
        <f t="shared" si="233"/>
        <v>-45500</v>
      </c>
      <c r="H14528" s="704" t="s">
        <v>9393</v>
      </c>
    </row>
    <row r="14529" spans="1:8" ht="15" x14ac:dyDescent="0.2">
      <c r="A14529" s="733">
        <v>45006</v>
      </c>
      <c r="B14529" s="62" t="s">
        <v>9513</v>
      </c>
      <c r="C14529" s="40" t="s">
        <v>3144</v>
      </c>
      <c r="D14529" s="107" t="s">
        <v>9514</v>
      </c>
      <c r="E14529" s="57">
        <v>42500</v>
      </c>
      <c r="F14529" s="125"/>
      <c r="G14529" s="125">
        <f t="shared" si="233"/>
        <v>-42500</v>
      </c>
      <c r="H14529" s="704" t="s">
        <v>9393</v>
      </c>
    </row>
    <row r="14530" spans="1:8" ht="15" x14ac:dyDescent="0.2">
      <c r="A14530" s="733">
        <v>45006</v>
      </c>
      <c r="B14530" s="62" t="s">
        <v>9513</v>
      </c>
      <c r="C14530" s="40" t="s">
        <v>9458</v>
      </c>
      <c r="D14530" s="107" t="s">
        <v>9515</v>
      </c>
      <c r="E14530" s="57">
        <v>40000</v>
      </c>
      <c r="F14530" s="125"/>
      <c r="G14530" s="125">
        <f t="shared" si="233"/>
        <v>-40000</v>
      </c>
      <c r="H14530" s="704" t="s">
        <v>9393</v>
      </c>
    </row>
    <row r="14531" spans="1:8" ht="15" x14ac:dyDescent="0.2">
      <c r="A14531" s="733">
        <v>45006</v>
      </c>
      <c r="B14531" s="62" t="s">
        <v>9505</v>
      </c>
      <c r="C14531" s="40" t="s">
        <v>3144</v>
      </c>
      <c r="D14531" s="107" t="s">
        <v>9517</v>
      </c>
      <c r="E14531" s="57">
        <v>57950</v>
      </c>
      <c r="F14531" s="125"/>
      <c r="G14531" s="125">
        <f t="shared" si="233"/>
        <v>-57950</v>
      </c>
      <c r="H14531" s="704" t="s">
        <v>9393</v>
      </c>
    </row>
    <row r="14532" spans="1:8" ht="15" x14ac:dyDescent="0.2">
      <c r="A14532" s="733">
        <v>45006</v>
      </c>
      <c r="B14532" s="62" t="s">
        <v>9505</v>
      </c>
      <c r="C14532" s="40" t="s">
        <v>3144</v>
      </c>
      <c r="D14532" s="107" t="s">
        <v>9518</v>
      </c>
      <c r="E14532" s="57">
        <v>16440</v>
      </c>
      <c r="F14532" s="125"/>
      <c r="G14532" s="125">
        <f t="shared" si="233"/>
        <v>-16440</v>
      </c>
      <c r="H14532" s="704" t="s">
        <v>9393</v>
      </c>
    </row>
    <row r="14533" spans="1:8" ht="15" customHeight="1" x14ac:dyDescent="0.2">
      <c r="A14533" s="733">
        <v>45006</v>
      </c>
      <c r="B14533" s="62" t="s">
        <v>2932</v>
      </c>
      <c r="C14533" s="40" t="s">
        <v>3144</v>
      </c>
      <c r="D14533" s="107" t="s">
        <v>9519</v>
      </c>
      <c r="E14533" s="57">
        <v>2000</v>
      </c>
      <c r="F14533" s="125"/>
      <c r="G14533" s="125">
        <f t="shared" si="233"/>
        <v>-2000</v>
      </c>
      <c r="H14533" s="704" t="s">
        <v>9393</v>
      </c>
    </row>
    <row r="14534" spans="1:8" ht="15" x14ac:dyDescent="0.2">
      <c r="A14534" s="733">
        <v>45006</v>
      </c>
      <c r="B14534" s="62" t="s">
        <v>16</v>
      </c>
      <c r="C14534" s="40" t="s">
        <v>3842</v>
      </c>
      <c r="D14534" s="107" t="s">
        <v>1156</v>
      </c>
      <c r="E14534" s="57">
        <v>4000</v>
      </c>
      <c r="F14534" s="125"/>
      <c r="G14534" s="125">
        <f t="shared" si="233"/>
        <v>-4000</v>
      </c>
      <c r="H14534" s="704" t="s">
        <v>9393</v>
      </c>
    </row>
    <row r="14535" spans="1:8" ht="15" x14ac:dyDescent="0.2">
      <c r="A14535" s="733">
        <v>45006</v>
      </c>
      <c r="B14535" s="62" t="s">
        <v>9513</v>
      </c>
      <c r="C14535" s="40" t="s">
        <v>3144</v>
      </c>
      <c r="D14535" s="107" t="s">
        <v>9520</v>
      </c>
      <c r="E14535" s="57">
        <v>136000</v>
      </c>
      <c r="F14535" s="125"/>
      <c r="G14535" s="125">
        <f t="shared" si="233"/>
        <v>-136000</v>
      </c>
      <c r="H14535" s="704" t="s">
        <v>9393</v>
      </c>
    </row>
    <row r="14536" spans="1:8" ht="15" x14ac:dyDescent="0.2">
      <c r="A14536" s="733">
        <v>45007</v>
      </c>
      <c r="B14536" s="62" t="s">
        <v>9513</v>
      </c>
      <c r="C14536" s="40" t="s">
        <v>3144</v>
      </c>
      <c r="D14536" s="107" t="s">
        <v>9521</v>
      </c>
      <c r="E14536" s="57">
        <v>42000</v>
      </c>
      <c r="F14536" s="125"/>
      <c r="G14536" s="125">
        <f t="shared" si="233"/>
        <v>-42000</v>
      </c>
      <c r="H14536" s="704" t="s">
        <v>9393</v>
      </c>
    </row>
    <row r="14537" spans="1:8" ht="15" x14ac:dyDescent="0.2">
      <c r="A14537" s="733">
        <v>45007</v>
      </c>
      <c r="B14537" s="62" t="s">
        <v>9505</v>
      </c>
      <c r="C14537" s="40" t="s">
        <v>5740</v>
      </c>
      <c r="D14537" s="107" t="s">
        <v>9522</v>
      </c>
      <c r="E14537" s="57">
        <v>300</v>
      </c>
      <c r="F14537" s="125"/>
      <c r="G14537" s="125">
        <f t="shared" si="233"/>
        <v>-300</v>
      </c>
      <c r="H14537" s="704" t="s">
        <v>9393</v>
      </c>
    </row>
    <row r="14538" spans="1:8" ht="15" x14ac:dyDescent="0.2">
      <c r="A14538" s="733">
        <v>45007</v>
      </c>
      <c r="B14538" s="62" t="s">
        <v>9505</v>
      </c>
      <c r="C14538" s="40" t="s">
        <v>3144</v>
      </c>
      <c r="D14538" s="107" t="s">
        <v>9636</v>
      </c>
      <c r="E14538" s="57">
        <v>1000</v>
      </c>
      <c r="F14538" s="125"/>
      <c r="G14538" s="125">
        <f t="shared" si="233"/>
        <v>-1000</v>
      </c>
      <c r="H14538" s="704" t="s">
        <v>9393</v>
      </c>
    </row>
    <row r="14539" spans="1:8" ht="15" x14ac:dyDescent="0.2">
      <c r="A14539" s="733">
        <v>45007</v>
      </c>
      <c r="B14539" s="62" t="s">
        <v>8041</v>
      </c>
      <c r="C14539" s="40" t="s">
        <v>8028</v>
      </c>
      <c r="D14539" s="107" t="s">
        <v>9524</v>
      </c>
      <c r="E14539" s="57">
        <v>100000</v>
      </c>
      <c r="F14539" s="125"/>
      <c r="G14539" s="125">
        <f t="shared" si="233"/>
        <v>-100000</v>
      </c>
      <c r="H14539" s="704" t="s">
        <v>9393</v>
      </c>
    </row>
    <row r="14540" spans="1:8" ht="15" x14ac:dyDescent="0.2">
      <c r="A14540" s="733">
        <v>45007</v>
      </c>
      <c r="B14540" s="62" t="s">
        <v>9354</v>
      </c>
      <c r="C14540" s="40" t="s">
        <v>285</v>
      </c>
      <c r="D14540" s="107" t="s">
        <v>8332</v>
      </c>
      <c r="E14540" s="57">
        <v>1500</v>
      </c>
      <c r="F14540" s="125"/>
      <c r="G14540" s="125">
        <f t="shared" si="233"/>
        <v>-1500</v>
      </c>
      <c r="H14540" s="704" t="s">
        <v>9393</v>
      </c>
    </row>
    <row r="14541" spans="1:8" ht="15" x14ac:dyDescent="0.2">
      <c r="A14541" s="733">
        <v>45007</v>
      </c>
      <c r="B14541" s="62" t="s">
        <v>9505</v>
      </c>
      <c r="C14541" s="40" t="s">
        <v>285</v>
      </c>
      <c r="D14541" s="107" t="s">
        <v>8332</v>
      </c>
      <c r="E14541" s="57">
        <v>1200</v>
      </c>
      <c r="F14541" s="125"/>
      <c r="G14541" s="125">
        <f t="shared" si="233"/>
        <v>-1200</v>
      </c>
      <c r="H14541" s="704" t="s">
        <v>9393</v>
      </c>
    </row>
    <row r="14542" spans="1:8" ht="15" x14ac:dyDescent="0.2">
      <c r="A14542" s="733">
        <v>45007</v>
      </c>
      <c r="B14542" s="62" t="s">
        <v>9505</v>
      </c>
      <c r="C14542" s="40" t="s">
        <v>6782</v>
      </c>
      <c r="D14542" s="107" t="s">
        <v>9523</v>
      </c>
      <c r="E14542" s="57">
        <v>100000</v>
      </c>
      <c r="F14542" s="125"/>
      <c r="G14542" s="125">
        <f t="shared" si="233"/>
        <v>-100000</v>
      </c>
      <c r="H14542" s="704" t="s">
        <v>9393</v>
      </c>
    </row>
    <row r="14543" spans="1:8" ht="15" x14ac:dyDescent="0.2">
      <c r="A14543" s="733">
        <v>45007</v>
      </c>
      <c r="B14543" s="62" t="s">
        <v>9505</v>
      </c>
      <c r="C14543" s="40" t="s">
        <v>3144</v>
      </c>
      <c r="D14543" s="107" t="s">
        <v>9525</v>
      </c>
      <c r="E14543" s="57">
        <v>6000</v>
      </c>
      <c r="F14543" s="125"/>
      <c r="G14543" s="125">
        <f t="shared" si="233"/>
        <v>-6000</v>
      </c>
      <c r="H14543" s="704" t="s">
        <v>9393</v>
      </c>
    </row>
    <row r="14544" spans="1:8" ht="15" x14ac:dyDescent="0.2">
      <c r="A14544" s="733">
        <v>45007</v>
      </c>
      <c r="B14544" s="62" t="s">
        <v>37</v>
      </c>
      <c r="C14544" s="40" t="s">
        <v>2502</v>
      </c>
      <c r="D14544" s="107" t="s">
        <v>9526</v>
      </c>
      <c r="E14544" s="57">
        <v>31050</v>
      </c>
      <c r="F14544" s="125"/>
      <c r="G14544" s="125">
        <f t="shared" si="233"/>
        <v>-31050</v>
      </c>
      <c r="H14544" s="704" t="s">
        <v>9393</v>
      </c>
    </row>
    <row r="14545" spans="1:8" ht="15" x14ac:dyDescent="0.2">
      <c r="A14545" s="733">
        <v>45007</v>
      </c>
      <c r="B14545" s="62" t="s">
        <v>9407</v>
      </c>
      <c r="C14545" s="40" t="s">
        <v>3144</v>
      </c>
      <c r="D14545" s="107" t="s">
        <v>5135</v>
      </c>
      <c r="E14545" s="57">
        <v>103998</v>
      </c>
      <c r="F14545" s="125"/>
      <c r="G14545" s="125">
        <f t="shared" si="233"/>
        <v>-103998</v>
      </c>
      <c r="H14545" s="704" t="s">
        <v>9393</v>
      </c>
    </row>
    <row r="14546" spans="1:8" ht="15" x14ac:dyDescent="0.2">
      <c r="A14546" s="733">
        <v>45007</v>
      </c>
      <c r="B14546" s="62" t="s">
        <v>9407</v>
      </c>
      <c r="C14546" s="40" t="s">
        <v>9472</v>
      </c>
      <c r="D14546" s="107" t="s">
        <v>9527</v>
      </c>
      <c r="E14546" s="57">
        <v>10000</v>
      </c>
      <c r="F14546" s="125"/>
      <c r="G14546" s="125">
        <f t="shared" si="233"/>
        <v>-10000</v>
      </c>
      <c r="H14546" s="704" t="s">
        <v>9393</v>
      </c>
    </row>
    <row r="14547" spans="1:8" ht="15" x14ac:dyDescent="0.2">
      <c r="A14547" s="733">
        <v>45007</v>
      </c>
      <c r="B14547" s="62" t="s">
        <v>9354</v>
      </c>
      <c r="C14547" s="40" t="s">
        <v>285</v>
      </c>
      <c r="D14547" s="107" t="s">
        <v>9530</v>
      </c>
      <c r="E14547" s="57">
        <v>5000</v>
      </c>
      <c r="F14547" s="125"/>
      <c r="G14547" s="125">
        <f t="shared" si="233"/>
        <v>-5000</v>
      </c>
      <c r="H14547" s="704" t="s">
        <v>9393</v>
      </c>
    </row>
    <row r="14548" spans="1:8" ht="15" x14ac:dyDescent="0.2">
      <c r="A14548" s="733">
        <v>45007</v>
      </c>
      <c r="B14548" s="62" t="s">
        <v>6506</v>
      </c>
      <c r="C14548" s="40" t="s">
        <v>391</v>
      </c>
      <c r="D14548" s="107" t="s">
        <v>9528</v>
      </c>
      <c r="E14548" s="57">
        <v>5000</v>
      </c>
      <c r="F14548" s="125"/>
      <c r="G14548" s="125">
        <f t="shared" si="233"/>
        <v>-5000</v>
      </c>
      <c r="H14548" s="704" t="s">
        <v>9393</v>
      </c>
    </row>
    <row r="14549" spans="1:8" ht="15" x14ac:dyDescent="0.2">
      <c r="A14549" s="733">
        <v>45008</v>
      </c>
      <c r="B14549" s="62" t="s">
        <v>25</v>
      </c>
      <c r="C14549" s="40" t="s">
        <v>8148</v>
      </c>
      <c r="D14549" s="107" t="s">
        <v>9529</v>
      </c>
      <c r="E14549" s="57">
        <v>49804</v>
      </c>
      <c r="F14549" s="125"/>
      <c r="G14549" s="125">
        <f t="shared" si="233"/>
        <v>-49804</v>
      </c>
      <c r="H14549" s="704" t="s">
        <v>9393</v>
      </c>
    </row>
    <row r="14550" spans="1:8" ht="15" x14ac:dyDescent="0.2">
      <c r="A14550" s="733">
        <v>45008</v>
      </c>
      <c r="B14550" s="62" t="s">
        <v>16</v>
      </c>
      <c r="C14550" s="40" t="s">
        <v>8148</v>
      </c>
      <c r="D14550" s="107" t="s">
        <v>9529</v>
      </c>
      <c r="E14550" s="57">
        <v>15613</v>
      </c>
      <c r="F14550" s="125"/>
      <c r="G14550" s="125">
        <f t="shared" si="233"/>
        <v>-15613</v>
      </c>
      <c r="H14550" s="704" t="s">
        <v>9393</v>
      </c>
    </row>
    <row r="14551" spans="1:8" ht="15" x14ac:dyDescent="0.2">
      <c r="A14551" s="733">
        <v>45008</v>
      </c>
      <c r="B14551" s="62" t="s">
        <v>25</v>
      </c>
      <c r="C14551" s="40" t="s">
        <v>8148</v>
      </c>
      <c r="D14551" s="107" t="s">
        <v>9580</v>
      </c>
      <c r="E14551" s="57">
        <v>500</v>
      </c>
      <c r="F14551" s="125"/>
      <c r="G14551" s="125">
        <f t="shared" si="233"/>
        <v>-500</v>
      </c>
      <c r="H14551" s="704" t="s">
        <v>9393</v>
      </c>
    </row>
    <row r="14552" spans="1:8" ht="15" x14ac:dyDescent="0.2">
      <c r="A14552" s="733">
        <v>45008</v>
      </c>
      <c r="B14552" s="62" t="s">
        <v>9354</v>
      </c>
      <c r="C14552" s="40" t="s">
        <v>777</v>
      </c>
      <c r="D14552" s="107" t="s">
        <v>9531</v>
      </c>
      <c r="E14552" s="57">
        <v>11000</v>
      </c>
      <c r="F14552" s="125"/>
      <c r="G14552" s="125">
        <f t="shared" si="233"/>
        <v>-11000</v>
      </c>
      <c r="H14552" s="704" t="s">
        <v>9393</v>
      </c>
    </row>
    <row r="14553" spans="1:8" ht="15" x14ac:dyDescent="0.2">
      <c r="A14553" s="733">
        <v>45008</v>
      </c>
      <c r="B14553" s="62" t="s">
        <v>9354</v>
      </c>
      <c r="C14553" s="40" t="s">
        <v>5740</v>
      </c>
      <c r="D14553" s="107" t="s">
        <v>9532</v>
      </c>
      <c r="E14553" s="57">
        <v>2500</v>
      </c>
      <c r="F14553" s="125"/>
      <c r="G14553" s="125">
        <f t="shared" si="233"/>
        <v>-2500</v>
      </c>
      <c r="H14553" s="704" t="s">
        <v>9393</v>
      </c>
    </row>
    <row r="14554" spans="1:8" ht="15" x14ac:dyDescent="0.2">
      <c r="A14554" s="733">
        <v>45008</v>
      </c>
      <c r="B14554" s="62" t="s">
        <v>9505</v>
      </c>
      <c r="C14554" s="40" t="s">
        <v>3144</v>
      </c>
      <c r="D14554" s="107" t="s">
        <v>9533</v>
      </c>
      <c r="E14554" s="57">
        <v>5800</v>
      </c>
      <c r="F14554" s="125"/>
      <c r="G14554" s="125">
        <f t="shared" si="233"/>
        <v>-5800</v>
      </c>
      <c r="H14554" s="704" t="s">
        <v>9393</v>
      </c>
    </row>
    <row r="14555" spans="1:8" ht="15" x14ac:dyDescent="0.2">
      <c r="A14555" s="733">
        <v>45008</v>
      </c>
      <c r="B14555" s="62" t="s">
        <v>9505</v>
      </c>
      <c r="C14555" s="40" t="s">
        <v>3144</v>
      </c>
      <c r="D14555" s="107" t="s">
        <v>9534</v>
      </c>
      <c r="E14555" s="57">
        <v>9000</v>
      </c>
      <c r="F14555" s="125"/>
      <c r="G14555" s="125">
        <f t="shared" si="233"/>
        <v>-9000</v>
      </c>
      <c r="H14555" s="704" t="s">
        <v>9393</v>
      </c>
    </row>
    <row r="14556" spans="1:8" ht="15" x14ac:dyDescent="0.2">
      <c r="A14556" s="733">
        <v>45008</v>
      </c>
      <c r="B14556" s="62" t="s">
        <v>16</v>
      </c>
      <c r="C14556" s="40" t="s">
        <v>5409</v>
      </c>
      <c r="D14556" s="107" t="s">
        <v>9535</v>
      </c>
      <c r="E14556" s="57">
        <v>8000</v>
      </c>
      <c r="F14556" s="125"/>
      <c r="G14556" s="125">
        <f t="shared" si="233"/>
        <v>-8000</v>
      </c>
      <c r="H14556" s="704" t="s">
        <v>9393</v>
      </c>
    </row>
    <row r="14557" spans="1:8" ht="15" x14ac:dyDescent="0.2">
      <c r="A14557" s="733">
        <v>45008</v>
      </c>
      <c r="B14557" s="62" t="s">
        <v>9407</v>
      </c>
      <c r="C14557" s="40" t="s">
        <v>3144</v>
      </c>
      <c r="D14557" s="107" t="s">
        <v>4449</v>
      </c>
      <c r="E14557" s="57">
        <v>47730</v>
      </c>
      <c r="F14557" s="125"/>
      <c r="G14557" s="125">
        <f t="shared" si="233"/>
        <v>-47730</v>
      </c>
      <c r="H14557" s="704" t="s">
        <v>9393</v>
      </c>
    </row>
    <row r="14558" spans="1:8" ht="15" x14ac:dyDescent="0.2">
      <c r="A14558" s="733">
        <v>45012</v>
      </c>
      <c r="B14558" s="173" t="s">
        <v>9505</v>
      </c>
      <c r="C14558" s="121" t="s">
        <v>9542</v>
      </c>
      <c r="D14558" s="811" t="s">
        <v>9543</v>
      </c>
      <c r="E14558" s="122">
        <v>200000</v>
      </c>
      <c r="F14558" s="235"/>
      <c r="G14558" s="235">
        <f t="shared" si="233"/>
        <v>-200000</v>
      </c>
      <c r="H14558" s="708" t="s">
        <v>9393</v>
      </c>
    </row>
    <row r="14559" spans="1:8" ht="15" x14ac:dyDescent="0.2">
      <c r="A14559" s="733">
        <v>45012</v>
      </c>
      <c r="B14559" s="62" t="s">
        <v>8874</v>
      </c>
      <c r="C14559" s="40" t="s">
        <v>3144</v>
      </c>
      <c r="D14559" s="107" t="s">
        <v>9544</v>
      </c>
      <c r="E14559" s="57">
        <v>14975</v>
      </c>
      <c r="F14559" s="125"/>
      <c r="G14559" s="125">
        <f t="shared" si="233"/>
        <v>-14975</v>
      </c>
      <c r="H14559" s="704" t="s">
        <v>9393</v>
      </c>
    </row>
    <row r="14560" spans="1:8" ht="15" x14ac:dyDescent="0.2">
      <c r="A14560" s="733">
        <v>45012</v>
      </c>
      <c r="B14560" s="62" t="s">
        <v>8874</v>
      </c>
      <c r="C14560" s="40" t="s">
        <v>3144</v>
      </c>
      <c r="D14560" s="107" t="s">
        <v>9545</v>
      </c>
      <c r="E14560" s="57">
        <v>37000</v>
      </c>
      <c r="F14560" s="125"/>
      <c r="G14560" s="125">
        <f t="shared" si="233"/>
        <v>-37000</v>
      </c>
      <c r="H14560" s="704" t="s">
        <v>9393</v>
      </c>
    </row>
    <row r="14561" spans="1:8" ht="15" x14ac:dyDescent="0.2">
      <c r="A14561" s="733">
        <v>45012</v>
      </c>
      <c r="B14561" s="62" t="s">
        <v>8866</v>
      </c>
      <c r="C14561" s="40" t="s">
        <v>3144</v>
      </c>
      <c r="D14561" s="107" t="s">
        <v>9546</v>
      </c>
      <c r="E14561" s="57">
        <v>880</v>
      </c>
      <c r="F14561" s="125"/>
      <c r="G14561" s="125">
        <f t="shared" si="233"/>
        <v>-880</v>
      </c>
      <c r="H14561" s="704" t="s">
        <v>9393</v>
      </c>
    </row>
    <row r="14562" spans="1:8" ht="15" x14ac:dyDescent="0.2">
      <c r="A14562" s="733">
        <v>45012</v>
      </c>
      <c r="B14562" s="62" t="s">
        <v>9505</v>
      </c>
      <c r="C14562" s="40" t="s">
        <v>9547</v>
      </c>
      <c r="D14562" s="107" t="s">
        <v>9523</v>
      </c>
      <c r="E14562" s="57">
        <v>5000</v>
      </c>
      <c r="F14562" s="125"/>
      <c r="G14562" s="125">
        <f t="shared" si="233"/>
        <v>-5000</v>
      </c>
      <c r="H14562" s="704" t="s">
        <v>9393</v>
      </c>
    </row>
    <row r="14563" spans="1:8" ht="15" x14ac:dyDescent="0.2">
      <c r="A14563" s="733">
        <v>45012</v>
      </c>
      <c r="B14563" s="62" t="s">
        <v>16</v>
      </c>
      <c r="C14563" s="40" t="s">
        <v>391</v>
      </c>
      <c r="D14563" s="107" t="s">
        <v>9548</v>
      </c>
      <c r="E14563" s="57">
        <v>760</v>
      </c>
      <c r="F14563" s="125"/>
      <c r="G14563" s="125">
        <f t="shared" si="233"/>
        <v>-760</v>
      </c>
      <c r="H14563" s="704" t="s">
        <v>9393</v>
      </c>
    </row>
    <row r="14564" spans="1:8" ht="15" x14ac:dyDescent="0.2">
      <c r="A14564" s="733">
        <v>45012</v>
      </c>
      <c r="B14564" s="62" t="s">
        <v>3945</v>
      </c>
      <c r="C14564" s="40" t="s">
        <v>3144</v>
      </c>
      <c r="D14564" s="107" t="s">
        <v>9550</v>
      </c>
      <c r="E14564" s="57">
        <v>72000</v>
      </c>
      <c r="F14564" s="125"/>
      <c r="G14564" s="125">
        <f t="shared" si="233"/>
        <v>-72000</v>
      </c>
      <c r="H14564" s="704" t="s">
        <v>9393</v>
      </c>
    </row>
    <row r="14565" spans="1:8" ht="15" x14ac:dyDescent="0.2">
      <c r="A14565" s="733">
        <v>45012</v>
      </c>
      <c r="B14565" s="62" t="s">
        <v>9505</v>
      </c>
      <c r="C14565" s="40" t="s">
        <v>9549</v>
      </c>
      <c r="D14565" s="107" t="s">
        <v>9551</v>
      </c>
      <c r="E14565" s="57">
        <v>78000</v>
      </c>
      <c r="F14565" s="125"/>
      <c r="G14565" s="125">
        <f t="shared" si="233"/>
        <v>-78000</v>
      </c>
      <c r="H14565" s="704" t="s">
        <v>9393</v>
      </c>
    </row>
    <row r="14566" spans="1:8" ht="15" x14ac:dyDescent="0.2">
      <c r="A14566" s="733">
        <v>45012</v>
      </c>
      <c r="B14566" s="62" t="s">
        <v>3945</v>
      </c>
      <c r="C14566" s="40" t="s">
        <v>285</v>
      </c>
      <c r="D14566" s="107" t="s">
        <v>9553</v>
      </c>
      <c r="E14566" s="57">
        <v>1000</v>
      </c>
      <c r="F14566" s="125"/>
      <c r="G14566" s="125">
        <f t="shared" si="233"/>
        <v>-1000</v>
      </c>
      <c r="H14566" s="704" t="s">
        <v>9393</v>
      </c>
    </row>
    <row r="14567" spans="1:8" ht="15" x14ac:dyDescent="0.2">
      <c r="A14567" s="733">
        <v>45012</v>
      </c>
      <c r="B14567" s="62" t="s">
        <v>3945</v>
      </c>
      <c r="C14567" s="40" t="s">
        <v>5740</v>
      </c>
      <c r="D14567" s="107" t="s">
        <v>369</v>
      </c>
      <c r="E14567" s="57">
        <v>500</v>
      </c>
      <c r="F14567" s="125"/>
      <c r="G14567" s="125">
        <f t="shared" si="233"/>
        <v>-500</v>
      </c>
      <c r="H14567" s="704" t="s">
        <v>9393</v>
      </c>
    </row>
    <row r="14568" spans="1:8" ht="15" x14ac:dyDescent="0.2">
      <c r="A14568" s="733">
        <v>45012</v>
      </c>
      <c r="B14568" s="62" t="s">
        <v>9400</v>
      </c>
      <c r="C14568" s="40" t="s">
        <v>391</v>
      </c>
      <c r="D14568" s="107" t="s">
        <v>9552</v>
      </c>
      <c r="E14568" s="57">
        <v>1280</v>
      </c>
      <c r="F14568" s="125"/>
      <c r="G14568" s="125">
        <f t="shared" si="233"/>
        <v>-1280</v>
      </c>
      <c r="H14568" s="704" t="s">
        <v>9393</v>
      </c>
    </row>
    <row r="14569" spans="1:8" ht="15" x14ac:dyDescent="0.2">
      <c r="A14569" s="733">
        <v>45012</v>
      </c>
      <c r="B14569" s="62" t="s">
        <v>9462</v>
      </c>
      <c r="C14569" s="40" t="s">
        <v>391</v>
      </c>
      <c r="D14569" s="107" t="s">
        <v>9418</v>
      </c>
      <c r="E14569" s="57">
        <v>1900</v>
      </c>
      <c r="F14569" s="125"/>
      <c r="G14569" s="125">
        <f t="shared" si="233"/>
        <v>-1900</v>
      </c>
      <c r="H14569" s="704" t="s">
        <v>9393</v>
      </c>
    </row>
    <row r="14570" spans="1:8" ht="15" x14ac:dyDescent="0.2">
      <c r="A14570" s="733">
        <v>45012</v>
      </c>
      <c r="B14570" s="62" t="s">
        <v>3945</v>
      </c>
      <c r="C14570" s="40" t="s">
        <v>7269</v>
      </c>
      <c r="D14570" s="107" t="s">
        <v>2710</v>
      </c>
      <c r="E14570" s="57">
        <v>30000</v>
      </c>
      <c r="F14570" s="125"/>
      <c r="G14570" s="125">
        <f t="shared" si="233"/>
        <v>-30000</v>
      </c>
      <c r="H14570" s="704" t="s">
        <v>9393</v>
      </c>
    </row>
    <row r="14571" spans="1:8" ht="15" x14ac:dyDescent="0.2">
      <c r="A14571" s="733">
        <v>45013</v>
      </c>
      <c r="B14571" s="62" t="s">
        <v>8874</v>
      </c>
      <c r="C14571" s="40" t="s">
        <v>3144</v>
      </c>
      <c r="D14571" s="107" t="s">
        <v>9554</v>
      </c>
      <c r="E14571" s="57">
        <v>8290</v>
      </c>
      <c r="F14571" s="125"/>
      <c r="G14571" s="125">
        <f t="shared" si="233"/>
        <v>-8290</v>
      </c>
      <c r="H14571" s="704" t="s">
        <v>9393</v>
      </c>
    </row>
    <row r="14572" spans="1:8" ht="15" x14ac:dyDescent="0.2">
      <c r="A14572" s="733">
        <v>45013</v>
      </c>
      <c r="B14572" s="62" t="s">
        <v>8874</v>
      </c>
      <c r="C14572" s="40" t="s">
        <v>3144</v>
      </c>
      <c r="D14572" s="107" t="s">
        <v>9555</v>
      </c>
      <c r="E14572" s="57">
        <v>7940</v>
      </c>
      <c r="F14572" s="125"/>
      <c r="G14572" s="125">
        <f t="shared" si="233"/>
        <v>-7940</v>
      </c>
      <c r="H14572" s="704" t="s">
        <v>9393</v>
      </c>
    </row>
    <row r="14573" spans="1:8" ht="15" x14ac:dyDescent="0.2">
      <c r="A14573" s="733">
        <v>45013</v>
      </c>
      <c r="B14573" s="62" t="s">
        <v>8874</v>
      </c>
      <c r="C14573" s="40" t="s">
        <v>3144</v>
      </c>
      <c r="D14573" s="107" t="s">
        <v>9554</v>
      </c>
      <c r="E14573" s="57">
        <v>540</v>
      </c>
      <c r="F14573" s="125"/>
      <c r="G14573" s="125">
        <f t="shared" si="233"/>
        <v>-540</v>
      </c>
      <c r="H14573" s="704" t="s">
        <v>9393</v>
      </c>
    </row>
    <row r="14574" spans="1:8" ht="15" x14ac:dyDescent="0.2">
      <c r="A14574" s="733">
        <v>45013</v>
      </c>
      <c r="B14574" s="62" t="s">
        <v>8874</v>
      </c>
      <c r="C14574" s="40" t="s">
        <v>3144</v>
      </c>
      <c r="D14574" s="107" t="s">
        <v>9406</v>
      </c>
      <c r="E14574" s="57">
        <v>148000</v>
      </c>
      <c r="F14574" s="125"/>
      <c r="G14574" s="125">
        <f t="shared" si="233"/>
        <v>-148000</v>
      </c>
      <c r="H14574" s="704" t="s">
        <v>9393</v>
      </c>
    </row>
    <row r="14575" spans="1:8" ht="132" x14ac:dyDescent="0.2">
      <c r="A14575" s="733">
        <v>45013</v>
      </c>
      <c r="B14575" s="62" t="s">
        <v>16</v>
      </c>
      <c r="C14575" s="62" t="s">
        <v>7701</v>
      </c>
      <c r="D14575" s="182" t="s">
        <v>9556</v>
      </c>
      <c r="E14575" s="125">
        <v>100000</v>
      </c>
      <c r="F14575" s="125"/>
      <c r="G14575" s="125">
        <f t="shared" si="233"/>
        <v>-100000</v>
      </c>
      <c r="H14575" s="704" t="s">
        <v>9393</v>
      </c>
    </row>
    <row r="14576" spans="1:8" ht="15" x14ac:dyDescent="0.2">
      <c r="A14576" s="733">
        <v>45014</v>
      </c>
      <c r="B14576" s="62" t="s">
        <v>8557</v>
      </c>
      <c r="C14576" s="40" t="s">
        <v>3144</v>
      </c>
      <c r="D14576" s="107" t="s">
        <v>9557</v>
      </c>
      <c r="E14576" s="57">
        <v>4000</v>
      </c>
      <c r="F14576" s="125"/>
      <c r="G14576" s="125">
        <f t="shared" si="233"/>
        <v>-4000</v>
      </c>
      <c r="H14576" s="704" t="s">
        <v>9393</v>
      </c>
    </row>
    <row r="14577" spans="1:8" ht="15" x14ac:dyDescent="0.2">
      <c r="A14577" s="733">
        <v>45014</v>
      </c>
      <c r="B14577" s="62" t="s">
        <v>16</v>
      </c>
      <c r="C14577" s="40" t="s">
        <v>8375</v>
      </c>
      <c r="D14577" s="107" t="s">
        <v>9558</v>
      </c>
      <c r="E14577" s="57">
        <v>1980</v>
      </c>
      <c r="F14577" s="125"/>
      <c r="G14577" s="125">
        <f t="shared" si="233"/>
        <v>-1980</v>
      </c>
      <c r="H14577" s="704" t="s">
        <v>9393</v>
      </c>
    </row>
    <row r="14578" spans="1:8" ht="15" x14ac:dyDescent="0.2">
      <c r="A14578" s="733">
        <v>45014</v>
      </c>
      <c r="B14578" s="62" t="s">
        <v>16</v>
      </c>
      <c r="C14578" s="40" t="s">
        <v>2995</v>
      </c>
      <c r="D14578" s="107" t="s">
        <v>369</v>
      </c>
      <c r="E14578" s="57">
        <v>4600</v>
      </c>
      <c r="F14578" s="125"/>
      <c r="G14578" s="125">
        <f t="shared" si="233"/>
        <v>-4600</v>
      </c>
      <c r="H14578" s="704" t="s">
        <v>9393</v>
      </c>
    </row>
    <row r="14579" spans="1:8" ht="15" x14ac:dyDescent="0.2">
      <c r="A14579" s="733">
        <v>45014</v>
      </c>
      <c r="B14579" s="62" t="s">
        <v>16</v>
      </c>
      <c r="C14579" s="40" t="s">
        <v>9560</v>
      </c>
      <c r="D14579" s="107" t="s">
        <v>4875</v>
      </c>
      <c r="E14579" s="57">
        <v>2000</v>
      </c>
      <c r="F14579" s="125"/>
      <c r="G14579" s="125">
        <f t="shared" ref="G14579:G14642" si="234">F14579-E14579</f>
        <v>-2000</v>
      </c>
      <c r="H14579" s="704" t="s">
        <v>9393</v>
      </c>
    </row>
    <row r="14580" spans="1:8" ht="15" x14ac:dyDescent="0.2">
      <c r="A14580" s="733">
        <v>45014</v>
      </c>
      <c r="B14580" s="62" t="s">
        <v>16</v>
      </c>
      <c r="C14580" s="40" t="s">
        <v>3842</v>
      </c>
      <c r="D14580" s="107" t="s">
        <v>1156</v>
      </c>
      <c r="E14580" s="57">
        <v>2000</v>
      </c>
      <c r="F14580" s="125"/>
      <c r="G14580" s="125">
        <f t="shared" si="234"/>
        <v>-2000</v>
      </c>
      <c r="H14580" s="704" t="s">
        <v>9393</v>
      </c>
    </row>
    <row r="14581" spans="1:8" ht="15" x14ac:dyDescent="0.2">
      <c r="A14581" s="733">
        <v>45014</v>
      </c>
      <c r="B14581" s="62" t="s">
        <v>16</v>
      </c>
      <c r="C14581" s="40" t="s">
        <v>285</v>
      </c>
      <c r="D14581" s="107" t="s">
        <v>9559</v>
      </c>
      <c r="E14581" s="57">
        <v>300</v>
      </c>
      <c r="F14581" s="125"/>
      <c r="G14581" s="125">
        <f t="shared" si="234"/>
        <v>-300</v>
      </c>
      <c r="H14581" s="704" t="s">
        <v>9393</v>
      </c>
    </row>
    <row r="14582" spans="1:8" ht="15" x14ac:dyDescent="0.2">
      <c r="A14582" s="733">
        <v>45014</v>
      </c>
      <c r="B14582" s="62" t="s">
        <v>8557</v>
      </c>
      <c r="C14582" s="40" t="s">
        <v>9563</v>
      </c>
      <c r="D14582" s="107" t="s">
        <v>9561</v>
      </c>
      <c r="E14582" s="57">
        <v>8000</v>
      </c>
      <c r="F14582" s="125"/>
      <c r="G14582" s="125">
        <f t="shared" si="234"/>
        <v>-8000</v>
      </c>
      <c r="H14582" s="704" t="s">
        <v>9393</v>
      </c>
    </row>
    <row r="14583" spans="1:8" ht="15" x14ac:dyDescent="0.2">
      <c r="A14583" s="733">
        <v>45014</v>
      </c>
      <c r="B14583" s="62" t="s">
        <v>16</v>
      </c>
      <c r="C14583" s="40" t="s">
        <v>9560</v>
      </c>
      <c r="D14583" s="107" t="s">
        <v>9562</v>
      </c>
      <c r="E14583" s="57">
        <v>1000</v>
      </c>
      <c r="F14583" s="125"/>
      <c r="G14583" s="125">
        <f t="shared" si="234"/>
        <v>-1000</v>
      </c>
      <c r="H14583" s="704" t="s">
        <v>9393</v>
      </c>
    </row>
    <row r="14584" spans="1:8" ht="15" x14ac:dyDescent="0.2">
      <c r="A14584" s="733">
        <v>45014</v>
      </c>
      <c r="B14584" s="62" t="s">
        <v>8874</v>
      </c>
      <c r="C14584" s="40" t="s">
        <v>8249</v>
      </c>
      <c r="D14584" s="107" t="s">
        <v>9564</v>
      </c>
      <c r="E14584" s="57">
        <v>50000</v>
      </c>
      <c r="F14584" s="125"/>
      <c r="G14584" s="125">
        <f t="shared" si="234"/>
        <v>-50000</v>
      </c>
      <c r="H14584" s="704" t="s">
        <v>9393</v>
      </c>
    </row>
    <row r="14585" spans="1:8" ht="15" x14ac:dyDescent="0.2">
      <c r="A14585" s="733">
        <v>45014</v>
      </c>
      <c r="B14585" s="62" t="s">
        <v>9407</v>
      </c>
      <c r="C14585" s="40" t="s">
        <v>9472</v>
      </c>
      <c r="D14585" s="107" t="s">
        <v>9565</v>
      </c>
      <c r="E14585" s="57">
        <v>20000</v>
      </c>
      <c r="F14585" s="125"/>
      <c r="G14585" s="125">
        <f t="shared" si="234"/>
        <v>-20000</v>
      </c>
      <c r="H14585" s="704" t="s">
        <v>9393</v>
      </c>
    </row>
    <row r="14586" spans="1:8" ht="15" x14ac:dyDescent="0.2">
      <c r="A14586" s="733">
        <v>45014</v>
      </c>
      <c r="B14586" s="62" t="s">
        <v>9505</v>
      </c>
      <c r="C14586" s="40" t="s">
        <v>3144</v>
      </c>
      <c r="D14586" s="107" t="s">
        <v>9566</v>
      </c>
      <c r="E14586" s="57">
        <v>1200</v>
      </c>
      <c r="F14586" s="125"/>
      <c r="G14586" s="125">
        <f t="shared" si="234"/>
        <v>-1200</v>
      </c>
      <c r="H14586" s="704" t="s">
        <v>9393</v>
      </c>
    </row>
    <row r="14587" spans="1:8" ht="15" x14ac:dyDescent="0.2">
      <c r="A14587" s="733">
        <v>45015</v>
      </c>
      <c r="B14587" s="62" t="s">
        <v>9407</v>
      </c>
      <c r="C14587" s="40" t="s">
        <v>3144</v>
      </c>
      <c r="D14587" s="107" t="s">
        <v>9568</v>
      </c>
      <c r="E14587" s="57">
        <v>512000</v>
      </c>
      <c r="F14587" s="125"/>
      <c r="G14587" s="125">
        <f t="shared" si="234"/>
        <v>-512000</v>
      </c>
      <c r="H14587" s="704" t="s">
        <v>9393</v>
      </c>
    </row>
    <row r="14588" spans="1:8" ht="15" x14ac:dyDescent="0.2">
      <c r="A14588" s="733">
        <v>45015</v>
      </c>
      <c r="B14588" s="62" t="s">
        <v>25</v>
      </c>
      <c r="C14588" s="40" t="s">
        <v>4064</v>
      </c>
      <c r="D14588" s="107" t="s">
        <v>1916</v>
      </c>
      <c r="E14588" s="57">
        <v>750</v>
      </c>
      <c r="F14588" s="125"/>
      <c r="G14588" s="125">
        <f t="shared" si="234"/>
        <v>-750</v>
      </c>
      <c r="H14588" s="704" t="s">
        <v>9393</v>
      </c>
    </row>
    <row r="14589" spans="1:8" ht="15" x14ac:dyDescent="0.2">
      <c r="A14589" s="733">
        <v>45015</v>
      </c>
      <c r="B14589" s="62" t="s">
        <v>4552</v>
      </c>
      <c r="C14589" s="40" t="s">
        <v>9458</v>
      </c>
      <c r="D14589" s="107" t="s">
        <v>9567</v>
      </c>
      <c r="E14589" s="57">
        <v>8000</v>
      </c>
      <c r="F14589" s="125"/>
      <c r="G14589" s="125">
        <f t="shared" si="234"/>
        <v>-8000</v>
      </c>
      <c r="H14589" s="704" t="s">
        <v>9393</v>
      </c>
    </row>
    <row r="14590" spans="1:8" ht="15" x14ac:dyDescent="0.2">
      <c r="A14590" s="733">
        <v>45015</v>
      </c>
      <c r="B14590" s="62" t="s">
        <v>8557</v>
      </c>
      <c r="C14590" s="40" t="s">
        <v>8898</v>
      </c>
      <c r="D14590" s="107" t="s">
        <v>4435</v>
      </c>
      <c r="E14590" s="57">
        <v>144000</v>
      </c>
      <c r="F14590" s="125"/>
      <c r="G14590" s="125">
        <f t="shared" si="234"/>
        <v>-144000</v>
      </c>
      <c r="H14590" s="704" t="s">
        <v>9393</v>
      </c>
    </row>
    <row r="14591" spans="1:8" ht="15" x14ac:dyDescent="0.2">
      <c r="A14591" s="733">
        <v>45015</v>
      </c>
      <c r="B14591" s="62" t="s">
        <v>16</v>
      </c>
      <c r="C14591" s="40" t="s">
        <v>8375</v>
      </c>
      <c r="D14591" s="107" t="s">
        <v>9569</v>
      </c>
      <c r="E14591" s="57">
        <v>30000</v>
      </c>
      <c r="F14591" s="125"/>
      <c r="G14591" s="125">
        <f t="shared" si="234"/>
        <v>-30000</v>
      </c>
      <c r="H14591" s="704" t="s">
        <v>9393</v>
      </c>
    </row>
    <row r="14592" spans="1:8" ht="15" x14ac:dyDescent="0.2">
      <c r="A14592" s="733">
        <v>45015</v>
      </c>
      <c r="B14592" s="62" t="s">
        <v>16</v>
      </c>
      <c r="C14592" s="40" t="s">
        <v>9560</v>
      </c>
      <c r="D14592" s="107" t="s">
        <v>9570</v>
      </c>
      <c r="E14592" s="57">
        <v>1000</v>
      </c>
      <c r="F14592" s="125"/>
      <c r="G14592" s="125">
        <f t="shared" si="234"/>
        <v>-1000</v>
      </c>
      <c r="H14592" s="704" t="s">
        <v>9393</v>
      </c>
    </row>
    <row r="14593" spans="1:8" ht="15" x14ac:dyDescent="0.2">
      <c r="A14593" s="733">
        <v>45015</v>
      </c>
      <c r="B14593" s="62" t="s">
        <v>8874</v>
      </c>
      <c r="C14593" s="40" t="s">
        <v>7475</v>
      </c>
      <c r="D14593" s="107" t="s">
        <v>7916</v>
      </c>
      <c r="E14593" s="57">
        <v>30000</v>
      </c>
      <c r="F14593" s="125"/>
      <c r="G14593" s="125">
        <f t="shared" si="234"/>
        <v>-30000</v>
      </c>
      <c r="H14593" s="704" t="s">
        <v>9393</v>
      </c>
    </row>
    <row r="14594" spans="1:8" ht="15" x14ac:dyDescent="0.2">
      <c r="A14594" s="733">
        <v>45016</v>
      </c>
      <c r="B14594" s="62" t="s">
        <v>16</v>
      </c>
      <c r="C14594" s="40" t="s">
        <v>8375</v>
      </c>
      <c r="D14594" s="107" t="s">
        <v>9571</v>
      </c>
      <c r="E14594" s="57">
        <v>750</v>
      </c>
      <c r="F14594" s="125"/>
      <c r="G14594" s="125">
        <f t="shared" si="234"/>
        <v>-750</v>
      </c>
      <c r="H14594" s="704" t="s">
        <v>9393</v>
      </c>
    </row>
    <row r="14595" spans="1:8" ht="15" x14ac:dyDescent="0.2">
      <c r="A14595" s="733">
        <v>45016</v>
      </c>
      <c r="B14595" s="62" t="s">
        <v>16</v>
      </c>
      <c r="C14595" s="40" t="s">
        <v>285</v>
      </c>
      <c r="D14595" s="107" t="s">
        <v>9559</v>
      </c>
      <c r="E14595" s="57">
        <v>300</v>
      </c>
      <c r="F14595" s="125"/>
      <c r="G14595" s="125">
        <f t="shared" si="234"/>
        <v>-300</v>
      </c>
      <c r="H14595" s="704" t="s">
        <v>9393</v>
      </c>
    </row>
    <row r="14596" spans="1:8" ht="15" x14ac:dyDescent="0.2">
      <c r="A14596" s="733">
        <v>45016</v>
      </c>
      <c r="B14596" s="62" t="s">
        <v>16</v>
      </c>
      <c r="C14596" s="40" t="s">
        <v>5740</v>
      </c>
      <c r="D14596" s="107" t="s">
        <v>9574</v>
      </c>
      <c r="E14596" s="57">
        <v>1000</v>
      </c>
      <c r="F14596" s="125"/>
      <c r="G14596" s="125">
        <f t="shared" si="234"/>
        <v>-1000</v>
      </c>
      <c r="H14596" s="704" t="s">
        <v>9393</v>
      </c>
    </row>
    <row r="14597" spans="1:8" ht="15" x14ac:dyDescent="0.2">
      <c r="A14597" s="733">
        <v>45016</v>
      </c>
      <c r="B14597" s="62" t="s">
        <v>16</v>
      </c>
      <c r="C14597" s="40" t="s">
        <v>8375</v>
      </c>
      <c r="D14597" s="107" t="s">
        <v>9572</v>
      </c>
      <c r="E14597" s="57">
        <v>550</v>
      </c>
      <c r="F14597" s="125"/>
      <c r="G14597" s="125">
        <f t="shared" si="234"/>
        <v>-550</v>
      </c>
      <c r="H14597" s="704" t="s">
        <v>9393</v>
      </c>
    </row>
    <row r="14598" spans="1:8" ht="15" x14ac:dyDescent="0.2">
      <c r="A14598" s="733">
        <v>45016</v>
      </c>
      <c r="B14598" s="62" t="s">
        <v>8874</v>
      </c>
      <c r="C14598" s="40" t="s">
        <v>285</v>
      </c>
      <c r="D14598" s="107" t="s">
        <v>3628</v>
      </c>
      <c r="E14598" s="57">
        <v>500</v>
      </c>
      <c r="F14598" s="125"/>
      <c r="G14598" s="125">
        <f t="shared" si="234"/>
        <v>-500</v>
      </c>
      <c r="H14598" s="704" t="s">
        <v>9393</v>
      </c>
    </row>
    <row r="14599" spans="1:8" ht="15" x14ac:dyDescent="0.2">
      <c r="A14599" s="733">
        <v>45016</v>
      </c>
      <c r="B14599" s="62" t="s">
        <v>8655</v>
      </c>
      <c r="C14599" s="40" t="s">
        <v>3144</v>
      </c>
      <c r="D14599" s="107" t="s">
        <v>9575</v>
      </c>
      <c r="E14599" s="57">
        <v>74000</v>
      </c>
      <c r="F14599" s="125"/>
      <c r="G14599" s="125">
        <f t="shared" si="234"/>
        <v>-74000</v>
      </c>
      <c r="H14599" s="704" t="s">
        <v>9393</v>
      </c>
    </row>
    <row r="14600" spans="1:8" ht="15" x14ac:dyDescent="0.2">
      <c r="A14600" s="733">
        <v>45016</v>
      </c>
      <c r="B14600" s="62" t="s">
        <v>9505</v>
      </c>
      <c r="C14600" s="40" t="s">
        <v>5740</v>
      </c>
      <c r="D14600" s="107" t="s">
        <v>9573</v>
      </c>
      <c r="E14600" s="57">
        <v>500</v>
      </c>
      <c r="F14600" s="125"/>
      <c r="G14600" s="125">
        <f t="shared" si="234"/>
        <v>-500</v>
      </c>
      <c r="H14600" s="704" t="s">
        <v>9393</v>
      </c>
    </row>
    <row r="14601" spans="1:8" ht="15" x14ac:dyDescent="0.2">
      <c r="A14601" s="733">
        <v>45016</v>
      </c>
      <c r="B14601" s="62" t="s">
        <v>16</v>
      </c>
      <c r="C14601" s="40" t="s">
        <v>3842</v>
      </c>
      <c r="D14601" s="107" t="s">
        <v>1156</v>
      </c>
      <c r="E14601" s="57">
        <v>2250</v>
      </c>
      <c r="F14601" s="125"/>
      <c r="G14601" s="125">
        <f t="shared" si="234"/>
        <v>-2250</v>
      </c>
      <c r="H14601" s="704" t="s">
        <v>9393</v>
      </c>
    </row>
    <row r="14602" spans="1:8" ht="15" x14ac:dyDescent="0.2">
      <c r="A14602" s="733">
        <v>45016</v>
      </c>
      <c r="B14602" s="62" t="s">
        <v>16</v>
      </c>
      <c r="C14602" s="40" t="s">
        <v>285</v>
      </c>
      <c r="D14602" s="107" t="s">
        <v>9559</v>
      </c>
      <c r="E14602" s="57">
        <v>300</v>
      </c>
      <c r="F14602" s="125"/>
      <c r="G14602" s="125">
        <f t="shared" si="234"/>
        <v>-300</v>
      </c>
      <c r="H14602" s="704" t="s">
        <v>9393</v>
      </c>
    </row>
    <row r="14603" spans="1:8" ht="15" x14ac:dyDescent="0.2">
      <c r="A14603" s="733">
        <v>45016</v>
      </c>
      <c r="B14603" s="62" t="s">
        <v>16</v>
      </c>
      <c r="D14603" s="107" t="s">
        <v>9570</v>
      </c>
      <c r="E14603" s="57">
        <v>1000</v>
      </c>
      <c r="F14603" s="125"/>
      <c r="G14603" s="125">
        <f t="shared" si="234"/>
        <v>-1000</v>
      </c>
      <c r="H14603" s="704" t="s">
        <v>9393</v>
      </c>
    </row>
    <row r="14604" spans="1:8" ht="15" x14ac:dyDescent="0.2">
      <c r="A14604" s="733">
        <v>45016</v>
      </c>
      <c r="B14604" s="62" t="s">
        <v>8557</v>
      </c>
      <c r="C14604" s="40" t="s">
        <v>3445</v>
      </c>
      <c r="D14604" s="107" t="s">
        <v>9576</v>
      </c>
      <c r="E14604" s="57">
        <v>10000</v>
      </c>
      <c r="F14604" s="125"/>
      <c r="G14604" s="125">
        <f t="shared" si="234"/>
        <v>-10000</v>
      </c>
      <c r="H14604" s="704" t="s">
        <v>9393</v>
      </c>
    </row>
    <row r="14605" spans="1:8" ht="15" x14ac:dyDescent="0.2">
      <c r="A14605" s="732">
        <v>44991</v>
      </c>
      <c r="B14605" s="173" t="s">
        <v>8041</v>
      </c>
      <c r="C14605" s="173" t="s">
        <v>8249</v>
      </c>
      <c r="D14605" s="227" t="s">
        <v>9405</v>
      </c>
      <c r="E14605" s="235">
        <v>58000</v>
      </c>
      <c r="F14605" s="235"/>
      <c r="G14605" s="235">
        <f t="shared" si="234"/>
        <v>-58000</v>
      </c>
      <c r="H14605" s="708" t="s">
        <v>9393</v>
      </c>
    </row>
    <row r="14606" spans="1:8" ht="15" x14ac:dyDescent="0.2">
      <c r="A14606" s="732">
        <v>44995</v>
      </c>
      <c r="B14606" s="173" t="s">
        <v>3945</v>
      </c>
      <c r="C14606" s="173" t="s">
        <v>3002</v>
      </c>
      <c r="D14606" s="227" t="s">
        <v>9430</v>
      </c>
      <c r="E14606" s="235">
        <v>30152</v>
      </c>
      <c r="F14606" s="235"/>
      <c r="G14606" s="235">
        <f t="shared" si="234"/>
        <v>-30152</v>
      </c>
      <c r="H14606" s="708" t="s">
        <v>9393</v>
      </c>
    </row>
    <row r="14607" spans="1:8" ht="15" x14ac:dyDescent="0.2">
      <c r="A14607" s="732">
        <v>44995</v>
      </c>
      <c r="B14607" s="173" t="s">
        <v>3944</v>
      </c>
      <c r="C14607" s="173" t="s">
        <v>3002</v>
      </c>
      <c r="D14607" s="227" t="s">
        <v>9430</v>
      </c>
      <c r="E14607" s="235">
        <v>32760</v>
      </c>
      <c r="F14607" s="235"/>
      <c r="G14607" s="235">
        <f t="shared" si="234"/>
        <v>-32760</v>
      </c>
      <c r="H14607" s="708" t="s">
        <v>9393</v>
      </c>
    </row>
    <row r="14608" spans="1:8" ht="15" x14ac:dyDescent="0.2">
      <c r="A14608" s="732">
        <v>44995</v>
      </c>
      <c r="B14608" s="173" t="s">
        <v>37</v>
      </c>
      <c r="C14608" s="173" t="s">
        <v>3002</v>
      </c>
      <c r="D14608" s="227" t="s">
        <v>9430</v>
      </c>
      <c r="E14608" s="235">
        <v>15560</v>
      </c>
      <c r="F14608" s="235"/>
      <c r="G14608" s="235">
        <f t="shared" si="234"/>
        <v>-15560</v>
      </c>
      <c r="H14608" s="708" t="s">
        <v>9393</v>
      </c>
    </row>
    <row r="14609" spans="1:8" ht="15" x14ac:dyDescent="0.2">
      <c r="A14609" s="732">
        <v>45000</v>
      </c>
      <c r="B14609" s="173" t="s">
        <v>9354</v>
      </c>
      <c r="C14609" s="173" t="s">
        <v>255</v>
      </c>
      <c r="D14609" s="227" t="s">
        <v>9454</v>
      </c>
      <c r="E14609" s="235">
        <v>852739</v>
      </c>
      <c r="F14609" s="235"/>
      <c r="G14609" s="235">
        <f t="shared" si="234"/>
        <v>-852739</v>
      </c>
      <c r="H14609" s="708" t="s">
        <v>9393</v>
      </c>
    </row>
    <row r="14610" spans="1:8" ht="15" x14ac:dyDescent="0.2">
      <c r="A14610" s="732">
        <v>45000</v>
      </c>
      <c r="B14610" s="173" t="s">
        <v>8655</v>
      </c>
      <c r="C14610" s="173" t="s">
        <v>1508</v>
      </c>
      <c r="D14610" s="227" t="s">
        <v>9455</v>
      </c>
      <c r="E14610" s="235">
        <v>300000</v>
      </c>
      <c r="F14610" s="235"/>
      <c r="G14610" s="235">
        <f t="shared" si="234"/>
        <v>-300000</v>
      </c>
      <c r="H14610" s="708" t="s">
        <v>9393</v>
      </c>
    </row>
    <row r="14611" spans="1:8" ht="24" x14ac:dyDescent="0.2">
      <c r="A14611" s="732">
        <v>45001</v>
      </c>
      <c r="B14611" s="173" t="s">
        <v>8557</v>
      </c>
      <c r="C14611" s="550" t="s">
        <v>166</v>
      </c>
      <c r="D14611" s="739" t="s">
        <v>9456</v>
      </c>
      <c r="E14611" s="551">
        <v>6915</v>
      </c>
      <c r="F14611" s="235"/>
      <c r="G14611" s="235">
        <f t="shared" si="234"/>
        <v>-6915</v>
      </c>
      <c r="H14611" s="708" t="s">
        <v>9393</v>
      </c>
    </row>
    <row r="14612" spans="1:8" ht="24" x14ac:dyDescent="0.2">
      <c r="A14612" s="732">
        <v>45001</v>
      </c>
      <c r="B14612" s="173" t="s">
        <v>8530</v>
      </c>
      <c r="C14612" s="550" t="s">
        <v>166</v>
      </c>
      <c r="D14612" s="739" t="s">
        <v>9456</v>
      </c>
      <c r="E14612" s="551">
        <v>15069</v>
      </c>
      <c r="F14612" s="235"/>
      <c r="G14612" s="235">
        <f t="shared" si="234"/>
        <v>-15069</v>
      </c>
      <c r="H14612" s="708" t="s">
        <v>9393</v>
      </c>
    </row>
    <row r="14613" spans="1:8" ht="24" x14ac:dyDescent="0.2">
      <c r="A14613" s="732">
        <v>45001</v>
      </c>
      <c r="B14613" s="173" t="s">
        <v>8655</v>
      </c>
      <c r="C14613" s="550" t="s">
        <v>166</v>
      </c>
      <c r="D14613" s="739" t="s">
        <v>9456</v>
      </c>
      <c r="E14613" s="551">
        <v>848690</v>
      </c>
      <c r="F14613" s="235"/>
      <c r="G14613" s="235">
        <f t="shared" si="234"/>
        <v>-848690</v>
      </c>
      <c r="H14613" s="708" t="s">
        <v>9393</v>
      </c>
    </row>
    <row r="14614" spans="1:8" ht="24" x14ac:dyDescent="0.2">
      <c r="A14614" s="732">
        <v>45001</v>
      </c>
      <c r="B14614" s="173" t="s">
        <v>8866</v>
      </c>
      <c r="C14614" s="550" t="s">
        <v>166</v>
      </c>
      <c r="D14614" s="739" t="s">
        <v>9456</v>
      </c>
      <c r="E14614" s="551">
        <v>78000</v>
      </c>
      <c r="F14614" s="235"/>
      <c r="G14614" s="235">
        <f t="shared" si="234"/>
        <v>-78000</v>
      </c>
      <c r="H14614" s="708" t="s">
        <v>9393</v>
      </c>
    </row>
    <row r="14615" spans="1:8" ht="24" x14ac:dyDescent="0.2">
      <c r="A14615" s="732">
        <v>45001</v>
      </c>
      <c r="B14615" s="173" t="s">
        <v>8874</v>
      </c>
      <c r="C14615" s="550" t="s">
        <v>166</v>
      </c>
      <c r="D14615" s="739" t="s">
        <v>9456</v>
      </c>
      <c r="E14615" s="551">
        <v>115000</v>
      </c>
      <c r="F14615" s="235"/>
      <c r="G14615" s="235">
        <f t="shared" si="234"/>
        <v>-115000</v>
      </c>
      <c r="H14615" s="708" t="s">
        <v>9393</v>
      </c>
    </row>
    <row r="14616" spans="1:8" ht="15" customHeight="1" x14ac:dyDescent="0.2">
      <c r="A14616" s="732">
        <v>45003</v>
      </c>
      <c r="B14616" s="173" t="s">
        <v>9354</v>
      </c>
      <c r="C14616" s="173" t="s">
        <v>7904</v>
      </c>
      <c r="D14616" s="227" t="s">
        <v>9486</v>
      </c>
      <c r="E14616" s="235">
        <v>556158</v>
      </c>
      <c r="F14616" s="235"/>
      <c r="G14616" s="235">
        <f t="shared" si="234"/>
        <v>-556158</v>
      </c>
      <c r="H14616" s="708" t="s">
        <v>9393</v>
      </c>
    </row>
    <row r="14617" spans="1:8" ht="15" customHeight="1" x14ac:dyDescent="0.2">
      <c r="A14617" s="732">
        <v>45015</v>
      </c>
      <c r="B14617" s="173" t="s">
        <v>8041</v>
      </c>
      <c r="C14617" s="669" t="s">
        <v>6622</v>
      </c>
      <c r="D14617" s="906" t="s">
        <v>9579</v>
      </c>
      <c r="E14617" s="671">
        <v>61000</v>
      </c>
      <c r="F14617" s="235"/>
      <c r="G14617" s="235">
        <f t="shared" si="234"/>
        <v>-61000</v>
      </c>
      <c r="H14617" s="708" t="s">
        <v>9393</v>
      </c>
    </row>
    <row r="14618" spans="1:8" ht="15" customHeight="1" x14ac:dyDescent="0.2">
      <c r="A14618" s="732">
        <v>45015</v>
      </c>
      <c r="B14618" s="173" t="s">
        <v>8337</v>
      </c>
      <c r="C14618" s="669" t="s">
        <v>6622</v>
      </c>
      <c r="D14618" s="906" t="s">
        <v>9579</v>
      </c>
      <c r="E14618" s="671">
        <v>10000</v>
      </c>
      <c r="F14618" s="235"/>
      <c r="G14618" s="235">
        <f t="shared" si="234"/>
        <v>-10000</v>
      </c>
      <c r="H14618" s="708" t="s">
        <v>9393</v>
      </c>
    </row>
    <row r="14619" spans="1:8" ht="15" x14ac:dyDescent="0.2">
      <c r="A14619" s="729">
        <v>44986</v>
      </c>
      <c r="B14619" s="90" t="s">
        <v>3944</v>
      </c>
      <c r="C14619" s="93" t="s">
        <v>558</v>
      </c>
      <c r="D14619" s="891" t="s">
        <v>9394</v>
      </c>
      <c r="E14619" s="91"/>
      <c r="F14619" s="91">
        <v>337081</v>
      </c>
      <c r="G14619" s="91">
        <f t="shared" si="234"/>
        <v>337081</v>
      </c>
      <c r="H14619" s="701" t="s">
        <v>9393</v>
      </c>
    </row>
    <row r="14620" spans="1:8" ht="24" x14ac:dyDescent="0.2">
      <c r="A14620" s="729">
        <v>44986</v>
      </c>
      <c r="B14620" s="93" t="s">
        <v>8889</v>
      </c>
      <c r="C14620" s="93" t="s">
        <v>558</v>
      </c>
      <c r="D14620" s="801" t="s">
        <v>8890</v>
      </c>
      <c r="E14620" s="175"/>
      <c r="F14620" s="175">
        <v>49804</v>
      </c>
      <c r="G14620" s="91">
        <f t="shared" si="234"/>
        <v>49804</v>
      </c>
      <c r="H14620" s="701" t="s">
        <v>9393</v>
      </c>
    </row>
    <row r="14621" spans="1:8" ht="15" customHeight="1" x14ac:dyDescent="0.2">
      <c r="A14621" s="729">
        <v>44986</v>
      </c>
      <c r="B14621" s="93" t="s">
        <v>8889</v>
      </c>
      <c r="C14621" s="93" t="s">
        <v>8850</v>
      </c>
      <c r="D14621" s="801" t="s">
        <v>9469</v>
      </c>
      <c r="E14621" s="175">
        <v>45000</v>
      </c>
      <c r="F14621" s="175"/>
      <c r="G14621" s="91">
        <f t="shared" si="234"/>
        <v>-45000</v>
      </c>
      <c r="H14621" s="701" t="s">
        <v>9393</v>
      </c>
    </row>
    <row r="14622" spans="1:8" ht="15" customHeight="1" x14ac:dyDescent="0.2">
      <c r="A14622" s="729">
        <v>44993</v>
      </c>
      <c r="B14622" s="90" t="s">
        <v>3945</v>
      </c>
      <c r="C14622" s="93" t="s">
        <v>558</v>
      </c>
      <c r="D14622" s="800" t="s">
        <v>9432</v>
      </c>
      <c r="E14622" s="175"/>
      <c r="F14622" s="175">
        <v>310329</v>
      </c>
      <c r="G14622" s="91">
        <f t="shared" si="234"/>
        <v>310329</v>
      </c>
      <c r="H14622" s="701" t="s">
        <v>9393</v>
      </c>
    </row>
    <row r="14623" spans="1:8" ht="15" customHeight="1" x14ac:dyDescent="0.2">
      <c r="A14623" s="729">
        <v>44998</v>
      </c>
      <c r="B14623" s="90" t="s">
        <v>6506</v>
      </c>
      <c r="C14623" s="93" t="s">
        <v>558</v>
      </c>
      <c r="D14623" s="800" t="s">
        <v>9439</v>
      </c>
      <c r="E14623" s="91"/>
      <c r="F14623" s="91">
        <v>45000</v>
      </c>
      <c r="G14623" s="91">
        <f t="shared" si="234"/>
        <v>45000</v>
      </c>
      <c r="H14623" s="701" t="s">
        <v>9393</v>
      </c>
    </row>
    <row r="14624" spans="1:8" ht="15" customHeight="1" x14ac:dyDescent="0.2">
      <c r="A14624" s="729">
        <v>44998</v>
      </c>
      <c r="B14624" s="90" t="s">
        <v>7919</v>
      </c>
      <c r="C14624" s="93" t="s">
        <v>558</v>
      </c>
      <c r="D14624" s="800" t="s">
        <v>9442</v>
      </c>
      <c r="E14624" s="91"/>
      <c r="F14624" s="91">
        <v>3000000</v>
      </c>
      <c r="G14624" s="91">
        <f t="shared" si="234"/>
        <v>3000000</v>
      </c>
      <c r="H14624" s="701" t="s">
        <v>9393</v>
      </c>
    </row>
    <row r="14625" spans="1:8" ht="15" customHeight="1" x14ac:dyDescent="0.2">
      <c r="A14625" s="729">
        <v>44998</v>
      </c>
      <c r="B14625" s="90" t="s">
        <v>7919</v>
      </c>
      <c r="C14625" s="93" t="s">
        <v>558</v>
      </c>
      <c r="D14625" s="800" t="s">
        <v>8541</v>
      </c>
      <c r="E14625" s="175">
        <v>25000</v>
      </c>
      <c r="F14625" s="175"/>
      <c r="G14625" s="91">
        <f t="shared" si="234"/>
        <v>-25000</v>
      </c>
      <c r="H14625" s="701" t="s">
        <v>9393</v>
      </c>
    </row>
    <row r="14626" spans="1:8" ht="15" customHeight="1" x14ac:dyDescent="0.2">
      <c r="A14626" s="729">
        <v>45000</v>
      </c>
      <c r="B14626" s="90" t="s">
        <v>9354</v>
      </c>
      <c r="C14626" s="93" t="s">
        <v>558</v>
      </c>
      <c r="D14626" s="800" t="s">
        <v>9709</v>
      </c>
      <c r="E14626" s="91"/>
      <c r="F14626" s="91">
        <v>852739</v>
      </c>
      <c r="G14626" s="91">
        <f t="shared" si="234"/>
        <v>852739</v>
      </c>
      <c r="H14626" s="701" t="s">
        <v>9393</v>
      </c>
    </row>
    <row r="14627" spans="1:8" ht="15" customHeight="1" x14ac:dyDescent="0.2">
      <c r="A14627" s="729">
        <v>45000</v>
      </c>
      <c r="B14627" s="90" t="s">
        <v>37</v>
      </c>
      <c r="C14627" s="93" t="s">
        <v>558</v>
      </c>
      <c r="D14627" s="800" t="s">
        <v>9453</v>
      </c>
      <c r="E14627" s="175"/>
      <c r="F14627" s="175">
        <v>188568</v>
      </c>
      <c r="G14627" s="91">
        <f t="shared" si="234"/>
        <v>188568</v>
      </c>
      <c r="H14627" s="701" t="s">
        <v>9393</v>
      </c>
    </row>
    <row r="14628" spans="1:8" s="681" customFormat="1" ht="60" customHeight="1" x14ac:dyDescent="0.25">
      <c r="A14628" s="729">
        <v>45000</v>
      </c>
      <c r="B14628" s="93" t="s">
        <v>6506</v>
      </c>
      <c r="C14628" s="93" t="s">
        <v>558</v>
      </c>
      <c r="D14628" s="801" t="s">
        <v>9451</v>
      </c>
      <c r="E14628" s="175"/>
      <c r="F14628" s="175">
        <v>426116</v>
      </c>
      <c r="G14628" s="175">
        <f t="shared" si="234"/>
        <v>426116</v>
      </c>
      <c r="H14628" s="701" t="s">
        <v>9393</v>
      </c>
    </row>
    <row r="14629" spans="1:8" s="681" customFormat="1" ht="72" customHeight="1" x14ac:dyDescent="0.25">
      <c r="A14629" s="729">
        <v>45000</v>
      </c>
      <c r="B14629" s="93" t="s">
        <v>6503</v>
      </c>
      <c r="C14629" s="93" t="s">
        <v>558</v>
      </c>
      <c r="D14629" s="801" t="s">
        <v>9452</v>
      </c>
      <c r="E14629" s="175"/>
      <c r="F14629" s="175">
        <v>473884</v>
      </c>
      <c r="G14629" s="175">
        <f t="shared" si="234"/>
        <v>473884</v>
      </c>
      <c r="H14629" s="701" t="s">
        <v>9393</v>
      </c>
    </row>
    <row r="14630" spans="1:8" ht="36" x14ac:dyDescent="0.2">
      <c r="A14630" s="729">
        <v>45000</v>
      </c>
      <c r="B14630" s="93" t="s">
        <v>1399</v>
      </c>
      <c r="C14630" s="93" t="s">
        <v>558</v>
      </c>
      <c r="D14630" s="801" t="s">
        <v>9471</v>
      </c>
      <c r="E14630" s="175"/>
      <c r="F14630" s="175">
        <v>1063674</v>
      </c>
      <c r="G14630" s="175">
        <f t="shared" si="234"/>
        <v>1063674</v>
      </c>
      <c r="H14630" s="701" t="s">
        <v>9393</v>
      </c>
    </row>
    <row r="14631" spans="1:8" ht="15" customHeight="1" x14ac:dyDescent="0.2">
      <c r="A14631" s="729">
        <v>45000</v>
      </c>
      <c r="B14631" s="90" t="s">
        <v>9354</v>
      </c>
      <c r="C14631" s="93" t="s">
        <v>558</v>
      </c>
      <c r="D14631" s="800" t="s">
        <v>9710</v>
      </c>
      <c r="E14631" s="175"/>
      <c r="F14631" s="91">
        <v>556158</v>
      </c>
      <c r="G14631" s="91">
        <f t="shared" si="234"/>
        <v>556158</v>
      </c>
      <c r="H14631" s="701" t="s">
        <v>9393</v>
      </c>
    </row>
    <row r="14632" spans="1:8" ht="15" customHeight="1" x14ac:dyDescent="0.2">
      <c r="A14632" s="729">
        <v>45003</v>
      </c>
      <c r="B14632" s="90" t="s">
        <v>6506</v>
      </c>
      <c r="C14632" s="93" t="s">
        <v>558</v>
      </c>
      <c r="D14632" s="800" t="s">
        <v>9439</v>
      </c>
      <c r="E14632" s="91"/>
      <c r="F14632" s="91">
        <v>5000</v>
      </c>
      <c r="G14632" s="91">
        <f t="shared" si="234"/>
        <v>5000</v>
      </c>
      <c r="H14632" s="701" t="s">
        <v>9393</v>
      </c>
    </row>
    <row r="14633" spans="1:8" ht="15" customHeight="1" x14ac:dyDescent="0.2">
      <c r="A14633" s="729">
        <v>45007</v>
      </c>
      <c r="B14633" s="90" t="s">
        <v>9400</v>
      </c>
      <c r="C14633" s="93" t="s">
        <v>558</v>
      </c>
      <c r="D14633" s="800" t="s">
        <v>9516</v>
      </c>
      <c r="E14633" s="175"/>
      <c r="F14633" s="91">
        <v>2358850</v>
      </c>
      <c r="G14633" s="91">
        <f t="shared" si="234"/>
        <v>2358850</v>
      </c>
      <c r="H14633" s="701" t="s">
        <v>9393</v>
      </c>
    </row>
    <row r="14634" spans="1:8" ht="15" customHeight="1" x14ac:dyDescent="0.2">
      <c r="A14634" s="729">
        <v>45007</v>
      </c>
      <c r="B14634" s="90" t="s">
        <v>9400</v>
      </c>
      <c r="C14634" s="93" t="s">
        <v>558</v>
      </c>
      <c r="D14634" s="800" t="s">
        <v>8541</v>
      </c>
      <c r="E14634" s="175">
        <v>23589</v>
      </c>
      <c r="F14634" s="91"/>
      <c r="G14634" s="91">
        <f t="shared" si="234"/>
        <v>-23589</v>
      </c>
      <c r="H14634" s="701" t="s">
        <v>9393</v>
      </c>
    </row>
    <row r="14635" spans="1:8" ht="15" customHeight="1" x14ac:dyDescent="0.2">
      <c r="A14635" s="729">
        <v>45007</v>
      </c>
      <c r="B14635" s="90" t="s">
        <v>9505</v>
      </c>
      <c r="C14635" s="93" t="s">
        <v>558</v>
      </c>
      <c r="D14635" s="800" t="s">
        <v>9516</v>
      </c>
      <c r="E14635" s="91"/>
      <c r="F14635" s="91">
        <v>800000</v>
      </c>
      <c r="G14635" s="91">
        <f t="shared" si="234"/>
        <v>800000</v>
      </c>
      <c r="H14635" s="701" t="s">
        <v>9393</v>
      </c>
    </row>
    <row r="14636" spans="1:8" ht="15" customHeight="1" x14ac:dyDescent="0.2">
      <c r="A14636" s="729">
        <v>45007</v>
      </c>
      <c r="B14636" s="90" t="s">
        <v>9505</v>
      </c>
      <c r="C14636" s="93" t="s">
        <v>558</v>
      </c>
      <c r="D14636" s="800" t="s">
        <v>8541</v>
      </c>
      <c r="E14636" s="91">
        <v>8000</v>
      </c>
      <c r="F14636" s="91"/>
      <c r="G14636" s="91">
        <f t="shared" si="234"/>
        <v>-8000</v>
      </c>
      <c r="H14636" s="701" t="s">
        <v>9393</v>
      </c>
    </row>
    <row r="14637" spans="1:8" ht="15" customHeight="1" x14ac:dyDescent="0.2">
      <c r="A14637" s="729">
        <v>45012</v>
      </c>
      <c r="B14637" s="90" t="s">
        <v>3944</v>
      </c>
      <c r="C14637" s="93" t="s">
        <v>558</v>
      </c>
      <c r="D14637" s="891" t="s">
        <v>9541</v>
      </c>
      <c r="E14637" s="91"/>
      <c r="F14637" s="91">
        <v>337081</v>
      </c>
      <c r="G14637" s="91">
        <f t="shared" si="234"/>
        <v>337081</v>
      </c>
      <c r="H14637" s="701" t="s">
        <v>9393</v>
      </c>
    </row>
    <row r="14638" spans="1:8" ht="15" customHeight="1" x14ac:dyDescent="0.2">
      <c r="A14638" s="729">
        <v>45013</v>
      </c>
      <c r="B14638" s="90" t="s">
        <v>3945</v>
      </c>
      <c r="C14638" s="93" t="s">
        <v>558</v>
      </c>
      <c r="D14638" s="800" t="s">
        <v>9708</v>
      </c>
      <c r="E14638" s="91"/>
      <c r="F14638" s="91">
        <v>105000</v>
      </c>
      <c r="G14638" s="91">
        <f t="shared" si="234"/>
        <v>105000</v>
      </c>
      <c r="H14638" s="701" t="s">
        <v>9393</v>
      </c>
    </row>
    <row r="14639" spans="1:8" ht="15" customHeight="1" x14ac:dyDescent="0.2">
      <c r="A14639" s="733">
        <v>45017</v>
      </c>
      <c r="B14639" s="62" t="s">
        <v>8874</v>
      </c>
      <c r="C14639" s="40" t="s">
        <v>2502</v>
      </c>
      <c r="D14639" s="107" t="s">
        <v>938</v>
      </c>
      <c r="E14639" s="57">
        <v>25000</v>
      </c>
      <c r="F14639" s="125"/>
      <c r="G14639" s="125">
        <f t="shared" si="234"/>
        <v>-25000</v>
      </c>
      <c r="H14639" s="704" t="s">
        <v>9585</v>
      </c>
    </row>
    <row r="14640" spans="1:8" ht="15" customHeight="1" x14ac:dyDescent="0.2">
      <c r="A14640" s="733">
        <v>45017</v>
      </c>
      <c r="B14640" s="62" t="s">
        <v>9407</v>
      </c>
      <c r="C14640" s="40" t="s">
        <v>2502</v>
      </c>
      <c r="D14640" s="107" t="s">
        <v>938</v>
      </c>
      <c r="E14640" s="57">
        <v>25000</v>
      </c>
      <c r="F14640" s="125"/>
      <c r="G14640" s="125">
        <f t="shared" si="234"/>
        <v>-25000</v>
      </c>
      <c r="H14640" s="704" t="s">
        <v>9585</v>
      </c>
    </row>
    <row r="14641" spans="1:8" ht="15" customHeight="1" x14ac:dyDescent="0.2">
      <c r="A14641" s="733">
        <v>45017</v>
      </c>
      <c r="B14641" s="62" t="s">
        <v>9659</v>
      </c>
      <c r="C14641" s="40" t="s">
        <v>2502</v>
      </c>
      <c r="D14641" s="107" t="s">
        <v>141</v>
      </c>
      <c r="E14641" s="57">
        <v>25000</v>
      </c>
      <c r="F14641" s="125"/>
      <c r="G14641" s="125">
        <f t="shared" si="234"/>
        <v>-25000</v>
      </c>
      <c r="H14641" s="704" t="s">
        <v>9585</v>
      </c>
    </row>
    <row r="14642" spans="1:8" ht="15" customHeight="1" x14ac:dyDescent="0.2">
      <c r="A14642" s="733">
        <v>45017</v>
      </c>
      <c r="B14642" s="62" t="s">
        <v>9354</v>
      </c>
      <c r="C14642" s="40" t="s">
        <v>2502</v>
      </c>
      <c r="D14642" s="107" t="s">
        <v>141</v>
      </c>
      <c r="E14642" s="57">
        <v>25000</v>
      </c>
      <c r="F14642" s="125"/>
      <c r="G14642" s="125">
        <f t="shared" si="234"/>
        <v>-25000</v>
      </c>
      <c r="H14642" s="704" t="s">
        <v>9585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9585</v>
      </c>
    </row>
    <row r="14645" spans="1:8" ht="15" customHeight="1" x14ac:dyDescent="0.2">
      <c r="A14645" s="733">
        <v>45017</v>
      </c>
      <c r="B14645" s="62" t="s">
        <v>3944</v>
      </c>
      <c r="C14645" s="40" t="s">
        <v>2502</v>
      </c>
      <c r="D14645" s="107" t="s">
        <v>158</v>
      </c>
      <c r="E14645" s="57">
        <v>150485</v>
      </c>
      <c r="F14645" s="125"/>
      <c r="G14645" s="125">
        <f t="shared" si="235"/>
        <v>-150485</v>
      </c>
      <c r="H14645" s="704" t="s">
        <v>9585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9585</v>
      </c>
    </row>
    <row r="14647" spans="1:8" ht="15" x14ac:dyDescent="0.2">
      <c r="A14647" s="733">
        <v>45017</v>
      </c>
      <c r="B14647" s="62" t="s">
        <v>9407</v>
      </c>
      <c r="C14647" s="40" t="s">
        <v>2502</v>
      </c>
      <c r="D14647" s="107" t="s">
        <v>158</v>
      </c>
      <c r="E14647" s="57">
        <v>176056</v>
      </c>
      <c r="F14647" s="125"/>
      <c r="G14647" s="125">
        <f t="shared" si="235"/>
        <v>-176056</v>
      </c>
      <c r="H14647" s="704" t="s">
        <v>9585</v>
      </c>
    </row>
    <row r="14648" spans="1:8" ht="15" x14ac:dyDescent="0.2">
      <c r="A14648" s="733">
        <v>45017</v>
      </c>
      <c r="B14648" s="62" t="s">
        <v>6503</v>
      </c>
      <c r="C14648" s="40" t="s">
        <v>2502</v>
      </c>
      <c r="D14648" s="107" t="s">
        <v>158</v>
      </c>
      <c r="E14648" s="57">
        <v>35000</v>
      </c>
      <c r="F14648" s="125"/>
      <c r="G14648" s="125">
        <f t="shared" si="235"/>
        <v>-35000</v>
      </c>
      <c r="H14648" s="704" t="s">
        <v>9585</v>
      </c>
    </row>
    <row r="14649" spans="1:8" ht="15" x14ac:dyDescent="0.2">
      <c r="A14649" s="733">
        <v>45017</v>
      </c>
      <c r="B14649" s="62" t="s">
        <v>9354</v>
      </c>
      <c r="C14649" s="40" t="s">
        <v>2502</v>
      </c>
      <c r="D14649" s="107" t="s">
        <v>158</v>
      </c>
      <c r="E14649" s="57">
        <v>83542</v>
      </c>
      <c r="F14649" s="125"/>
      <c r="G14649" s="125">
        <f t="shared" si="235"/>
        <v>-83542</v>
      </c>
      <c r="H14649" s="704" t="s">
        <v>9585</v>
      </c>
    </row>
    <row r="14650" spans="1:8" ht="15" x14ac:dyDescent="0.2">
      <c r="A14650" s="733">
        <v>45017</v>
      </c>
      <c r="B14650" s="62" t="s">
        <v>9462</v>
      </c>
      <c r="C14650" s="40" t="s">
        <v>2502</v>
      </c>
      <c r="D14650" s="107" t="s">
        <v>158</v>
      </c>
      <c r="E14650" s="57">
        <v>30000</v>
      </c>
      <c r="F14650" s="125"/>
      <c r="G14650" s="125">
        <f t="shared" si="235"/>
        <v>-30000</v>
      </c>
      <c r="H14650" s="704" t="s">
        <v>9585</v>
      </c>
    </row>
    <row r="14651" spans="1:8" ht="15" x14ac:dyDescent="0.2">
      <c r="A14651" s="733">
        <v>45017</v>
      </c>
      <c r="B14651" s="62" t="s">
        <v>37</v>
      </c>
      <c r="C14651" s="40" t="s">
        <v>2502</v>
      </c>
      <c r="D14651" s="107" t="s">
        <v>158</v>
      </c>
      <c r="E14651" s="57">
        <v>132929.16666666669</v>
      </c>
      <c r="F14651" s="125"/>
      <c r="G14651" s="125">
        <f t="shared" si="235"/>
        <v>-132929.16666666669</v>
      </c>
      <c r="H14651" s="704" t="s">
        <v>9585</v>
      </c>
    </row>
    <row r="14652" spans="1:8" ht="15" x14ac:dyDescent="0.2">
      <c r="A14652" s="733">
        <v>45017</v>
      </c>
      <c r="B14652" s="62" t="s">
        <v>2932</v>
      </c>
      <c r="C14652" s="40" t="s">
        <v>2502</v>
      </c>
      <c r="D14652" s="107" t="s">
        <v>158</v>
      </c>
      <c r="E14652" s="57">
        <v>100004.16666666666</v>
      </c>
      <c r="F14652" s="125"/>
      <c r="G14652" s="125">
        <f t="shared" si="235"/>
        <v>-100004.16666666666</v>
      </c>
      <c r="H14652" s="704" t="s">
        <v>9585</v>
      </c>
    </row>
    <row r="14653" spans="1:8" ht="15" customHeight="1" x14ac:dyDescent="0.2">
      <c r="A14653" s="733">
        <v>45017</v>
      </c>
      <c r="B14653" s="62" t="s">
        <v>8874</v>
      </c>
      <c r="C14653" s="40" t="s">
        <v>2502</v>
      </c>
      <c r="D14653" s="107" t="s">
        <v>158</v>
      </c>
      <c r="E14653" s="57">
        <f>91455+40521</f>
        <v>131976</v>
      </c>
      <c r="F14653" s="125"/>
      <c r="G14653" s="125">
        <f t="shared" si="235"/>
        <v>-131976</v>
      </c>
      <c r="H14653" s="704" t="s">
        <v>9585</v>
      </c>
    </row>
    <row r="14654" spans="1:8" ht="15" x14ac:dyDescent="0.2">
      <c r="A14654" s="733">
        <v>45017</v>
      </c>
      <c r="B14654" s="62" t="s">
        <v>9659</v>
      </c>
      <c r="C14654" s="40" t="s">
        <v>2502</v>
      </c>
      <c r="D14654" s="107" t="s">
        <v>158</v>
      </c>
      <c r="E14654" s="57">
        <f>40000+35625</f>
        <v>75625</v>
      </c>
      <c r="F14654" s="125"/>
      <c r="G14654" s="125">
        <f t="shared" si="235"/>
        <v>-75625</v>
      </c>
      <c r="H14654" s="704" t="s">
        <v>9585</v>
      </c>
    </row>
    <row r="14655" spans="1:8" ht="15" customHeight="1" x14ac:dyDescent="0.2">
      <c r="A14655" s="733">
        <v>45017</v>
      </c>
      <c r="B14655" s="62" t="s">
        <v>3945</v>
      </c>
      <c r="C14655" s="40" t="s">
        <v>2502</v>
      </c>
      <c r="D14655" s="107" t="s">
        <v>158</v>
      </c>
      <c r="E14655" s="57">
        <v>28000</v>
      </c>
      <c r="F14655" s="125"/>
      <c r="G14655" s="125">
        <f t="shared" si="235"/>
        <v>-28000</v>
      </c>
      <c r="H14655" s="704" t="s">
        <v>9585</v>
      </c>
    </row>
    <row r="14656" spans="1:8" ht="15" x14ac:dyDescent="0.2">
      <c r="A14656" s="733">
        <v>45017</v>
      </c>
      <c r="B14656" s="62" t="s">
        <v>11</v>
      </c>
      <c r="C14656" s="40" t="s">
        <v>2502</v>
      </c>
      <c r="D14656" s="107" t="s">
        <v>158</v>
      </c>
      <c r="E14656" s="57">
        <v>5000</v>
      </c>
      <c r="F14656" s="125"/>
      <c r="G14656" s="125">
        <f t="shared" si="235"/>
        <v>-5000</v>
      </c>
      <c r="H14656" s="704" t="s">
        <v>9585</v>
      </c>
    </row>
    <row r="14657" spans="1:8" ht="15" x14ac:dyDescent="0.2">
      <c r="A14657" s="733">
        <v>45017</v>
      </c>
      <c r="B14657" s="62" t="s">
        <v>8874</v>
      </c>
      <c r="C14657" s="40" t="s">
        <v>3144</v>
      </c>
      <c r="D14657" s="107" t="s">
        <v>9577</v>
      </c>
      <c r="E14657" s="57">
        <v>3500</v>
      </c>
      <c r="F14657" s="125"/>
      <c r="G14657" s="125">
        <f t="shared" si="235"/>
        <v>-3500</v>
      </c>
      <c r="H14657" s="704" t="s">
        <v>9585</v>
      </c>
    </row>
    <row r="14658" spans="1:8" ht="15" x14ac:dyDescent="0.2">
      <c r="A14658" s="733">
        <v>45017</v>
      </c>
      <c r="B14658" s="62" t="s">
        <v>3945</v>
      </c>
      <c r="C14658" s="581" t="s">
        <v>3002</v>
      </c>
      <c r="D14658" s="892" t="s">
        <v>9657</v>
      </c>
      <c r="E14658" s="582">
        <v>30152</v>
      </c>
      <c r="F14658" s="125"/>
      <c r="G14658" s="125">
        <f t="shared" si="235"/>
        <v>-30152</v>
      </c>
      <c r="H14658" s="704" t="s">
        <v>9585</v>
      </c>
    </row>
    <row r="14659" spans="1:8" ht="15" x14ac:dyDescent="0.2">
      <c r="A14659" s="733">
        <v>45017</v>
      </c>
      <c r="B14659" s="62" t="s">
        <v>3944</v>
      </c>
      <c r="C14659" s="581" t="s">
        <v>3002</v>
      </c>
      <c r="D14659" s="892" t="s">
        <v>9657</v>
      </c>
      <c r="E14659" s="582">
        <v>32760</v>
      </c>
      <c r="F14659" s="125"/>
      <c r="G14659" s="125">
        <f t="shared" si="235"/>
        <v>-32760</v>
      </c>
      <c r="H14659" s="704" t="s">
        <v>9585</v>
      </c>
    </row>
    <row r="14660" spans="1:8" ht="15" x14ac:dyDescent="0.2">
      <c r="A14660" s="733">
        <v>45017</v>
      </c>
      <c r="B14660" s="62" t="s">
        <v>37</v>
      </c>
      <c r="C14660" s="581" t="s">
        <v>3002</v>
      </c>
      <c r="D14660" s="892" t="s">
        <v>9657</v>
      </c>
      <c r="E14660" s="582">
        <v>15560</v>
      </c>
      <c r="F14660" s="125"/>
      <c r="G14660" s="125">
        <f t="shared" si="235"/>
        <v>-15560</v>
      </c>
      <c r="H14660" s="704" t="s">
        <v>9585</v>
      </c>
    </row>
    <row r="14661" spans="1:8" ht="15" customHeight="1" x14ac:dyDescent="0.2">
      <c r="A14661" s="733">
        <v>45017</v>
      </c>
      <c r="B14661" s="62" t="s">
        <v>7065</v>
      </c>
      <c r="C14661" s="581" t="s">
        <v>3002</v>
      </c>
      <c r="D14661" s="892" t="s">
        <v>9657</v>
      </c>
      <c r="E14661" s="582">
        <v>19452</v>
      </c>
      <c r="F14661" s="125"/>
      <c r="G14661" s="125">
        <f t="shared" si="235"/>
        <v>-19452</v>
      </c>
      <c r="H14661" s="704" t="s">
        <v>9585</v>
      </c>
    </row>
    <row r="14662" spans="1:8" ht="15" customHeight="1" x14ac:dyDescent="0.2">
      <c r="A14662" s="733">
        <v>45017</v>
      </c>
      <c r="B14662" s="62" t="s">
        <v>8874</v>
      </c>
      <c r="C14662" s="40" t="s">
        <v>3144</v>
      </c>
      <c r="D14662" s="107" t="s">
        <v>9578</v>
      </c>
      <c r="E14662" s="57">
        <v>8260</v>
      </c>
      <c r="F14662" s="125"/>
      <c r="G14662" s="125">
        <f t="shared" si="235"/>
        <v>-8260</v>
      </c>
      <c r="H14662" s="704" t="s">
        <v>9585</v>
      </c>
    </row>
    <row r="14663" spans="1:8" ht="15" x14ac:dyDescent="0.2">
      <c r="A14663" s="733">
        <v>45017</v>
      </c>
      <c r="B14663" s="40" t="s">
        <v>9407</v>
      </c>
      <c r="C14663" s="40" t="s">
        <v>3144</v>
      </c>
      <c r="D14663" s="107" t="s">
        <v>4449</v>
      </c>
      <c r="E14663" s="41">
        <v>86890</v>
      </c>
      <c r="G14663" s="125">
        <f t="shared" si="235"/>
        <v>-86890</v>
      </c>
      <c r="H14663" s="704" t="s">
        <v>9585</v>
      </c>
    </row>
    <row r="14664" spans="1:8" ht="15" x14ac:dyDescent="0.2">
      <c r="A14664" s="733">
        <v>45017</v>
      </c>
      <c r="B14664" s="40" t="s">
        <v>8874</v>
      </c>
      <c r="C14664" s="40" t="s">
        <v>3144</v>
      </c>
      <c r="D14664" s="107" t="s">
        <v>4290</v>
      </c>
      <c r="E14664" s="41">
        <v>6090</v>
      </c>
      <c r="G14664" s="41">
        <f t="shared" si="235"/>
        <v>-6090</v>
      </c>
      <c r="H14664" s="704" t="s">
        <v>9585</v>
      </c>
    </row>
    <row r="14665" spans="1:8" ht="15" x14ac:dyDescent="0.2">
      <c r="A14665" s="733">
        <v>45017</v>
      </c>
      <c r="B14665" s="40" t="s">
        <v>8874</v>
      </c>
      <c r="C14665" s="40" t="s">
        <v>9301</v>
      </c>
      <c r="D14665" s="107" t="s">
        <v>9581</v>
      </c>
      <c r="E14665" s="41">
        <v>30000</v>
      </c>
      <c r="G14665" s="41">
        <f t="shared" si="235"/>
        <v>-30000</v>
      </c>
      <c r="H14665" s="704" t="s">
        <v>9585</v>
      </c>
    </row>
    <row r="14666" spans="1:8" ht="15" x14ac:dyDescent="0.2">
      <c r="A14666" s="733">
        <v>45017</v>
      </c>
      <c r="B14666" s="40" t="s">
        <v>9505</v>
      </c>
      <c r="C14666" s="40" t="s">
        <v>3144</v>
      </c>
      <c r="D14666" s="107" t="s">
        <v>9582</v>
      </c>
      <c r="E14666" s="41">
        <v>149000</v>
      </c>
      <c r="G14666" s="41">
        <f t="shared" si="235"/>
        <v>-149000</v>
      </c>
      <c r="H14666" s="704" t="s">
        <v>9585</v>
      </c>
    </row>
    <row r="14667" spans="1:8" ht="15" x14ac:dyDescent="0.2">
      <c r="A14667" s="733">
        <v>45017</v>
      </c>
      <c r="B14667" s="40" t="s">
        <v>9354</v>
      </c>
      <c r="C14667" s="40" t="s">
        <v>777</v>
      </c>
      <c r="D14667" s="107" t="s">
        <v>9586</v>
      </c>
      <c r="E14667" s="41">
        <v>13000</v>
      </c>
      <c r="G14667" s="41">
        <f t="shared" si="235"/>
        <v>-13000</v>
      </c>
      <c r="H14667" s="704" t="s">
        <v>9585</v>
      </c>
    </row>
    <row r="14668" spans="1:8" ht="15" x14ac:dyDescent="0.2">
      <c r="A14668" s="733">
        <v>45017</v>
      </c>
      <c r="B14668" s="40" t="s">
        <v>16</v>
      </c>
      <c r="C14668" s="40" t="s">
        <v>3842</v>
      </c>
      <c r="D14668" s="107" t="s">
        <v>1156</v>
      </c>
      <c r="E14668" s="41">
        <v>2000</v>
      </c>
      <c r="G14668" s="41">
        <f t="shared" si="235"/>
        <v>-2000</v>
      </c>
      <c r="H14668" s="704" t="s">
        <v>9585</v>
      </c>
    </row>
    <row r="14669" spans="1:8" ht="15" x14ac:dyDescent="0.2">
      <c r="A14669" s="733">
        <v>45017</v>
      </c>
      <c r="B14669" s="40" t="s">
        <v>16</v>
      </c>
      <c r="C14669" s="40" t="s">
        <v>9560</v>
      </c>
      <c r="D14669" s="107" t="s">
        <v>9587</v>
      </c>
      <c r="E14669" s="41">
        <v>1000</v>
      </c>
      <c r="G14669" s="41">
        <f t="shared" si="235"/>
        <v>-1000</v>
      </c>
      <c r="H14669" s="704" t="s">
        <v>9585</v>
      </c>
    </row>
    <row r="14670" spans="1:8" ht="15" x14ac:dyDescent="0.2">
      <c r="A14670" s="733">
        <v>45019</v>
      </c>
      <c r="B14670" s="40" t="s">
        <v>16</v>
      </c>
      <c r="C14670" s="40" t="s">
        <v>8375</v>
      </c>
      <c r="D14670" s="107" t="s">
        <v>9583</v>
      </c>
      <c r="E14670" s="41">
        <v>520</v>
      </c>
      <c r="G14670" s="41">
        <f t="shared" si="235"/>
        <v>-520</v>
      </c>
      <c r="H14670" s="704" t="s">
        <v>9585</v>
      </c>
    </row>
    <row r="14671" spans="1:8" ht="15" x14ac:dyDescent="0.2">
      <c r="A14671" s="733">
        <v>45019</v>
      </c>
      <c r="B14671" s="40" t="s">
        <v>8874</v>
      </c>
      <c r="C14671" s="40" t="s">
        <v>4875</v>
      </c>
      <c r="D14671" s="107" t="s">
        <v>9584</v>
      </c>
      <c r="E14671" s="41">
        <v>2000</v>
      </c>
      <c r="G14671" s="41">
        <f t="shared" si="235"/>
        <v>-2000</v>
      </c>
      <c r="H14671" s="704" t="s">
        <v>9585</v>
      </c>
    </row>
    <row r="14672" spans="1:8" ht="15" x14ac:dyDescent="0.2">
      <c r="A14672" s="733">
        <v>45019</v>
      </c>
      <c r="B14672" s="40" t="s">
        <v>8874</v>
      </c>
      <c r="C14672" s="40" t="s">
        <v>5740</v>
      </c>
      <c r="D14672" s="107" t="s">
        <v>9589</v>
      </c>
      <c r="E14672" s="41">
        <v>500</v>
      </c>
      <c r="G14672" s="41">
        <f t="shared" si="235"/>
        <v>-500</v>
      </c>
      <c r="H14672" s="704" t="s">
        <v>9585</v>
      </c>
    </row>
    <row r="14673" spans="1:8" ht="15" x14ac:dyDescent="0.2">
      <c r="A14673" s="733">
        <v>45019</v>
      </c>
      <c r="B14673" s="40" t="s">
        <v>16</v>
      </c>
      <c r="C14673" s="40" t="s">
        <v>9560</v>
      </c>
      <c r="D14673" s="107" t="s">
        <v>9588</v>
      </c>
      <c r="E14673" s="41">
        <v>1500</v>
      </c>
      <c r="G14673" s="41">
        <f t="shared" si="235"/>
        <v>-1500</v>
      </c>
      <c r="H14673" s="704" t="s">
        <v>9585</v>
      </c>
    </row>
    <row r="14674" spans="1:8" ht="15" x14ac:dyDescent="0.2">
      <c r="A14674" s="733">
        <v>45019</v>
      </c>
      <c r="B14674" s="40" t="s">
        <v>16</v>
      </c>
      <c r="C14674" s="40" t="s">
        <v>391</v>
      </c>
      <c r="D14674" s="107" t="s">
        <v>9590</v>
      </c>
      <c r="E14674" s="41">
        <v>1000</v>
      </c>
      <c r="G14674" s="41">
        <f t="shared" si="235"/>
        <v>-1000</v>
      </c>
      <c r="H14674" s="704" t="s">
        <v>9585</v>
      </c>
    </row>
    <row r="14675" spans="1:8" ht="15" x14ac:dyDescent="0.2">
      <c r="A14675" s="733">
        <v>45020</v>
      </c>
      <c r="B14675" s="40" t="s">
        <v>9505</v>
      </c>
      <c r="D14675" s="107" t="s">
        <v>9603</v>
      </c>
      <c r="E14675" s="41">
        <v>800</v>
      </c>
      <c r="G14675" s="41">
        <f t="shared" si="235"/>
        <v>-800</v>
      </c>
      <c r="H14675" s="704" t="s">
        <v>9585</v>
      </c>
    </row>
    <row r="14676" spans="1:8" ht="15" x14ac:dyDescent="0.2">
      <c r="A14676" s="733">
        <v>45020</v>
      </c>
      <c r="B14676" s="40" t="s">
        <v>16</v>
      </c>
      <c r="C14676" s="40" t="s">
        <v>3842</v>
      </c>
      <c r="D14676" s="107" t="s">
        <v>1156</v>
      </c>
      <c r="E14676" s="41">
        <v>2000</v>
      </c>
      <c r="G14676" s="41">
        <f t="shared" si="235"/>
        <v>-2000</v>
      </c>
      <c r="H14676" s="704" t="s">
        <v>9585</v>
      </c>
    </row>
    <row r="14677" spans="1:8" ht="15" x14ac:dyDescent="0.2">
      <c r="A14677" s="733">
        <v>45020</v>
      </c>
      <c r="B14677" s="40" t="s">
        <v>9407</v>
      </c>
      <c r="C14677" s="40" t="s">
        <v>1753</v>
      </c>
      <c r="D14677" s="107" t="s">
        <v>9604</v>
      </c>
      <c r="E14677" s="41">
        <v>30000</v>
      </c>
      <c r="G14677" s="41">
        <f t="shared" si="235"/>
        <v>-30000</v>
      </c>
      <c r="H14677" s="704" t="s">
        <v>9585</v>
      </c>
    </row>
    <row r="14678" spans="1:8" ht="15" x14ac:dyDescent="0.2">
      <c r="A14678" s="733">
        <v>45020</v>
      </c>
      <c r="B14678" s="40" t="s">
        <v>2932</v>
      </c>
      <c r="C14678" s="40" t="s">
        <v>391</v>
      </c>
      <c r="D14678" s="107" t="s">
        <v>8370</v>
      </c>
      <c r="E14678" s="41">
        <v>2200</v>
      </c>
      <c r="G14678" s="41">
        <f t="shared" si="235"/>
        <v>-2200</v>
      </c>
      <c r="H14678" s="704" t="s">
        <v>9585</v>
      </c>
    </row>
    <row r="14679" spans="1:8" ht="15" x14ac:dyDescent="0.2">
      <c r="A14679" s="733">
        <v>45020</v>
      </c>
      <c r="B14679" s="40" t="s">
        <v>16</v>
      </c>
      <c r="C14679" s="40" t="s">
        <v>8375</v>
      </c>
      <c r="D14679" s="107" t="s">
        <v>9583</v>
      </c>
      <c r="E14679" s="41">
        <v>300</v>
      </c>
      <c r="G14679" s="41">
        <f t="shared" si="235"/>
        <v>-300</v>
      </c>
      <c r="H14679" s="704" t="s">
        <v>9585</v>
      </c>
    </row>
    <row r="14680" spans="1:8" ht="15" x14ac:dyDescent="0.2">
      <c r="A14680" s="733">
        <v>45020</v>
      </c>
      <c r="B14680" s="40" t="s">
        <v>16</v>
      </c>
      <c r="C14680" s="40" t="s">
        <v>3363</v>
      </c>
      <c r="D14680" s="107" t="s">
        <v>4435</v>
      </c>
      <c r="E14680" s="41">
        <v>160</v>
      </c>
      <c r="G14680" s="41">
        <f t="shared" si="235"/>
        <v>-160</v>
      </c>
      <c r="H14680" s="704" t="s">
        <v>9585</v>
      </c>
    </row>
    <row r="14681" spans="1:8" ht="15" x14ac:dyDescent="0.2">
      <c r="A14681" s="733">
        <v>45020</v>
      </c>
      <c r="B14681" s="40" t="s">
        <v>8655</v>
      </c>
      <c r="C14681" s="40" t="s">
        <v>5740</v>
      </c>
      <c r="D14681" s="107" t="s">
        <v>9605</v>
      </c>
      <c r="E14681" s="41">
        <v>1600</v>
      </c>
      <c r="G14681" s="41">
        <f t="shared" si="235"/>
        <v>-1600</v>
      </c>
      <c r="H14681" s="704" t="s">
        <v>9585</v>
      </c>
    </row>
    <row r="14682" spans="1:8" ht="15" x14ac:dyDescent="0.2">
      <c r="A14682" s="733">
        <v>45020</v>
      </c>
      <c r="B14682" s="40" t="s">
        <v>16</v>
      </c>
      <c r="C14682" s="40" t="s">
        <v>9560</v>
      </c>
      <c r="D14682" s="107" t="s">
        <v>9606</v>
      </c>
      <c r="E14682" s="41">
        <v>1000</v>
      </c>
      <c r="G14682" s="41">
        <f t="shared" si="235"/>
        <v>-1000</v>
      </c>
      <c r="H14682" s="704" t="s">
        <v>9585</v>
      </c>
    </row>
    <row r="14683" spans="1:8" ht="15" x14ac:dyDescent="0.2">
      <c r="A14683" s="733">
        <v>45020</v>
      </c>
      <c r="B14683" s="40" t="s">
        <v>16</v>
      </c>
      <c r="C14683" s="40" t="s">
        <v>391</v>
      </c>
      <c r="D14683" s="107" t="s">
        <v>9607</v>
      </c>
      <c r="E14683" s="41">
        <v>360</v>
      </c>
      <c r="G14683" s="41">
        <f t="shared" si="235"/>
        <v>-360</v>
      </c>
      <c r="H14683" s="704" t="s">
        <v>9585</v>
      </c>
    </row>
    <row r="14684" spans="1:8" ht="15" x14ac:dyDescent="0.2">
      <c r="A14684" s="733">
        <v>45020</v>
      </c>
      <c r="B14684" s="40" t="s">
        <v>9400</v>
      </c>
      <c r="C14684" s="40" t="s">
        <v>391</v>
      </c>
      <c r="D14684" s="107" t="s">
        <v>8934</v>
      </c>
      <c r="E14684" s="41">
        <v>750</v>
      </c>
      <c r="G14684" s="41">
        <f t="shared" si="235"/>
        <v>-750</v>
      </c>
      <c r="H14684" s="704" t="s">
        <v>9585</v>
      </c>
    </row>
    <row r="14685" spans="1:8" ht="15" x14ac:dyDescent="0.2">
      <c r="A14685" s="733">
        <v>45020</v>
      </c>
      <c r="B14685" s="40" t="s">
        <v>16</v>
      </c>
      <c r="C14685" s="40" t="s">
        <v>1494</v>
      </c>
      <c r="D14685" s="107" t="s">
        <v>9608</v>
      </c>
      <c r="E14685" s="41">
        <v>1400</v>
      </c>
      <c r="G14685" s="41">
        <f t="shared" si="235"/>
        <v>-1400</v>
      </c>
      <c r="H14685" s="704" t="s">
        <v>9585</v>
      </c>
    </row>
    <row r="14686" spans="1:8" ht="15" x14ac:dyDescent="0.2">
      <c r="A14686" s="733">
        <v>45020</v>
      </c>
      <c r="B14686" s="40" t="s">
        <v>16</v>
      </c>
      <c r="C14686" s="40" t="s">
        <v>103</v>
      </c>
      <c r="D14686" s="107" t="s">
        <v>9609</v>
      </c>
      <c r="E14686" s="41">
        <v>300</v>
      </c>
      <c r="G14686" s="41">
        <f t="shared" si="235"/>
        <v>-300</v>
      </c>
      <c r="H14686" s="704" t="s">
        <v>9585</v>
      </c>
    </row>
    <row r="14687" spans="1:8" ht="15" x14ac:dyDescent="0.2">
      <c r="A14687" s="733">
        <v>45020</v>
      </c>
      <c r="B14687" s="40" t="s">
        <v>9400</v>
      </c>
      <c r="C14687" s="40" t="s">
        <v>5740</v>
      </c>
      <c r="D14687" s="107" t="s">
        <v>9610</v>
      </c>
      <c r="E14687" s="41">
        <v>300</v>
      </c>
      <c r="G14687" s="41">
        <f t="shared" si="235"/>
        <v>-300</v>
      </c>
      <c r="H14687" s="704" t="s">
        <v>9585</v>
      </c>
    </row>
    <row r="14688" spans="1:8" ht="15" x14ac:dyDescent="0.2">
      <c r="A14688" s="733">
        <v>45020</v>
      </c>
      <c r="B14688" s="40" t="s">
        <v>37</v>
      </c>
      <c r="C14688" s="40" t="s">
        <v>391</v>
      </c>
      <c r="D14688" s="107" t="s">
        <v>9611</v>
      </c>
      <c r="E14688" s="41">
        <v>3000</v>
      </c>
      <c r="G14688" s="41">
        <f t="shared" si="235"/>
        <v>-3000</v>
      </c>
      <c r="H14688" s="704" t="s">
        <v>9585</v>
      </c>
    </row>
    <row r="14689" spans="1:8" ht="15" x14ac:dyDescent="0.2">
      <c r="A14689" s="733">
        <v>45020</v>
      </c>
      <c r="B14689" s="40" t="s">
        <v>9505</v>
      </c>
      <c r="C14689" s="40" t="s">
        <v>3144</v>
      </c>
      <c r="D14689" s="107" t="s">
        <v>391</v>
      </c>
      <c r="E14689" s="41">
        <v>990</v>
      </c>
      <c r="G14689" s="41">
        <f t="shared" si="235"/>
        <v>-990</v>
      </c>
      <c r="H14689" s="704" t="s">
        <v>9585</v>
      </c>
    </row>
    <row r="14690" spans="1:8" ht="15" x14ac:dyDescent="0.2">
      <c r="A14690" s="733">
        <v>45021</v>
      </c>
      <c r="B14690" s="40" t="s">
        <v>9505</v>
      </c>
      <c r="C14690" s="40" t="s">
        <v>6965</v>
      </c>
      <c r="D14690" s="107" t="s">
        <v>9523</v>
      </c>
      <c r="E14690" s="41">
        <v>5000</v>
      </c>
      <c r="G14690" s="41">
        <f t="shared" si="235"/>
        <v>-5000</v>
      </c>
      <c r="H14690" s="704" t="s">
        <v>9585</v>
      </c>
    </row>
    <row r="14691" spans="1:8" ht="15" x14ac:dyDescent="0.2">
      <c r="A14691" s="733">
        <v>45021</v>
      </c>
      <c r="B14691" s="40" t="s">
        <v>16</v>
      </c>
      <c r="C14691" s="40" t="s">
        <v>3842</v>
      </c>
      <c r="D14691" s="107" t="s">
        <v>1156</v>
      </c>
      <c r="E14691" s="41">
        <v>3000</v>
      </c>
      <c r="G14691" s="41">
        <f t="shared" si="235"/>
        <v>-3000</v>
      </c>
      <c r="H14691" s="704" t="s">
        <v>9585</v>
      </c>
    </row>
    <row r="14692" spans="1:8" ht="15" x14ac:dyDescent="0.2">
      <c r="A14692" s="733">
        <v>45021</v>
      </c>
      <c r="B14692" s="40" t="s">
        <v>9505</v>
      </c>
      <c r="C14692" s="40" t="s">
        <v>5740</v>
      </c>
      <c r="D14692" s="107" t="s">
        <v>9522</v>
      </c>
      <c r="E14692" s="41">
        <v>900</v>
      </c>
      <c r="G14692" s="41">
        <f t="shared" si="235"/>
        <v>-900</v>
      </c>
      <c r="H14692" s="704" t="s">
        <v>9585</v>
      </c>
    </row>
    <row r="14693" spans="1:8" ht="15" x14ac:dyDescent="0.2">
      <c r="A14693" s="733">
        <v>45021</v>
      </c>
      <c r="B14693" s="40" t="s">
        <v>9407</v>
      </c>
      <c r="C14693" s="40" t="s">
        <v>9560</v>
      </c>
      <c r="D14693" s="107" t="s">
        <v>9612</v>
      </c>
      <c r="E14693" s="41">
        <v>3000</v>
      </c>
      <c r="G14693" s="41">
        <f t="shared" si="235"/>
        <v>-3000</v>
      </c>
      <c r="H14693" s="704" t="s">
        <v>9585</v>
      </c>
    </row>
    <row r="14694" spans="1:8" ht="15" x14ac:dyDescent="0.2">
      <c r="A14694" s="733">
        <v>45021</v>
      </c>
      <c r="B14694" s="40" t="s">
        <v>8874</v>
      </c>
      <c r="C14694" s="40" t="s">
        <v>285</v>
      </c>
      <c r="D14694" s="107" t="s">
        <v>9613</v>
      </c>
      <c r="E14694" s="41">
        <v>1250</v>
      </c>
      <c r="G14694" s="41">
        <f t="shared" si="235"/>
        <v>-1250</v>
      </c>
      <c r="H14694" s="704" t="s">
        <v>9585</v>
      </c>
    </row>
    <row r="14695" spans="1:8" ht="15" x14ac:dyDescent="0.2">
      <c r="A14695" s="733">
        <v>45022</v>
      </c>
      <c r="B14695" s="40" t="s">
        <v>8874</v>
      </c>
      <c r="C14695" s="40" t="s">
        <v>391</v>
      </c>
      <c r="D14695" s="107" t="s">
        <v>9615</v>
      </c>
      <c r="E14695" s="41">
        <v>2900</v>
      </c>
      <c r="G14695" s="41">
        <f t="shared" si="235"/>
        <v>-2900</v>
      </c>
      <c r="H14695" s="704" t="s">
        <v>9585</v>
      </c>
    </row>
    <row r="14696" spans="1:8" ht="15" x14ac:dyDescent="0.2">
      <c r="A14696" s="733">
        <v>45022</v>
      </c>
      <c r="B14696" s="40" t="s">
        <v>9407</v>
      </c>
      <c r="C14696" s="40" t="s">
        <v>9622</v>
      </c>
      <c r="D14696" s="107" t="s">
        <v>9623</v>
      </c>
      <c r="E14696" s="41">
        <v>150000</v>
      </c>
      <c r="G14696" s="41">
        <f t="shared" si="235"/>
        <v>-150000</v>
      </c>
      <c r="H14696" s="704" t="s">
        <v>9585</v>
      </c>
    </row>
    <row r="14697" spans="1:8" ht="15" x14ac:dyDescent="0.2">
      <c r="A14697" s="733">
        <v>45022</v>
      </c>
      <c r="B14697" s="40" t="s">
        <v>16</v>
      </c>
      <c r="C14697" s="40" t="s">
        <v>8375</v>
      </c>
      <c r="D14697" s="107" t="s">
        <v>9614</v>
      </c>
      <c r="E14697" s="41">
        <v>700</v>
      </c>
      <c r="G14697" s="41">
        <f t="shared" si="235"/>
        <v>-700</v>
      </c>
      <c r="H14697" s="704" t="s">
        <v>9585</v>
      </c>
    </row>
    <row r="14698" spans="1:8" ht="15" x14ac:dyDescent="0.2">
      <c r="A14698" s="733">
        <v>45022</v>
      </c>
      <c r="B14698" s="40" t="s">
        <v>9354</v>
      </c>
      <c r="C14698" s="40" t="s">
        <v>391</v>
      </c>
      <c r="D14698" s="107" t="s">
        <v>9616</v>
      </c>
      <c r="E14698" s="41">
        <v>250</v>
      </c>
      <c r="G14698" s="41">
        <f t="shared" si="235"/>
        <v>-250</v>
      </c>
      <c r="H14698" s="704" t="s">
        <v>9585</v>
      </c>
    </row>
    <row r="14699" spans="1:8" ht="15" x14ac:dyDescent="0.2">
      <c r="A14699" s="733">
        <v>45022</v>
      </c>
      <c r="B14699" s="40" t="s">
        <v>16</v>
      </c>
      <c r="C14699" s="40" t="s">
        <v>3842</v>
      </c>
      <c r="D14699" s="107" t="s">
        <v>1156</v>
      </c>
      <c r="E14699" s="41">
        <v>2000</v>
      </c>
      <c r="G14699" s="41">
        <f t="shared" si="235"/>
        <v>-2000</v>
      </c>
      <c r="H14699" s="704" t="s">
        <v>9585</v>
      </c>
    </row>
    <row r="14700" spans="1:8" ht="15" x14ac:dyDescent="0.2">
      <c r="A14700" s="733">
        <v>45024</v>
      </c>
      <c r="B14700" s="40" t="s">
        <v>9407</v>
      </c>
      <c r="C14700" s="40" t="s">
        <v>3144</v>
      </c>
      <c r="D14700" s="107" t="s">
        <v>9617</v>
      </c>
      <c r="E14700" s="41">
        <v>10000</v>
      </c>
      <c r="G14700" s="41">
        <f t="shared" si="235"/>
        <v>-10000</v>
      </c>
      <c r="H14700" s="704" t="s">
        <v>9585</v>
      </c>
    </row>
    <row r="14701" spans="1:8" ht="15" x14ac:dyDescent="0.2">
      <c r="A14701" s="733">
        <v>45024</v>
      </c>
      <c r="B14701" s="40" t="s">
        <v>8874</v>
      </c>
      <c r="C14701" s="40" t="s">
        <v>285</v>
      </c>
      <c r="D14701" s="107" t="s">
        <v>3628</v>
      </c>
      <c r="E14701" s="41">
        <v>1500</v>
      </c>
      <c r="G14701" s="41">
        <f t="shared" si="235"/>
        <v>-1500</v>
      </c>
      <c r="H14701" s="704" t="s">
        <v>9585</v>
      </c>
    </row>
    <row r="14702" spans="1:8" ht="15" x14ac:dyDescent="0.2">
      <c r="A14702" s="733">
        <v>45024</v>
      </c>
      <c r="B14702" s="40" t="s">
        <v>8655</v>
      </c>
      <c r="C14702" s="40" t="s">
        <v>3144</v>
      </c>
      <c r="D14702" s="107" t="s">
        <v>9618</v>
      </c>
      <c r="E14702" s="41">
        <v>22500</v>
      </c>
      <c r="G14702" s="41">
        <f t="shared" si="235"/>
        <v>-22500</v>
      </c>
      <c r="H14702" s="704" t="s">
        <v>9585</v>
      </c>
    </row>
    <row r="14703" spans="1:8" ht="15" x14ac:dyDescent="0.2">
      <c r="A14703" s="733">
        <v>45026</v>
      </c>
      <c r="B14703" s="40" t="s">
        <v>9407</v>
      </c>
      <c r="C14703" s="40" t="s">
        <v>3144</v>
      </c>
      <c r="D14703" s="107" t="s">
        <v>3587</v>
      </c>
      <c r="E14703" s="41">
        <v>75100</v>
      </c>
      <c r="G14703" s="41">
        <f t="shared" si="235"/>
        <v>-75100</v>
      </c>
      <c r="H14703" s="704" t="s">
        <v>9585</v>
      </c>
    </row>
    <row r="14704" spans="1:8" ht="15" x14ac:dyDescent="0.2">
      <c r="A14704" s="733">
        <v>45026</v>
      </c>
      <c r="B14704" s="40" t="s">
        <v>16</v>
      </c>
      <c r="C14704" s="40" t="s">
        <v>9560</v>
      </c>
      <c r="D14704" s="107" t="s">
        <v>9619</v>
      </c>
      <c r="E14704" s="41">
        <v>1000</v>
      </c>
      <c r="G14704" s="41">
        <f t="shared" si="235"/>
        <v>-1000</v>
      </c>
      <c r="H14704" s="704" t="s">
        <v>9585</v>
      </c>
    </row>
    <row r="14705" spans="1:8" ht="15" x14ac:dyDescent="0.2">
      <c r="A14705" s="733">
        <v>45026</v>
      </c>
      <c r="B14705" s="40" t="s">
        <v>16</v>
      </c>
      <c r="C14705" s="40" t="s">
        <v>103</v>
      </c>
      <c r="D14705" s="107" t="s">
        <v>9620</v>
      </c>
      <c r="E14705" s="41">
        <v>1990</v>
      </c>
      <c r="G14705" s="41">
        <f t="shared" si="235"/>
        <v>-1990</v>
      </c>
      <c r="H14705" s="704" t="s">
        <v>9585</v>
      </c>
    </row>
    <row r="14706" spans="1:8" ht="15" x14ac:dyDescent="0.2">
      <c r="A14706" s="733">
        <v>45026</v>
      </c>
      <c r="B14706" s="40" t="s">
        <v>9407</v>
      </c>
      <c r="C14706" s="40" t="s">
        <v>6965</v>
      </c>
      <c r="D14706" s="107" t="s">
        <v>9621</v>
      </c>
      <c r="E14706" s="41">
        <v>5000</v>
      </c>
      <c r="G14706" s="41">
        <f t="shared" si="235"/>
        <v>-5000</v>
      </c>
      <c r="H14706" s="704" t="s">
        <v>9585</v>
      </c>
    </row>
    <row r="14707" spans="1:8" ht="15" x14ac:dyDescent="0.2">
      <c r="A14707" s="733">
        <v>45026</v>
      </c>
      <c r="B14707" s="40" t="s">
        <v>16</v>
      </c>
      <c r="C14707" s="40" t="s">
        <v>9560</v>
      </c>
      <c r="D14707" s="107" t="s">
        <v>9624</v>
      </c>
      <c r="E14707" s="41">
        <v>500</v>
      </c>
      <c r="G14707" s="41">
        <f t="shared" ref="G14707:G14770" si="236">F14707-E14707</f>
        <v>-500</v>
      </c>
      <c r="H14707" s="704" t="s">
        <v>9585</v>
      </c>
    </row>
    <row r="14708" spans="1:8" ht="15" x14ac:dyDescent="0.2">
      <c r="A14708" s="733">
        <v>45026</v>
      </c>
      <c r="B14708" s="40" t="s">
        <v>9505</v>
      </c>
      <c r="C14708" s="40" t="s">
        <v>9627</v>
      </c>
      <c r="D14708" s="107" t="s">
        <v>9625</v>
      </c>
      <c r="E14708" s="41">
        <v>2250</v>
      </c>
      <c r="G14708" s="41">
        <f t="shared" si="236"/>
        <v>-2250</v>
      </c>
      <c r="H14708" s="704" t="s">
        <v>9585</v>
      </c>
    </row>
    <row r="14709" spans="1:8" ht="15" x14ac:dyDescent="0.2">
      <c r="A14709" s="733">
        <v>45026</v>
      </c>
      <c r="B14709" s="40" t="s">
        <v>16</v>
      </c>
      <c r="C14709" s="40" t="s">
        <v>285</v>
      </c>
      <c r="D14709" s="107" t="s">
        <v>9626</v>
      </c>
      <c r="E14709" s="41">
        <v>100</v>
      </c>
      <c r="G14709" s="41">
        <f t="shared" si="236"/>
        <v>-100</v>
      </c>
      <c r="H14709" s="704" t="s">
        <v>9585</v>
      </c>
    </row>
    <row r="14710" spans="1:8" ht="15" x14ac:dyDescent="0.2">
      <c r="A14710" s="733">
        <v>45026</v>
      </c>
      <c r="B14710" s="40" t="s">
        <v>16</v>
      </c>
      <c r="C14710" s="40" t="s">
        <v>8148</v>
      </c>
      <c r="D14710" s="107" t="s">
        <v>9268</v>
      </c>
      <c r="E14710" s="41">
        <v>300</v>
      </c>
      <c r="G14710" s="41">
        <f t="shared" si="236"/>
        <v>-300</v>
      </c>
      <c r="H14710" s="704" t="s">
        <v>9585</v>
      </c>
    </row>
    <row r="14711" spans="1:8" ht="15" x14ac:dyDescent="0.2">
      <c r="A14711" s="733">
        <v>45026</v>
      </c>
      <c r="B14711" s="40" t="s">
        <v>25</v>
      </c>
      <c r="C14711" s="40" t="s">
        <v>8148</v>
      </c>
      <c r="D14711" s="107" t="s">
        <v>9268</v>
      </c>
      <c r="E14711" s="41">
        <v>560</v>
      </c>
      <c r="G14711" s="41">
        <f t="shared" si="236"/>
        <v>-560</v>
      </c>
      <c r="H14711" s="704" t="s">
        <v>9585</v>
      </c>
    </row>
    <row r="14712" spans="1:8" ht="15" x14ac:dyDescent="0.2">
      <c r="A14712" s="733">
        <v>45026</v>
      </c>
      <c r="B14712" s="40" t="s">
        <v>16</v>
      </c>
      <c r="C14712" s="40" t="s">
        <v>8375</v>
      </c>
      <c r="D14712" s="107" t="s">
        <v>9620</v>
      </c>
      <c r="E14712" s="41">
        <v>1450</v>
      </c>
      <c r="G14712" s="41">
        <f t="shared" si="236"/>
        <v>-1450</v>
      </c>
      <c r="H14712" s="704" t="s">
        <v>9585</v>
      </c>
    </row>
    <row r="14713" spans="1:8" ht="15" x14ac:dyDescent="0.2">
      <c r="A14713" s="733">
        <v>45026</v>
      </c>
      <c r="B14713" s="40" t="s">
        <v>2932</v>
      </c>
      <c r="C14713" s="40" t="s">
        <v>285</v>
      </c>
      <c r="D14713" s="107" t="s">
        <v>9630</v>
      </c>
      <c r="E14713" s="41">
        <v>700</v>
      </c>
      <c r="G14713" s="41">
        <f t="shared" si="236"/>
        <v>-700</v>
      </c>
      <c r="H14713" s="704" t="s">
        <v>9585</v>
      </c>
    </row>
    <row r="14714" spans="1:8" ht="15" x14ac:dyDescent="0.2">
      <c r="A14714" s="733">
        <v>45026</v>
      </c>
      <c r="B14714" s="40" t="s">
        <v>16</v>
      </c>
      <c r="C14714" s="40" t="s">
        <v>8375</v>
      </c>
      <c r="D14714" s="107" t="s">
        <v>9628</v>
      </c>
      <c r="E14714" s="41">
        <v>400</v>
      </c>
      <c r="G14714" s="41">
        <f t="shared" si="236"/>
        <v>-400</v>
      </c>
      <c r="H14714" s="704" t="s">
        <v>9585</v>
      </c>
    </row>
    <row r="14715" spans="1:8" ht="15" x14ac:dyDescent="0.2">
      <c r="A14715" s="733">
        <v>45026</v>
      </c>
      <c r="B14715" s="40" t="s">
        <v>8041</v>
      </c>
      <c r="C14715" s="40" t="s">
        <v>6965</v>
      </c>
      <c r="D14715" s="107" t="s">
        <v>9629</v>
      </c>
      <c r="E14715" s="41">
        <v>6000</v>
      </c>
      <c r="G14715" s="41">
        <f t="shared" si="236"/>
        <v>-6000</v>
      </c>
      <c r="H14715" s="704" t="s">
        <v>9585</v>
      </c>
    </row>
    <row r="14716" spans="1:8" ht="15" x14ac:dyDescent="0.2">
      <c r="A14716" s="733">
        <v>45027</v>
      </c>
      <c r="B14716" s="40" t="s">
        <v>8041</v>
      </c>
      <c r="C14716" s="581" t="s">
        <v>7221</v>
      </c>
      <c r="D14716" s="892" t="s">
        <v>9631</v>
      </c>
      <c r="E14716" s="582">
        <v>94550</v>
      </c>
      <c r="G14716" s="41">
        <f t="shared" si="236"/>
        <v>-94550</v>
      </c>
      <c r="H14716" s="704" t="s">
        <v>9585</v>
      </c>
    </row>
    <row r="14717" spans="1:8" ht="15" x14ac:dyDescent="0.2">
      <c r="A14717" s="733">
        <v>45027</v>
      </c>
      <c r="B14717" s="40" t="s">
        <v>8337</v>
      </c>
      <c r="C14717" s="581" t="s">
        <v>7221</v>
      </c>
      <c r="D14717" s="892" t="s">
        <v>9631</v>
      </c>
      <c r="E14717" s="582">
        <v>20624</v>
      </c>
      <c r="G14717" s="41">
        <f t="shared" si="236"/>
        <v>-20624</v>
      </c>
      <c r="H14717" s="704" t="s">
        <v>9585</v>
      </c>
    </row>
    <row r="14718" spans="1:8" ht="15" x14ac:dyDescent="0.2">
      <c r="A14718" s="733">
        <v>45027</v>
      </c>
      <c r="B14718" s="40" t="s">
        <v>8874</v>
      </c>
      <c r="C14718" s="581" t="s">
        <v>7221</v>
      </c>
      <c r="D14718" s="892" t="s">
        <v>9631</v>
      </c>
      <c r="E14718" s="582">
        <v>34826</v>
      </c>
      <c r="G14718" s="41">
        <f t="shared" si="236"/>
        <v>-34826</v>
      </c>
      <c r="H14718" s="704" t="s">
        <v>9585</v>
      </c>
    </row>
    <row r="14719" spans="1:8" ht="15" x14ac:dyDescent="0.2">
      <c r="A14719" s="733">
        <v>45027</v>
      </c>
      <c r="B14719" s="40" t="s">
        <v>8655</v>
      </c>
      <c r="C14719" s="40" t="s">
        <v>8392</v>
      </c>
      <c r="D14719" s="107" t="s">
        <v>9005</v>
      </c>
      <c r="E14719" s="41">
        <v>300000</v>
      </c>
      <c r="G14719" s="41">
        <f t="shared" si="236"/>
        <v>-300000</v>
      </c>
      <c r="H14719" s="704" t="s">
        <v>9585</v>
      </c>
    </row>
    <row r="14720" spans="1:8" ht="15" x14ac:dyDescent="0.2">
      <c r="A14720" s="733">
        <v>45027</v>
      </c>
      <c r="B14720" s="40" t="s">
        <v>6503</v>
      </c>
      <c r="C14720" s="40" t="s">
        <v>6850</v>
      </c>
      <c r="D14720" s="107" t="s">
        <v>1156</v>
      </c>
      <c r="E14720" s="41">
        <v>7000</v>
      </c>
      <c r="G14720" s="41">
        <f t="shared" si="236"/>
        <v>-7000</v>
      </c>
      <c r="H14720" s="704" t="s">
        <v>9585</v>
      </c>
    </row>
    <row r="14721" spans="1:8" ht="15" x14ac:dyDescent="0.2">
      <c r="A14721" s="733">
        <v>45027</v>
      </c>
      <c r="B14721" s="40" t="s">
        <v>16</v>
      </c>
      <c r="C14721" s="40" t="s">
        <v>3842</v>
      </c>
      <c r="D14721" s="107" t="s">
        <v>2710</v>
      </c>
      <c r="E14721" s="41">
        <v>2000</v>
      </c>
      <c r="G14721" s="41">
        <f t="shared" si="236"/>
        <v>-2000</v>
      </c>
      <c r="H14721" s="704" t="s">
        <v>9585</v>
      </c>
    </row>
    <row r="14722" spans="1:8" ht="15" x14ac:dyDescent="0.2">
      <c r="A14722" s="733">
        <v>45027</v>
      </c>
      <c r="B14722" s="40" t="s">
        <v>8874</v>
      </c>
      <c r="C14722" s="40" t="s">
        <v>285</v>
      </c>
      <c r="D14722" s="107" t="s">
        <v>9626</v>
      </c>
      <c r="E14722" s="41">
        <v>250</v>
      </c>
      <c r="G14722" s="41">
        <f t="shared" si="236"/>
        <v>-250</v>
      </c>
      <c r="H14722" s="704" t="s">
        <v>9585</v>
      </c>
    </row>
    <row r="14723" spans="1:8" ht="15" x14ac:dyDescent="0.2">
      <c r="A14723" s="733">
        <v>45027</v>
      </c>
      <c r="B14723" s="40" t="s">
        <v>16</v>
      </c>
      <c r="C14723" s="40" t="s">
        <v>285</v>
      </c>
      <c r="D14723" s="107" t="s">
        <v>9633</v>
      </c>
      <c r="E14723" s="41">
        <v>1000</v>
      </c>
      <c r="G14723" s="41">
        <f t="shared" si="236"/>
        <v>-1000</v>
      </c>
      <c r="H14723" s="704" t="s">
        <v>9585</v>
      </c>
    </row>
    <row r="14724" spans="1:8" ht="15" x14ac:dyDescent="0.2">
      <c r="A14724" s="733">
        <v>45027</v>
      </c>
      <c r="B14724" s="40" t="s">
        <v>8874</v>
      </c>
      <c r="C14724" s="40" t="s">
        <v>285</v>
      </c>
      <c r="D14724" s="107" t="s">
        <v>8161</v>
      </c>
      <c r="E14724" s="41">
        <v>300</v>
      </c>
      <c r="G14724" s="41">
        <f t="shared" si="236"/>
        <v>-300</v>
      </c>
      <c r="H14724" s="704" t="s">
        <v>9585</v>
      </c>
    </row>
    <row r="14725" spans="1:8" ht="15" x14ac:dyDescent="0.2">
      <c r="A14725" s="733">
        <v>45027</v>
      </c>
      <c r="B14725" s="40" t="s">
        <v>16</v>
      </c>
      <c r="C14725" s="40" t="s">
        <v>3842</v>
      </c>
      <c r="D14725" s="107" t="s">
        <v>1156</v>
      </c>
      <c r="E14725" s="41">
        <v>2000</v>
      </c>
      <c r="G14725" s="41">
        <f t="shared" si="236"/>
        <v>-2000</v>
      </c>
      <c r="H14725" s="704" t="s">
        <v>9585</v>
      </c>
    </row>
    <row r="14726" spans="1:8" ht="15" x14ac:dyDescent="0.2">
      <c r="A14726" s="733">
        <v>45028</v>
      </c>
      <c r="B14726" s="40" t="s">
        <v>8874</v>
      </c>
      <c r="C14726" s="40" t="s">
        <v>7475</v>
      </c>
      <c r="D14726" s="107" t="s">
        <v>9632</v>
      </c>
      <c r="E14726" s="41">
        <v>50000</v>
      </c>
      <c r="G14726" s="41">
        <f t="shared" si="236"/>
        <v>-50000</v>
      </c>
      <c r="H14726" s="704" t="s">
        <v>9585</v>
      </c>
    </row>
    <row r="14727" spans="1:8" ht="15" x14ac:dyDescent="0.2">
      <c r="A14727" s="733">
        <v>45028</v>
      </c>
      <c r="B14727" s="40" t="s">
        <v>8874</v>
      </c>
      <c r="C14727" s="40" t="s">
        <v>5740</v>
      </c>
      <c r="D14727" s="107" t="s">
        <v>9522</v>
      </c>
      <c r="E14727" s="41">
        <v>400</v>
      </c>
      <c r="G14727" s="41">
        <f t="shared" si="236"/>
        <v>-400</v>
      </c>
      <c r="H14727" s="704" t="s">
        <v>9585</v>
      </c>
    </row>
    <row r="14728" spans="1:8" ht="15" x14ac:dyDescent="0.2">
      <c r="A14728" s="733">
        <v>45028</v>
      </c>
      <c r="B14728" s="40" t="s">
        <v>8655</v>
      </c>
      <c r="C14728" s="40" t="s">
        <v>5740</v>
      </c>
      <c r="D14728" s="107" t="s">
        <v>9522</v>
      </c>
      <c r="E14728" s="41">
        <v>900</v>
      </c>
      <c r="G14728" s="41">
        <f t="shared" si="236"/>
        <v>-900</v>
      </c>
      <c r="H14728" s="704" t="s">
        <v>9585</v>
      </c>
    </row>
    <row r="14729" spans="1:8" ht="15" x14ac:dyDescent="0.2">
      <c r="A14729" s="733">
        <v>45028</v>
      </c>
      <c r="B14729" s="40" t="s">
        <v>9659</v>
      </c>
      <c r="C14729" s="40" t="s">
        <v>3144</v>
      </c>
      <c r="D14729" s="107" t="s">
        <v>9660</v>
      </c>
      <c r="E14729" s="41">
        <v>18030</v>
      </c>
      <c r="G14729" s="41">
        <f t="shared" si="236"/>
        <v>-18030</v>
      </c>
      <c r="H14729" s="704" t="s">
        <v>9585</v>
      </c>
    </row>
    <row r="14730" spans="1:8" ht="15" x14ac:dyDescent="0.2">
      <c r="A14730" s="733">
        <v>45029</v>
      </c>
      <c r="B14730" s="40" t="s">
        <v>8874</v>
      </c>
      <c r="C14730" s="40" t="s">
        <v>3144</v>
      </c>
      <c r="D14730" s="107" t="s">
        <v>9661</v>
      </c>
      <c r="E14730" s="41">
        <v>50000</v>
      </c>
      <c r="G14730" s="41">
        <f t="shared" si="236"/>
        <v>-50000</v>
      </c>
      <c r="H14730" s="704" t="s">
        <v>9585</v>
      </c>
    </row>
    <row r="14731" spans="1:8" ht="15" x14ac:dyDescent="0.2">
      <c r="A14731" s="733">
        <v>45029</v>
      </c>
      <c r="B14731" s="40" t="s">
        <v>9354</v>
      </c>
      <c r="C14731" s="40" t="s">
        <v>9458</v>
      </c>
      <c r="D14731" s="107" t="s">
        <v>9663</v>
      </c>
      <c r="E14731" s="41">
        <v>50000</v>
      </c>
      <c r="G14731" s="41">
        <f t="shared" si="236"/>
        <v>-50000</v>
      </c>
      <c r="H14731" s="704" t="s">
        <v>9585</v>
      </c>
    </row>
    <row r="14732" spans="1:8" ht="15" x14ac:dyDescent="0.2">
      <c r="A14732" s="733">
        <v>45029</v>
      </c>
      <c r="B14732" s="40" t="s">
        <v>1399</v>
      </c>
      <c r="C14732" s="40" t="s">
        <v>3144</v>
      </c>
      <c r="D14732" s="107" t="s">
        <v>9662</v>
      </c>
      <c r="E14732" s="41">
        <v>50000</v>
      </c>
      <c r="G14732" s="41">
        <f t="shared" si="236"/>
        <v>-50000</v>
      </c>
      <c r="H14732" s="704" t="s">
        <v>9585</v>
      </c>
    </row>
    <row r="14733" spans="1:8" ht="15" x14ac:dyDescent="0.2">
      <c r="A14733" s="733">
        <v>45029</v>
      </c>
      <c r="B14733" s="40" t="s">
        <v>8874</v>
      </c>
      <c r="C14733" s="40" t="s">
        <v>285</v>
      </c>
      <c r="D14733" s="107" t="s">
        <v>2430</v>
      </c>
      <c r="E14733" s="41">
        <v>200</v>
      </c>
      <c r="G14733" s="41">
        <f t="shared" si="236"/>
        <v>-200</v>
      </c>
      <c r="H14733" s="704" t="s">
        <v>9585</v>
      </c>
    </row>
    <row r="14734" spans="1:8" ht="15" x14ac:dyDescent="0.2">
      <c r="A14734" s="733">
        <v>45029</v>
      </c>
      <c r="B14734" s="40" t="s">
        <v>25</v>
      </c>
      <c r="C14734" s="40" t="s">
        <v>8148</v>
      </c>
      <c r="D14734" s="107" t="s">
        <v>6342</v>
      </c>
      <c r="E14734" s="41">
        <v>5200</v>
      </c>
      <c r="G14734" s="41">
        <f t="shared" si="236"/>
        <v>-5200</v>
      </c>
      <c r="H14734" s="704" t="s">
        <v>9585</v>
      </c>
    </row>
    <row r="14735" spans="1:8" ht="15" x14ac:dyDescent="0.2">
      <c r="A14735" s="733">
        <v>45029</v>
      </c>
      <c r="B14735" s="40" t="s">
        <v>16</v>
      </c>
      <c r="C14735" s="40" t="s">
        <v>8148</v>
      </c>
      <c r="D14735" s="107" t="s">
        <v>6342</v>
      </c>
      <c r="E14735" s="41">
        <v>1970</v>
      </c>
      <c r="G14735" s="41">
        <f t="shared" si="236"/>
        <v>-1970</v>
      </c>
      <c r="H14735" s="704" t="s">
        <v>9585</v>
      </c>
    </row>
    <row r="14736" spans="1:8" ht="15" x14ac:dyDescent="0.2">
      <c r="A14736" s="733">
        <v>45029</v>
      </c>
      <c r="B14736" s="40" t="s">
        <v>9407</v>
      </c>
      <c r="C14736" s="40" t="s">
        <v>9472</v>
      </c>
      <c r="D14736" s="107" t="s">
        <v>9664</v>
      </c>
      <c r="E14736" s="41">
        <v>40000</v>
      </c>
      <c r="G14736" s="41">
        <f t="shared" si="236"/>
        <v>-40000</v>
      </c>
      <c r="H14736" s="704" t="s">
        <v>9585</v>
      </c>
    </row>
    <row r="14737" spans="1:8" ht="15" x14ac:dyDescent="0.2">
      <c r="A14737" s="733">
        <v>45029</v>
      </c>
      <c r="B14737" s="40" t="s">
        <v>9407</v>
      </c>
      <c r="C14737" s="40" t="s">
        <v>2514</v>
      </c>
      <c r="D14737" s="107" t="s">
        <v>9666</v>
      </c>
      <c r="E14737" s="41">
        <v>10000</v>
      </c>
      <c r="G14737" s="41">
        <f t="shared" si="236"/>
        <v>-10000</v>
      </c>
      <c r="H14737" s="704" t="s">
        <v>9585</v>
      </c>
    </row>
    <row r="14738" spans="1:8" ht="15" x14ac:dyDescent="0.2">
      <c r="A14738" s="733">
        <v>45029</v>
      </c>
      <c r="B14738" s="40" t="s">
        <v>8874</v>
      </c>
      <c r="C14738" s="40" t="s">
        <v>3144</v>
      </c>
      <c r="D14738" s="107" t="s">
        <v>9665</v>
      </c>
      <c r="E14738" s="41">
        <v>3030</v>
      </c>
      <c r="G14738" s="41">
        <f t="shared" si="236"/>
        <v>-3030</v>
      </c>
      <c r="H14738" s="704" t="s">
        <v>9585</v>
      </c>
    </row>
    <row r="14739" spans="1:8" ht="15" x14ac:dyDescent="0.2">
      <c r="A14739" s="733">
        <v>45029</v>
      </c>
      <c r="B14739" s="40" t="s">
        <v>25</v>
      </c>
      <c r="C14739" s="40" t="s">
        <v>9672</v>
      </c>
      <c r="D14739" s="107" t="s">
        <v>9673</v>
      </c>
      <c r="E14739" s="41">
        <v>35000</v>
      </c>
      <c r="G14739" s="41">
        <f t="shared" si="236"/>
        <v>-35000</v>
      </c>
      <c r="H14739" s="704" t="s">
        <v>9585</v>
      </c>
    </row>
    <row r="14740" spans="1:8" ht="15" x14ac:dyDescent="0.2">
      <c r="A14740" s="733">
        <v>45029</v>
      </c>
      <c r="B14740" s="40" t="s">
        <v>25</v>
      </c>
      <c r="C14740" s="40" t="s">
        <v>7593</v>
      </c>
      <c r="D14740" s="107" t="s">
        <v>9674</v>
      </c>
      <c r="E14740" s="41">
        <v>40000</v>
      </c>
      <c r="G14740" s="41">
        <f t="shared" si="236"/>
        <v>-40000</v>
      </c>
      <c r="H14740" s="704" t="s">
        <v>9585</v>
      </c>
    </row>
    <row r="14741" spans="1:8" ht="15" x14ac:dyDescent="0.2">
      <c r="A14741" s="733">
        <v>45029</v>
      </c>
      <c r="B14741" s="40" t="s">
        <v>25</v>
      </c>
      <c r="C14741" s="40" t="s">
        <v>391</v>
      </c>
      <c r="D14741" s="107" t="s">
        <v>9675</v>
      </c>
      <c r="E14741" s="41">
        <v>50000</v>
      </c>
      <c r="G14741" s="41">
        <f t="shared" si="236"/>
        <v>-50000</v>
      </c>
      <c r="H14741" s="704" t="s">
        <v>9585</v>
      </c>
    </row>
    <row r="14742" spans="1:8" ht="15" x14ac:dyDescent="0.2">
      <c r="A14742" s="733">
        <v>45030</v>
      </c>
      <c r="B14742" s="40" t="s">
        <v>16</v>
      </c>
      <c r="C14742" s="40" t="s">
        <v>9560</v>
      </c>
      <c r="D14742" s="107" t="s">
        <v>9667</v>
      </c>
      <c r="E14742" s="41">
        <v>5000</v>
      </c>
      <c r="G14742" s="41">
        <f t="shared" si="236"/>
        <v>-5000</v>
      </c>
      <c r="H14742" s="704" t="s">
        <v>9585</v>
      </c>
    </row>
    <row r="14743" spans="1:8" ht="15" x14ac:dyDescent="0.2">
      <c r="A14743" s="733">
        <v>45031</v>
      </c>
      <c r="B14743" s="40" t="s">
        <v>8874</v>
      </c>
      <c r="C14743" s="40" t="s">
        <v>6899</v>
      </c>
      <c r="D14743" s="107" t="s">
        <v>9668</v>
      </c>
      <c r="E14743" s="41">
        <v>3750</v>
      </c>
      <c r="G14743" s="41">
        <f t="shared" si="236"/>
        <v>-3750</v>
      </c>
      <c r="H14743" s="704" t="s">
        <v>9585</v>
      </c>
    </row>
    <row r="14744" spans="1:8" ht="15" x14ac:dyDescent="0.2">
      <c r="A14744" s="733">
        <v>45031</v>
      </c>
      <c r="B14744" s="40" t="s">
        <v>8041</v>
      </c>
      <c r="C14744" s="40" t="s">
        <v>6899</v>
      </c>
      <c r="D14744" s="107" t="s">
        <v>9668</v>
      </c>
      <c r="E14744" s="41">
        <v>3750</v>
      </c>
      <c r="G14744" s="41">
        <f t="shared" si="236"/>
        <v>-3750</v>
      </c>
      <c r="H14744" s="704" t="s">
        <v>9585</v>
      </c>
    </row>
    <row r="14745" spans="1:8" ht="15" x14ac:dyDescent="0.2">
      <c r="A14745" s="733">
        <v>45031</v>
      </c>
      <c r="B14745" s="40" t="s">
        <v>8866</v>
      </c>
      <c r="C14745" s="40" t="s">
        <v>6899</v>
      </c>
      <c r="D14745" s="107" t="s">
        <v>9668</v>
      </c>
      <c r="E14745" s="41">
        <v>3750</v>
      </c>
      <c r="G14745" s="41">
        <f t="shared" si="236"/>
        <v>-3750</v>
      </c>
      <c r="H14745" s="704" t="s">
        <v>9585</v>
      </c>
    </row>
    <row r="14746" spans="1:8" ht="15" x14ac:dyDescent="0.2">
      <c r="A14746" s="733">
        <v>45031</v>
      </c>
      <c r="B14746" s="40" t="s">
        <v>7919</v>
      </c>
      <c r="C14746" s="40" t="s">
        <v>6899</v>
      </c>
      <c r="D14746" s="107" t="s">
        <v>9668</v>
      </c>
      <c r="E14746" s="41">
        <v>3750</v>
      </c>
      <c r="G14746" s="41">
        <f t="shared" si="236"/>
        <v>-3750</v>
      </c>
      <c r="H14746" s="704" t="s">
        <v>9585</v>
      </c>
    </row>
    <row r="14747" spans="1:8" ht="15" x14ac:dyDescent="0.2">
      <c r="A14747" s="733">
        <v>45031</v>
      </c>
      <c r="B14747" s="40" t="s">
        <v>9505</v>
      </c>
      <c r="C14747" s="40" t="s">
        <v>3445</v>
      </c>
      <c r="D14747" s="107" t="s">
        <v>9669</v>
      </c>
      <c r="E14747" s="41">
        <v>5000</v>
      </c>
      <c r="G14747" s="41">
        <f t="shared" si="236"/>
        <v>-5000</v>
      </c>
      <c r="H14747" s="704" t="s">
        <v>9585</v>
      </c>
    </row>
    <row r="14748" spans="1:8" ht="15" x14ac:dyDescent="0.2">
      <c r="A14748" s="733">
        <v>45031</v>
      </c>
      <c r="B14748" s="40" t="s">
        <v>9717</v>
      </c>
      <c r="C14748" s="40" t="s">
        <v>6850</v>
      </c>
      <c r="D14748" s="107" t="s">
        <v>369</v>
      </c>
      <c r="E14748" s="41">
        <v>8000</v>
      </c>
      <c r="G14748" s="41">
        <f t="shared" si="236"/>
        <v>-8000</v>
      </c>
      <c r="H14748" s="704" t="s">
        <v>9585</v>
      </c>
    </row>
    <row r="14749" spans="1:8" ht="15" x14ac:dyDescent="0.2">
      <c r="A14749" s="733">
        <v>45031</v>
      </c>
      <c r="B14749" s="40" t="s">
        <v>8655</v>
      </c>
      <c r="C14749" s="40" t="s">
        <v>3144</v>
      </c>
      <c r="D14749" s="107" t="s">
        <v>9718</v>
      </c>
      <c r="E14749" s="41">
        <v>115500</v>
      </c>
      <c r="G14749" s="41">
        <f t="shared" si="236"/>
        <v>-115500</v>
      </c>
      <c r="H14749" s="704" t="s">
        <v>9585</v>
      </c>
    </row>
    <row r="14750" spans="1:8" ht="15" x14ac:dyDescent="0.2">
      <c r="A14750" s="733">
        <v>45031</v>
      </c>
      <c r="B14750" s="40" t="s">
        <v>8874</v>
      </c>
      <c r="C14750" s="40" t="s">
        <v>285</v>
      </c>
      <c r="D14750" s="107" t="s">
        <v>6919</v>
      </c>
      <c r="E14750" s="41">
        <v>900</v>
      </c>
      <c r="G14750" s="41">
        <f t="shared" si="236"/>
        <v>-900</v>
      </c>
      <c r="H14750" s="704" t="s">
        <v>9585</v>
      </c>
    </row>
    <row r="14751" spans="1:8" ht="15" x14ac:dyDescent="0.2">
      <c r="A14751" s="733">
        <v>45031</v>
      </c>
      <c r="B14751" s="40" t="s">
        <v>9354</v>
      </c>
      <c r="C14751" s="40" t="s">
        <v>3144</v>
      </c>
      <c r="D14751" s="107" t="s">
        <v>9670</v>
      </c>
      <c r="E14751" s="41">
        <v>16500</v>
      </c>
      <c r="G14751" s="41">
        <f t="shared" si="236"/>
        <v>-16500</v>
      </c>
      <c r="H14751" s="704" t="s">
        <v>9585</v>
      </c>
    </row>
    <row r="14752" spans="1:8" ht="15" x14ac:dyDescent="0.2">
      <c r="A14752" s="733">
        <v>45031</v>
      </c>
      <c r="B14752" s="40" t="s">
        <v>9354</v>
      </c>
      <c r="C14752" s="40" t="s">
        <v>5740</v>
      </c>
      <c r="D14752" s="107" t="s">
        <v>369</v>
      </c>
      <c r="E14752" s="41">
        <v>500</v>
      </c>
      <c r="G14752" s="41">
        <f t="shared" si="236"/>
        <v>-500</v>
      </c>
      <c r="H14752" s="704" t="s">
        <v>9585</v>
      </c>
    </row>
    <row r="14753" spans="1:8" ht="15" x14ac:dyDescent="0.2">
      <c r="A14753" s="733">
        <v>45031</v>
      </c>
      <c r="B14753" s="40" t="s">
        <v>9505</v>
      </c>
      <c r="C14753" s="40" t="s">
        <v>5740</v>
      </c>
      <c r="D14753" s="107" t="s">
        <v>9671</v>
      </c>
      <c r="E14753" s="41">
        <v>900</v>
      </c>
      <c r="G14753" s="41">
        <f t="shared" si="236"/>
        <v>-900</v>
      </c>
      <c r="H14753" s="704" t="s">
        <v>9585</v>
      </c>
    </row>
    <row r="14754" spans="1:8" ht="15" x14ac:dyDescent="0.2">
      <c r="A14754" s="733">
        <v>45031</v>
      </c>
      <c r="B14754" s="40" t="s">
        <v>9659</v>
      </c>
      <c r="C14754" s="40" t="s">
        <v>5740</v>
      </c>
      <c r="D14754" s="107" t="s">
        <v>1885</v>
      </c>
      <c r="E14754" s="41">
        <v>1000</v>
      </c>
      <c r="G14754" s="41">
        <f t="shared" si="236"/>
        <v>-1000</v>
      </c>
      <c r="H14754" s="704" t="s">
        <v>9585</v>
      </c>
    </row>
    <row r="14755" spans="1:8" ht="15" x14ac:dyDescent="0.2">
      <c r="A14755" s="733">
        <v>45031</v>
      </c>
      <c r="B14755" s="40" t="s">
        <v>8655</v>
      </c>
      <c r="C14755" s="40" t="s">
        <v>5740</v>
      </c>
      <c r="D14755" s="107" t="s">
        <v>9680</v>
      </c>
      <c r="E14755" s="41">
        <v>4300</v>
      </c>
      <c r="G14755" s="41">
        <f t="shared" si="236"/>
        <v>-4300</v>
      </c>
      <c r="H14755" s="704" t="s">
        <v>9585</v>
      </c>
    </row>
    <row r="14756" spans="1:8" ht="15" x14ac:dyDescent="0.2">
      <c r="A14756" s="733">
        <v>45031</v>
      </c>
      <c r="B14756" s="40" t="s">
        <v>9505</v>
      </c>
      <c r="C14756" s="40" t="s">
        <v>3144</v>
      </c>
      <c r="D14756" s="107" t="s">
        <v>9681</v>
      </c>
      <c r="E14756" s="41">
        <v>1000</v>
      </c>
      <c r="G14756" s="41">
        <f t="shared" si="236"/>
        <v>-1000</v>
      </c>
      <c r="H14756" s="704" t="s">
        <v>9585</v>
      </c>
    </row>
    <row r="14757" spans="1:8" ht="15" x14ac:dyDescent="0.2">
      <c r="A14757" s="733">
        <v>45031</v>
      </c>
      <c r="B14757" s="40" t="s">
        <v>8041</v>
      </c>
      <c r="C14757" s="40" t="s">
        <v>285</v>
      </c>
      <c r="D14757" s="107" t="s">
        <v>9682</v>
      </c>
      <c r="E14757" s="41">
        <v>1100</v>
      </c>
      <c r="G14757" s="41">
        <f t="shared" si="236"/>
        <v>-1100</v>
      </c>
      <c r="H14757" s="704" t="s">
        <v>9585</v>
      </c>
    </row>
    <row r="14758" spans="1:8" ht="15" x14ac:dyDescent="0.2">
      <c r="A14758" s="733">
        <v>45031</v>
      </c>
      <c r="B14758" s="40" t="s">
        <v>16</v>
      </c>
      <c r="C14758" s="40" t="s">
        <v>103</v>
      </c>
      <c r="D14758" s="107" t="s">
        <v>9683</v>
      </c>
      <c r="E14758" s="41">
        <v>1500</v>
      </c>
      <c r="G14758" s="41">
        <f t="shared" si="236"/>
        <v>-1500</v>
      </c>
      <c r="H14758" s="704" t="s">
        <v>9585</v>
      </c>
    </row>
    <row r="14759" spans="1:8" ht="15" x14ac:dyDescent="0.2">
      <c r="A14759" s="733">
        <v>45031</v>
      </c>
      <c r="B14759" s="40" t="s">
        <v>25</v>
      </c>
      <c r="C14759" s="40" t="s">
        <v>4064</v>
      </c>
      <c r="D14759" s="107" t="s">
        <v>9684</v>
      </c>
      <c r="E14759" s="41">
        <v>3750</v>
      </c>
      <c r="G14759" s="41">
        <f t="shared" si="236"/>
        <v>-3750</v>
      </c>
      <c r="H14759" s="704" t="s">
        <v>9585</v>
      </c>
    </row>
    <row r="14760" spans="1:8" ht="15" x14ac:dyDescent="0.2">
      <c r="A14760" s="733">
        <v>45031</v>
      </c>
      <c r="B14760" s="40" t="s">
        <v>8655</v>
      </c>
      <c r="C14760" s="40" t="s">
        <v>5740</v>
      </c>
      <c r="D14760" s="107" t="s">
        <v>9685</v>
      </c>
      <c r="E14760" s="41">
        <v>1300</v>
      </c>
      <c r="G14760" s="41">
        <f t="shared" si="236"/>
        <v>-1300</v>
      </c>
      <c r="H14760" s="704" t="s">
        <v>9585</v>
      </c>
    </row>
    <row r="14761" spans="1:8" ht="15" x14ac:dyDescent="0.2">
      <c r="A14761" s="733">
        <v>45031</v>
      </c>
      <c r="B14761" s="40" t="s">
        <v>8874</v>
      </c>
      <c r="C14761" s="40" t="s">
        <v>5740</v>
      </c>
      <c r="D14761" s="107" t="s">
        <v>1885</v>
      </c>
      <c r="E14761" s="41">
        <v>1000</v>
      </c>
      <c r="G14761" s="41">
        <f t="shared" si="236"/>
        <v>-1000</v>
      </c>
      <c r="H14761" s="704" t="s">
        <v>9585</v>
      </c>
    </row>
    <row r="14762" spans="1:8" ht="15" x14ac:dyDescent="0.2">
      <c r="A14762" s="733">
        <v>45031</v>
      </c>
      <c r="B14762" s="40" t="s">
        <v>9354</v>
      </c>
      <c r="C14762" s="40" t="s">
        <v>5740</v>
      </c>
      <c r="D14762" s="107" t="s">
        <v>9686</v>
      </c>
      <c r="E14762" s="41">
        <v>650</v>
      </c>
      <c r="G14762" s="41">
        <f t="shared" si="236"/>
        <v>-650</v>
      </c>
      <c r="H14762" s="704" t="s">
        <v>9585</v>
      </c>
    </row>
    <row r="14763" spans="1:8" ht="15" x14ac:dyDescent="0.2">
      <c r="A14763" s="733">
        <v>45034</v>
      </c>
      <c r="B14763" s="40" t="s">
        <v>9659</v>
      </c>
      <c r="C14763" s="40" t="s">
        <v>6965</v>
      </c>
      <c r="D14763" s="107" t="s">
        <v>9687</v>
      </c>
      <c r="E14763" s="41">
        <v>70000</v>
      </c>
      <c r="G14763" s="41">
        <f t="shared" si="236"/>
        <v>-70000</v>
      </c>
      <c r="H14763" s="704" t="s">
        <v>9585</v>
      </c>
    </row>
    <row r="14764" spans="1:8" ht="15" x14ac:dyDescent="0.2">
      <c r="A14764" s="733">
        <v>45034</v>
      </c>
      <c r="B14764" s="40" t="s">
        <v>8874</v>
      </c>
      <c r="C14764" s="40" t="s">
        <v>3144</v>
      </c>
      <c r="D14764" s="107" t="s">
        <v>9688</v>
      </c>
      <c r="E14764" s="41">
        <v>4000</v>
      </c>
      <c r="G14764" s="41">
        <f t="shared" si="236"/>
        <v>-4000</v>
      </c>
      <c r="H14764" s="704" t="s">
        <v>9585</v>
      </c>
    </row>
    <row r="14765" spans="1:8" ht="15" x14ac:dyDescent="0.2">
      <c r="A14765" s="733">
        <v>45034</v>
      </c>
      <c r="B14765" s="40" t="s">
        <v>8655</v>
      </c>
      <c r="C14765" s="40" t="s">
        <v>5740</v>
      </c>
      <c r="D14765" s="107" t="s">
        <v>9689</v>
      </c>
      <c r="E14765" s="41">
        <v>1500</v>
      </c>
      <c r="G14765" s="41">
        <f t="shared" si="236"/>
        <v>-1500</v>
      </c>
      <c r="H14765" s="704" t="s">
        <v>9585</v>
      </c>
    </row>
    <row r="14766" spans="1:8" ht="15" x14ac:dyDescent="0.2">
      <c r="A14766" s="733">
        <v>45034</v>
      </c>
      <c r="B14766" s="40" t="s">
        <v>8874</v>
      </c>
      <c r="C14766" s="40" t="s">
        <v>391</v>
      </c>
      <c r="D14766" s="107" t="s">
        <v>9692</v>
      </c>
      <c r="E14766" s="41">
        <v>1000</v>
      </c>
      <c r="G14766" s="41">
        <f t="shared" si="236"/>
        <v>-1000</v>
      </c>
      <c r="H14766" s="704" t="s">
        <v>9585</v>
      </c>
    </row>
    <row r="14767" spans="1:8" ht="15" x14ac:dyDescent="0.2">
      <c r="A14767" s="733">
        <v>45034</v>
      </c>
      <c r="B14767" s="40" t="s">
        <v>16</v>
      </c>
      <c r="C14767" s="40" t="s">
        <v>9693</v>
      </c>
      <c r="D14767" s="107" t="s">
        <v>9690</v>
      </c>
      <c r="E14767" s="41">
        <v>17000</v>
      </c>
      <c r="G14767" s="41">
        <f t="shared" si="236"/>
        <v>-17000</v>
      </c>
      <c r="H14767" s="704" t="s">
        <v>9585</v>
      </c>
    </row>
    <row r="14768" spans="1:8" ht="15" x14ac:dyDescent="0.2">
      <c r="A14768" s="733">
        <v>45034</v>
      </c>
      <c r="B14768" s="40" t="s">
        <v>8041</v>
      </c>
      <c r="C14768" s="40" t="s">
        <v>8249</v>
      </c>
      <c r="D14768" s="107" t="s">
        <v>2710</v>
      </c>
      <c r="E14768" s="41">
        <v>2500</v>
      </c>
      <c r="G14768" s="41">
        <f t="shared" si="236"/>
        <v>-2500</v>
      </c>
      <c r="H14768" s="704" t="s">
        <v>9585</v>
      </c>
    </row>
    <row r="14769" spans="1:8" ht="15" x14ac:dyDescent="0.2">
      <c r="A14769" s="733">
        <v>45034</v>
      </c>
      <c r="B14769" s="40" t="s">
        <v>16</v>
      </c>
      <c r="C14769" s="40" t="s">
        <v>8148</v>
      </c>
      <c r="D14769" s="107" t="s">
        <v>9691</v>
      </c>
      <c r="E14769" s="41">
        <v>15638</v>
      </c>
      <c r="G14769" s="41">
        <f t="shared" si="236"/>
        <v>-15638</v>
      </c>
      <c r="H14769" s="704" t="s">
        <v>9585</v>
      </c>
    </row>
    <row r="14770" spans="1:8" ht="15" x14ac:dyDescent="0.2">
      <c r="A14770" s="733">
        <v>45034</v>
      </c>
      <c r="B14770" s="40" t="s">
        <v>25</v>
      </c>
      <c r="C14770" s="40" t="s">
        <v>8148</v>
      </c>
      <c r="D14770" s="107" t="s">
        <v>9691</v>
      </c>
      <c r="E14770" s="41">
        <v>43516</v>
      </c>
      <c r="G14770" s="41">
        <f t="shared" si="236"/>
        <v>-43516</v>
      </c>
      <c r="H14770" s="704" t="s">
        <v>9585</v>
      </c>
    </row>
    <row r="14771" spans="1:8" ht="15" x14ac:dyDescent="0.2">
      <c r="A14771" s="733">
        <v>45034</v>
      </c>
      <c r="B14771" s="40" t="s">
        <v>8557</v>
      </c>
      <c r="C14771" s="40" t="s">
        <v>6704</v>
      </c>
      <c r="D14771" s="107" t="s">
        <v>9694</v>
      </c>
      <c r="E14771" s="41">
        <v>300000</v>
      </c>
      <c r="G14771" s="41">
        <f t="shared" ref="G14771:G14834" si="237">F14771-E14771</f>
        <v>-300000</v>
      </c>
      <c r="H14771" s="704" t="s">
        <v>9585</v>
      </c>
    </row>
    <row r="14772" spans="1:8" ht="15" x14ac:dyDescent="0.2">
      <c r="A14772" s="733">
        <v>45034</v>
      </c>
      <c r="B14772" s="40" t="s">
        <v>8655</v>
      </c>
      <c r="C14772" s="40" t="s">
        <v>1508</v>
      </c>
      <c r="D14772" s="107" t="s">
        <v>2710</v>
      </c>
      <c r="E14772" s="41">
        <v>316600</v>
      </c>
      <c r="G14772" s="41">
        <f t="shared" si="237"/>
        <v>-316600</v>
      </c>
      <c r="H14772" s="704" t="s">
        <v>9585</v>
      </c>
    </row>
    <row r="14773" spans="1:8" ht="15" x14ac:dyDescent="0.2">
      <c r="A14773" s="733">
        <v>45034</v>
      </c>
      <c r="B14773" s="40" t="s">
        <v>8655</v>
      </c>
      <c r="C14773" s="40" t="s">
        <v>3144</v>
      </c>
      <c r="D14773" s="107" t="s">
        <v>9696</v>
      </c>
      <c r="E14773" s="41">
        <v>570</v>
      </c>
      <c r="G14773" s="41">
        <f t="shared" si="237"/>
        <v>-570</v>
      </c>
      <c r="H14773" s="704" t="s">
        <v>9585</v>
      </c>
    </row>
    <row r="14774" spans="1:8" ht="15" x14ac:dyDescent="0.2">
      <c r="A14774" s="733">
        <v>45034</v>
      </c>
      <c r="B14774" s="40" t="s">
        <v>8874</v>
      </c>
      <c r="C14774" s="40" t="s">
        <v>4875</v>
      </c>
      <c r="D14774" s="107" t="s">
        <v>9695</v>
      </c>
      <c r="E14774" s="41">
        <v>2000</v>
      </c>
      <c r="G14774" s="41">
        <f t="shared" si="237"/>
        <v>-2000</v>
      </c>
      <c r="H14774" s="704" t="s">
        <v>9585</v>
      </c>
    </row>
    <row r="14775" spans="1:8" ht="15" x14ac:dyDescent="0.2">
      <c r="A14775" s="733">
        <v>45034</v>
      </c>
      <c r="B14775" s="40" t="s">
        <v>3945</v>
      </c>
      <c r="C14775" s="40" t="s">
        <v>391</v>
      </c>
      <c r="D14775" s="107" t="s">
        <v>9697</v>
      </c>
      <c r="E14775" s="41">
        <v>2800</v>
      </c>
      <c r="G14775" s="41">
        <f t="shared" si="237"/>
        <v>-2800</v>
      </c>
      <c r="H14775" s="704" t="s">
        <v>9585</v>
      </c>
    </row>
    <row r="14776" spans="1:8" ht="15" x14ac:dyDescent="0.2">
      <c r="A14776" s="733">
        <v>45034</v>
      </c>
      <c r="B14776" s="40" t="s">
        <v>9400</v>
      </c>
      <c r="C14776" s="40" t="s">
        <v>3144</v>
      </c>
      <c r="D14776" s="107" t="s">
        <v>9698</v>
      </c>
      <c r="E14776" s="41">
        <v>1350</v>
      </c>
      <c r="G14776" s="41">
        <f t="shared" si="237"/>
        <v>-1350</v>
      </c>
      <c r="H14776" s="704" t="s">
        <v>9585</v>
      </c>
    </row>
    <row r="14777" spans="1:8" ht="15" x14ac:dyDescent="0.2">
      <c r="A14777" s="733">
        <v>45034</v>
      </c>
      <c r="B14777" s="40" t="s">
        <v>9659</v>
      </c>
      <c r="C14777" s="40" t="s">
        <v>3144</v>
      </c>
      <c r="D14777" s="107" t="s">
        <v>9699</v>
      </c>
      <c r="E14777" s="41">
        <v>6000</v>
      </c>
      <c r="G14777" s="41">
        <f t="shared" si="237"/>
        <v>-6000</v>
      </c>
      <c r="H14777" s="704" t="s">
        <v>9585</v>
      </c>
    </row>
    <row r="14778" spans="1:8" ht="15" x14ac:dyDescent="0.2">
      <c r="A14778" s="733">
        <v>45034</v>
      </c>
      <c r="B14778" s="40" t="s">
        <v>9659</v>
      </c>
      <c r="C14778" s="40" t="s">
        <v>3144</v>
      </c>
      <c r="D14778" s="107" t="s">
        <v>9603</v>
      </c>
      <c r="E14778" s="41">
        <v>800</v>
      </c>
      <c r="G14778" s="41">
        <f t="shared" si="237"/>
        <v>-800</v>
      </c>
      <c r="H14778" s="704" t="s">
        <v>9585</v>
      </c>
    </row>
    <row r="14779" spans="1:8" ht="15" x14ac:dyDescent="0.2">
      <c r="A14779" s="733">
        <v>45034</v>
      </c>
      <c r="B14779" s="40" t="s">
        <v>9505</v>
      </c>
      <c r="C14779" s="40" t="s">
        <v>6782</v>
      </c>
      <c r="D14779" s="107" t="s">
        <v>9515</v>
      </c>
      <c r="E14779" s="41">
        <v>250000</v>
      </c>
      <c r="G14779" s="41">
        <f t="shared" si="237"/>
        <v>-250000</v>
      </c>
      <c r="H14779" s="704" t="s">
        <v>9585</v>
      </c>
    </row>
    <row r="14780" spans="1:8" ht="15" x14ac:dyDescent="0.2">
      <c r="A14780" s="733">
        <v>45034</v>
      </c>
      <c r="B14780" s="40" t="s">
        <v>9505</v>
      </c>
      <c r="C14780" s="40" t="s">
        <v>3144</v>
      </c>
      <c r="D14780" s="107" t="s">
        <v>9700</v>
      </c>
      <c r="E14780" s="41">
        <v>29000</v>
      </c>
      <c r="G14780" s="41">
        <f t="shared" si="237"/>
        <v>-29000</v>
      </c>
      <c r="H14780" s="704" t="s">
        <v>9585</v>
      </c>
    </row>
    <row r="14781" spans="1:8" ht="24" x14ac:dyDescent="0.2">
      <c r="A14781" s="733">
        <v>45034</v>
      </c>
      <c r="B14781" s="40" t="s">
        <v>8655</v>
      </c>
      <c r="C14781" s="40" t="s">
        <v>8085</v>
      </c>
      <c r="D14781" s="128" t="s">
        <v>9701</v>
      </c>
      <c r="E14781" s="41">
        <v>27000</v>
      </c>
      <c r="G14781" s="41">
        <f t="shared" si="237"/>
        <v>-27000</v>
      </c>
      <c r="H14781" s="704" t="s">
        <v>9585</v>
      </c>
    </row>
    <row r="14782" spans="1:8" ht="15" x14ac:dyDescent="0.2">
      <c r="A14782" s="733">
        <v>45035</v>
      </c>
      <c r="B14782" s="40" t="s">
        <v>9659</v>
      </c>
      <c r="C14782" s="40" t="s">
        <v>9547</v>
      </c>
      <c r="D14782" s="107" t="s">
        <v>9576</v>
      </c>
      <c r="E14782" s="41">
        <v>35000</v>
      </c>
      <c r="G14782" s="41">
        <f t="shared" si="237"/>
        <v>-35000</v>
      </c>
      <c r="H14782" s="704" t="s">
        <v>9585</v>
      </c>
    </row>
    <row r="14783" spans="1:8" ht="15" x14ac:dyDescent="0.2">
      <c r="A14783" s="733">
        <v>45035</v>
      </c>
      <c r="B14783" s="40" t="s">
        <v>9354</v>
      </c>
      <c r="C14783" s="40" t="s">
        <v>9704</v>
      </c>
      <c r="D14783" s="107" t="s">
        <v>9702</v>
      </c>
      <c r="E14783" s="41">
        <v>600000</v>
      </c>
      <c r="G14783" s="41">
        <f t="shared" si="237"/>
        <v>-600000</v>
      </c>
      <c r="H14783" s="704" t="s">
        <v>9585</v>
      </c>
    </row>
    <row r="14784" spans="1:8" ht="15" x14ac:dyDescent="0.2">
      <c r="A14784" s="733">
        <v>45035</v>
      </c>
      <c r="B14784" s="40" t="s">
        <v>9505</v>
      </c>
      <c r="C14784" s="40" t="s">
        <v>8790</v>
      </c>
      <c r="D14784" s="107" t="s">
        <v>9705</v>
      </c>
      <c r="E14784" s="41">
        <v>100000</v>
      </c>
      <c r="G14784" s="41">
        <f t="shared" si="237"/>
        <v>-100000</v>
      </c>
      <c r="H14784" s="704" t="s">
        <v>9585</v>
      </c>
    </row>
    <row r="14785" spans="1:8" ht="15" x14ac:dyDescent="0.2">
      <c r="A14785" s="733">
        <v>45035</v>
      </c>
      <c r="B14785" s="40" t="s">
        <v>9354</v>
      </c>
      <c r="C14785" s="40" t="s">
        <v>5740</v>
      </c>
      <c r="D14785" s="107" t="s">
        <v>9703</v>
      </c>
      <c r="E14785" s="41">
        <v>500</v>
      </c>
      <c r="G14785" s="41">
        <f t="shared" si="237"/>
        <v>-500</v>
      </c>
      <c r="H14785" s="704" t="s">
        <v>9585</v>
      </c>
    </row>
    <row r="14786" spans="1:8" ht="15" x14ac:dyDescent="0.2">
      <c r="A14786" s="733">
        <v>45035</v>
      </c>
      <c r="B14786" s="40" t="s">
        <v>9400</v>
      </c>
      <c r="C14786" s="40" t="s">
        <v>3144</v>
      </c>
      <c r="D14786" s="107" t="s">
        <v>9719</v>
      </c>
      <c r="E14786" s="41">
        <v>24000</v>
      </c>
      <c r="G14786" s="41">
        <f t="shared" si="237"/>
        <v>-24000</v>
      </c>
      <c r="H14786" s="704" t="s">
        <v>9585</v>
      </c>
    </row>
    <row r="14787" spans="1:8" ht="24" x14ac:dyDescent="0.2">
      <c r="A14787" s="733">
        <v>45035</v>
      </c>
      <c r="B14787" s="40" t="s">
        <v>9407</v>
      </c>
      <c r="C14787" s="40" t="s">
        <v>2514</v>
      </c>
      <c r="D14787" s="128" t="s">
        <v>9720</v>
      </c>
      <c r="E14787" s="41">
        <v>25000</v>
      </c>
      <c r="G14787" s="41">
        <f t="shared" si="237"/>
        <v>-25000</v>
      </c>
      <c r="H14787" s="704" t="s">
        <v>9585</v>
      </c>
    </row>
    <row r="14788" spans="1:8" s="681" customFormat="1" ht="15" customHeight="1" x14ac:dyDescent="0.25">
      <c r="A14788" s="733">
        <v>45035</v>
      </c>
      <c r="B14788" s="62" t="s">
        <v>8874</v>
      </c>
      <c r="C14788" s="62" t="s">
        <v>430</v>
      </c>
      <c r="D14788" s="182" t="s">
        <v>9721</v>
      </c>
      <c r="E14788" s="74">
        <v>100000</v>
      </c>
      <c r="F14788" s="74"/>
      <c r="G14788" s="74">
        <f t="shared" si="237"/>
        <v>-100000</v>
      </c>
      <c r="H14788" s="704" t="s">
        <v>9585</v>
      </c>
    </row>
    <row r="14789" spans="1:8" s="681" customFormat="1" ht="15" customHeight="1" x14ac:dyDescent="0.25">
      <c r="A14789" s="733">
        <v>45035</v>
      </c>
      <c r="B14789" s="62" t="s">
        <v>9354</v>
      </c>
      <c r="C14789" s="62" t="s">
        <v>391</v>
      </c>
      <c r="D14789" s="182" t="s">
        <v>2107</v>
      </c>
      <c r="E14789" s="74">
        <v>250</v>
      </c>
      <c r="F14789" s="74"/>
      <c r="G14789" s="74">
        <f t="shared" si="237"/>
        <v>-250</v>
      </c>
      <c r="H14789" s="704" t="s">
        <v>9585</v>
      </c>
    </row>
    <row r="14790" spans="1:8" s="681" customFormat="1" ht="15" customHeight="1" x14ac:dyDescent="0.25">
      <c r="A14790" s="733">
        <v>45035</v>
      </c>
      <c r="B14790" s="62" t="s">
        <v>16</v>
      </c>
      <c r="C14790" s="62" t="s">
        <v>9731</v>
      </c>
      <c r="D14790" s="182" t="s">
        <v>9732</v>
      </c>
      <c r="E14790" s="74">
        <v>70000</v>
      </c>
      <c r="F14790" s="74"/>
      <c r="G14790" s="74">
        <f t="shared" si="237"/>
        <v>-70000</v>
      </c>
      <c r="H14790" s="704" t="s">
        <v>9585</v>
      </c>
    </row>
    <row r="14791" spans="1:8" s="681" customFormat="1" ht="15" customHeight="1" x14ac:dyDescent="0.25">
      <c r="A14791" s="733">
        <v>45035</v>
      </c>
      <c r="B14791" s="62" t="s">
        <v>8874</v>
      </c>
      <c r="C14791" s="62" t="s">
        <v>7475</v>
      </c>
      <c r="D14791" s="182" t="s">
        <v>9722</v>
      </c>
      <c r="E14791" s="74">
        <v>45000</v>
      </c>
      <c r="F14791" s="74"/>
      <c r="G14791" s="74">
        <f t="shared" si="237"/>
        <v>-45000</v>
      </c>
      <c r="H14791" s="704" t="s">
        <v>9585</v>
      </c>
    </row>
    <row r="14792" spans="1:8" s="681" customFormat="1" ht="15" customHeight="1" x14ac:dyDescent="0.25">
      <c r="A14792" s="733">
        <v>45035</v>
      </c>
      <c r="B14792" s="62" t="s">
        <v>9354</v>
      </c>
      <c r="C14792" s="62" t="s">
        <v>8249</v>
      </c>
      <c r="D14792" s="182" t="s">
        <v>9723</v>
      </c>
      <c r="E14792" s="74">
        <v>30000</v>
      </c>
      <c r="F14792" s="74"/>
      <c r="G14792" s="74">
        <f t="shared" si="237"/>
        <v>-30000</v>
      </c>
      <c r="H14792" s="704" t="s">
        <v>9585</v>
      </c>
    </row>
    <row r="14793" spans="1:8" s="681" customFormat="1" ht="24" customHeight="1" x14ac:dyDescent="0.25">
      <c r="A14793" s="733">
        <v>45035</v>
      </c>
      <c r="B14793" s="62" t="s">
        <v>3945</v>
      </c>
      <c r="C14793" s="550" t="s">
        <v>8392</v>
      </c>
      <c r="D14793" s="739" t="s">
        <v>9724</v>
      </c>
      <c r="E14793" s="551">
        <v>8745</v>
      </c>
      <c r="F14793" s="74"/>
      <c r="G14793" s="74">
        <f t="shared" si="237"/>
        <v>-8745</v>
      </c>
      <c r="H14793" s="704" t="s">
        <v>9585</v>
      </c>
    </row>
    <row r="14794" spans="1:8" s="681" customFormat="1" ht="24" customHeight="1" x14ac:dyDescent="0.25">
      <c r="A14794" s="733">
        <v>45035</v>
      </c>
      <c r="B14794" s="62" t="s">
        <v>8655</v>
      </c>
      <c r="C14794" s="550" t="s">
        <v>8392</v>
      </c>
      <c r="D14794" s="739" t="s">
        <v>9724</v>
      </c>
      <c r="E14794" s="551">
        <v>51861</v>
      </c>
      <c r="F14794" s="74"/>
      <c r="G14794" s="74">
        <f t="shared" si="237"/>
        <v>-51861</v>
      </c>
      <c r="H14794" s="704" t="s">
        <v>9585</v>
      </c>
    </row>
    <row r="14795" spans="1:8" s="681" customFormat="1" ht="24" customHeight="1" x14ac:dyDescent="0.25">
      <c r="A14795" s="733">
        <v>45035</v>
      </c>
      <c r="B14795" s="62" t="s">
        <v>8874</v>
      </c>
      <c r="C14795" s="550" t="s">
        <v>8392</v>
      </c>
      <c r="D14795" s="739" t="s">
        <v>9724</v>
      </c>
      <c r="E14795" s="551">
        <v>17015</v>
      </c>
      <c r="F14795" s="74"/>
      <c r="G14795" s="74">
        <f t="shared" si="237"/>
        <v>-17015</v>
      </c>
      <c r="H14795" s="704" t="s">
        <v>9585</v>
      </c>
    </row>
    <row r="14796" spans="1:8" s="681" customFormat="1" ht="24" customHeight="1" x14ac:dyDescent="0.25">
      <c r="A14796" s="733">
        <v>45035</v>
      </c>
      <c r="B14796" s="62" t="s">
        <v>9505</v>
      </c>
      <c r="C14796" s="550" t="s">
        <v>8392</v>
      </c>
      <c r="D14796" s="739" t="s">
        <v>9724</v>
      </c>
      <c r="E14796" s="551">
        <v>28496</v>
      </c>
      <c r="F14796" s="74"/>
      <c r="G14796" s="74">
        <f t="shared" si="237"/>
        <v>-28496</v>
      </c>
      <c r="H14796" s="704" t="s">
        <v>9585</v>
      </c>
    </row>
    <row r="14797" spans="1:8" s="681" customFormat="1" ht="24" customHeight="1" x14ac:dyDescent="0.25">
      <c r="A14797" s="733">
        <v>45035</v>
      </c>
      <c r="B14797" s="62" t="s">
        <v>9354</v>
      </c>
      <c r="C14797" s="550" t="s">
        <v>8392</v>
      </c>
      <c r="D14797" s="739" t="s">
        <v>9724</v>
      </c>
      <c r="E14797" s="551">
        <v>93883</v>
      </c>
      <c r="F14797" s="74"/>
      <c r="G14797" s="74">
        <f t="shared" si="237"/>
        <v>-93883</v>
      </c>
      <c r="H14797" s="704" t="s">
        <v>9585</v>
      </c>
    </row>
    <row r="14798" spans="1:8" s="681" customFormat="1" ht="15" customHeight="1" x14ac:dyDescent="0.25">
      <c r="A14798" s="733">
        <v>45036</v>
      </c>
      <c r="B14798" s="62" t="s">
        <v>16</v>
      </c>
      <c r="C14798" s="62" t="s">
        <v>9729</v>
      </c>
      <c r="D14798" s="182" t="s">
        <v>8608</v>
      </c>
      <c r="E14798" s="125">
        <v>75000</v>
      </c>
      <c r="F14798" s="125"/>
      <c r="G14798" s="125">
        <f t="shared" si="237"/>
        <v>-75000</v>
      </c>
      <c r="H14798" s="704" t="s">
        <v>9585</v>
      </c>
    </row>
    <row r="14799" spans="1:8" s="681" customFormat="1" ht="15" customHeight="1" x14ac:dyDescent="0.25">
      <c r="A14799" s="733">
        <v>45036</v>
      </c>
      <c r="B14799" s="62" t="s">
        <v>3944</v>
      </c>
      <c r="C14799" s="62" t="s">
        <v>9729</v>
      </c>
      <c r="D14799" s="182" t="s">
        <v>9800</v>
      </c>
      <c r="E14799" s="125">
        <v>36000</v>
      </c>
      <c r="F14799" s="125"/>
      <c r="G14799" s="125">
        <f t="shared" si="237"/>
        <v>-36000</v>
      </c>
      <c r="H14799" s="704" t="s">
        <v>9585</v>
      </c>
    </row>
    <row r="14800" spans="1:8" s="681" customFormat="1" ht="15" customHeight="1" x14ac:dyDescent="0.25">
      <c r="A14800" s="733">
        <v>45036</v>
      </c>
      <c r="B14800" s="62" t="s">
        <v>3945</v>
      </c>
      <c r="C14800" s="62" t="s">
        <v>9729</v>
      </c>
      <c r="D14800" s="182" t="s">
        <v>9800</v>
      </c>
      <c r="E14800" s="125">
        <v>45000</v>
      </c>
      <c r="F14800" s="125"/>
      <c r="G14800" s="125">
        <f t="shared" si="237"/>
        <v>-45000</v>
      </c>
      <c r="H14800" s="704" t="s">
        <v>9585</v>
      </c>
    </row>
    <row r="14801" spans="1:8" s="681" customFormat="1" ht="15" customHeight="1" x14ac:dyDescent="0.25">
      <c r="A14801" s="733">
        <v>45036</v>
      </c>
      <c r="B14801" s="62" t="s">
        <v>6503</v>
      </c>
      <c r="C14801" s="62" t="s">
        <v>9729</v>
      </c>
      <c r="D14801" s="182" t="s">
        <v>9800</v>
      </c>
      <c r="E14801" s="125">
        <v>80000</v>
      </c>
      <c r="F14801" s="125"/>
      <c r="G14801" s="125">
        <f t="shared" si="237"/>
        <v>-80000</v>
      </c>
      <c r="H14801" s="704" t="s">
        <v>9585</v>
      </c>
    </row>
    <row r="14802" spans="1:8" s="681" customFormat="1" ht="15" customHeight="1" x14ac:dyDescent="0.25">
      <c r="A14802" s="733">
        <v>45036</v>
      </c>
      <c r="B14802" s="62" t="s">
        <v>1399</v>
      </c>
      <c r="C14802" s="62" t="s">
        <v>9729</v>
      </c>
      <c r="D14802" s="182" t="s">
        <v>9800</v>
      </c>
      <c r="E14802" s="125">
        <v>30000</v>
      </c>
      <c r="F14802" s="125"/>
      <c r="G14802" s="125">
        <f t="shared" si="237"/>
        <v>-30000</v>
      </c>
      <c r="H14802" s="704" t="s">
        <v>9585</v>
      </c>
    </row>
    <row r="14803" spans="1:8" s="681" customFormat="1" ht="15" customHeight="1" x14ac:dyDescent="0.25">
      <c r="A14803" s="733">
        <v>45036</v>
      </c>
      <c r="B14803" s="62" t="s">
        <v>9407</v>
      </c>
      <c r="C14803" s="62" t="s">
        <v>9729</v>
      </c>
      <c r="D14803" s="182" t="s">
        <v>9800</v>
      </c>
      <c r="E14803" s="125">
        <v>15000</v>
      </c>
      <c r="F14803" s="125"/>
      <c r="G14803" s="125">
        <f t="shared" si="237"/>
        <v>-15000</v>
      </c>
      <c r="H14803" s="704" t="s">
        <v>9585</v>
      </c>
    </row>
    <row r="14804" spans="1:8" s="681" customFormat="1" ht="15" customHeight="1" x14ac:dyDescent="0.25">
      <c r="A14804" s="733">
        <v>45036</v>
      </c>
      <c r="B14804" s="62" t="s">
        <v>37</v>
      </c>
      <c r="C14804" s="62" t="s">
        <v>9729</v>
      </c>
      <c r="D14804" s="182" t="s">
        <v>9800</v>
      </c>
      <c r="E14804" s="125">
        <v>57500</v>
      </c>
      <c r="F14804" s="125"/>
      <c r="G14804" s="125">
        <f t="shared" si="237"/>
        <v>-57500</v>
      </c>
      <c r="H14804" s="704" t="s">
        <v>9585</v>
      </c>
    </row>
    <row r="14805" spans="1:8" s="681" customFormat="1" ht="15" customHeight="1" x14ac:dyDescent="0.25">
      <c r="A14805" s="733">
        <v>45036</v>
      </c>
      <c r="B14805" s="62" t="s">
        <v>2932</v>
      </c>
      <c r="C14805" s="62" t="s">
        <v>9729</v>
      </c>
      <c r="D14805" s="182" t="s">
        <v>9800</v>
      </c>
      <c r="E14805" s="125">
        <v>55000</v>
      </c>
      <c r="F14805" s="125"/>
      <c r="G14805" s="125">
        <f t="shared" si="237"/>
        <v>-55000</v>
      </c>
      <c r="H14805" s="704" t="s">
        <v>9585</v>
      </c>
    </row>
    <row r="14806" spans="1:8" s="681" customFormat="1" ht="15" customHeight="1" x14ac:dyDescent="0.25">
      <c r="A14806" s="733">
        <v>45036</v>
      </c>
      <c r="B14806" s="62" t="s">
        <v>8874</v>
      </c>
      <c r="C14806" s="62" t="s">
        <v>9729</v>
      </c>
      <c r="D14806" s="182" t="s">
        <v>9800</v>
      </c>
      <c r="E14806" s="125">
        <v>50000</v>
      </c>
      <c r="F14806" s="125"/>
      <c r="G14806" s="125">
        <f t="shared" si="237"/>
        <v>-50000</v>
      </c>
      <c r="H14806" s="704" t="s">
        <v>9585</v>
      </c>
    </row>
    <row r="14807" spans="1:8" s="681" customFormat="1" ht="15" customHeight="1" x14ac:dyDescent="0.25">
      <c r="A14807" s="733">
        <v>45036</v>
      </c>
      <c r="B14807" s="62" t="s">
        <v>7919</v>
      </c>
      <c r="C14807" s="62" t="s">
        <v>9729</v>
      </c>
      <c r="D14807" s="182" t="s">
        <v>9800</v>
      </c>
      <c r="E14807" s="125">
        <v>30000</v>
      </c>
      <c r="F14807" s="125"/>
      <c r="G14807" s="125">
        <f t="shared" si="237"/>
        <v>-30000</v>
      </c>
      <c r="H14807" s="704" t="s">
        <v>9585</v>
      </c>
    </row>
    <row r="14808" spans="1:8" s="681" customFormat="1" ht="15" customHeight="1" x14ac:dyDescent="0.25">
      <c r="A14808" s="733">
        <v>45041</v>
      </c>
      <c r="B14808" s="62" t="s">
        <v>8866</v>
      </c>
      <c r="C14808" s="62" t="s">
        <v>3445</v>
      </c>
      <c r="D14808" s="182" t="s">
        <v>9725</v>
      </c>
      <c r="E14808" s="125">
        <v>45000</v>
      </c>
      <c r="F14808" s="125"/>
      <c r="G14808" s="125">
        <f t="shared" si="237"/>
        <v>-45000</v>
      </c>
      <c r="H14808" s="704" t="s">
        <v>9585</v>
      </c>
    </row>
    <row r="14809" spans="1:8" s="681" customFormat="1" ht="15" customHeight="1" x14ac:dyDescent="0.25">
      <c r="A14809" s="733">
        <v>45041</v>
      </c>
      <c r="B14809" s="62" t="s">
        <v>16</v>
      </c>
      <c r="C14809" s="62" t="s">
        <v>103</v>
      </c>
      <c r="D14809" s="182" t="s">
        <v>9423</v>
      </c>
      <c r="E14809" s="125">
        <v>1630</v>
      </c>
      <c r="F14809" s="125"/>
      <c r="G14809" s="125">
        <f t="shared" si="237"/>
        <v>-1630</v>
      </c>
      <c r="H14809" s="704" t="s">
        <v>9585</v>
      </c>
    </row>
    <row r="14810" spans="1:8" s="681" customFormat="1" ht="15" customHeight="1" x14ac:dyDescent="0.25">
      <c r="A14810" s="733">
        <v>45041</v>
      </c>
      <c r="B14810" s="62" t="s">
        <v>9505</v>
      </c>
      <c r="C14810" s="62" t="s">
        <v>5740</v>
      </c>
      <c r="D14810" s="182" t="s">
        <v>369</v>
      </c>
      <c r="E14810" s="125">
        <v>1000</v>
      </c>
      <c r="F14810" s="125"/>
      <c r="G14810" s="125">
        <f t="shared" si="237"/>
        <v>-1000</v>
      </c>
      <c r="H14810" s="704" t="s">
        <v>9585</v>
      </c>
    </row>
    <row r="14811" spans="1:8" s="681" customFormat="1" ht="15" customHeight="1" x14ac:dyDescent="0.25">
      <c r="A14811" s="733">
        <v>45041</v>
      </c>
      <c r="B14811" s="62" t="s">
        <v>8655</v>
      </c>
      <c r="C14811" s="62" t="s">
        <v>391</v>
      </c>
      <c r="D14811" s="182" t="s">
        <v>9726</v>
      </c>
      <c r="E14811" s="125">
        <v>50000</v>
      </c>
      <c r="F14811" s="125"/>
      <c r="G14811" s="125">
        <f t="shared" si="237"/>
        <v>-50000</v>
      </c>
      <c r="H14811" s="704" t="s">
        <v>9585</v>
      </c>
    </row>
    <row r="14812" spans="1:8" s="681" customFormat="1" ht="15" customHeight="1" x14ac:dyDescent="0.25">
      <c r="A14812" s="733">
        <v>45041</v>
      </c>
      <c r="B14812" s="62" t="s">
        <v>8041</v>
      </c>
      <c r="C14812" s="62" t="s">
        <v>9729</v>
      </c>
      <c r="D14812" s="182" t="s">
        <v>9728</v>
      </c>
      <c r="E14812" s="125">
        <v>25000</v>
      </c>
      <c r="F14812" s="125"/>
      <c r="G14812" s="125">
        <f t="shared" si="237"/>
        <v>-25000</v>
      </c>
      <c r="H14812" s="704" t="s">
        <v>9585</v>
      </c>
    </row>
    <row r="14813" spans="1:8" s="681" customFormat="1" ht="15" customHeight="1" x14ac:dyDescent="0.25">
      <c r="A14813" s="733">
        <v>45041</v>
      </c>
      <c r="B14813" s="62" t="s">
        <v>8874</v>
      </c>
      <c r="C14813" s="62" t="s">
        <v>285</v>
      </c>
      <c r="D14813" s="182" t="s">
        <v>8661</v>
      </c>
      <c r="E14813" s="125">
        <v>1100</v>
      </c>
      <c r="F14813" s="125"/>
      <c r="G14813" s="125">
        <f t="shared" si="237"/>
        <v>-1100</v>
      </c>
      <c r="H14813" s="704" t="s">
        <v>9585</v>
      </c>
    </row>
    <row r="14814" spans="1:8" s="681" customFormat="1" ht="15" customHeight="1" x14ac:dyDescent="0.25">
      <c r="A14814" s="733">
        <v>45041</v>
      </c>
      <c r="B14814" s="62" t="s">
        <v>9659</v>
      </c>
      <c r="C14814" s="62" t="s">
        <v>3144</v>
      </c>
      <c r="D14814" s="182" t="s">
        <v>9730</v>
      </c>
      <c r="E14814" s="125">
        <v>3000</v>
      </c>
      <c r="F14814" s="125"/>
      <c r="G14814" s="125">
        <f t="shared" si="237"/>
        <v>-3000</v>
      </c>
      <c r="H14814" s="704" t="s">
        <v>9585</v>
      </c>
    </row>
    <row r="14815" spans="1:8" s="681" customFormat="1" ht="15" customHeight="1" x14ac:dyDescent="0.25">
      <c r="A14815" s="733">
        <v>45041</v>
      </c>
      <c r="B14815" s="62" t="s">
        <v>16</v>
      </c>
      <c r="C14815" s="62" t="s">
        <v>391</v>
      </c>
      <c r="D14815" s="182" t="s">
        <v>9733</v>
      </c>
      <c r="E14815" s="125">
        <v>500</v>
      </c>
      <c r="F14815" s="125"/>
      <c r="G14815" s="125">
        <f t="shared" si="237"/>
        <v>-500</v>
      </c>
      <c r="H14815" s="704" t="s">
        <v>9585</v>
      </c>
    </row>
    <row r="14816" spans="1:8" s="681" customFormat="1" ht="15" customHeight="1" x14ac:dyDescent="0.25">
      <c r="A14816" s="733">
        <v>45041</v>
      </c>
      <c r="B14816" s="62" t="s">
        <v>16</v>
      </c>
      <c r="C14816" s="62" t="s">
        <v>391</v>
      </c>
      <c r="D14816" s="182" t="s">
        <v>9423</v>
      </c>
      <c r="E14816" s="125">
        <v>2500</v>
      </c>
      <c r="F14816" s="125"/>
      <c r="G14816" s="125">
        <f t="shared" si="237"/>
        <v>-2500</v>
      </c>
      <c r="H14816" s="704" t="s">
        <v>9585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9585</v>
      </c>
    </row>
    <row r="14818" spans="1:8" s="681" customFormat="1" ht="15" customHeight="1" x14ac:dyDescent="0.25">
      <c r="A14818" s="733">
        <v>45042</v>
      </c>
      <c r="B14818" s="62" t="s">
        <v>16</v>
      </c>
      <c r="C14818" s="62" t="s">
        <v>103</v>
      </c>
      <c r="D14818" s="182" t="s">
        <v>9423</v>
      </c>
      <c r="E14818" s="125">
        <v>1680</v>
      </c>
      <c r="F14818" s="125"/>
      <c r="G14818" s="125">
        <f t="shared" si="237"/>
        <v>-1680</v>
      </c>
      <c r="H14818" s="704" t="s">
        <v>9585</v>
      </c>
    </row>
    <row r="14819" spans="1:8" s="681" customFormat="1" ht="15" customHeight="1" x14ac:dyDescent="0.25">
      <c r="A14819" s="733">
        <v>45042</v>
      </c>
      <c r="B14819" s="62" t="s">
        <v>9659</v>
      </c>
      <c r="C14819" s="550" t="s">
        <v>8392</v>
      </c>
      <c r="D14819" s="739" t="s">
        <v>9736</v>
      </c>
      <c r="E14819" s="551">
        <v>315888</v>
      </c>
      <c r="F14819" s="125"/>
      <c r="G14819" s="125">
        <f t="shared" si="237"/>
        <v>-315888</v>
      </c>
      <c r="H14819" s="704" t="s">
        <v>9585</v>
      </c>
    </row>
    <row r="14820" spans="1:8" s="681" customFormat="1" ht="15" customHeight="1" x14ac:dyDescent="0.25">
      <c r="A14820" s="733">
        <v>45042</v>
      </c>
      <c r="B14820" s="62" t="s">
        <v>8655</v>
      </c>
      <c r="C14820" s="550" t="s">
        <v>8392</v>
      </c>
      <c r="D14820" s="739" t="s">
        <v>9736</v>
      </c>
      <c r="E14820" s="551">
        <v>447612</v>
      </c>
      <c r="F14820" s="125"/>
      <c r="G14820" s="125">
        <f t="shared" si="237"/>
        <v>-447612</v>
      </c>
      <c r="H14820" s="704" t="s">
        <v>9585</v>
      </c>
    </row>
    <row r="14821" spans="1:8" s="681" customFormat="1" ht="15" customHeight="1" x14ac:dyDescent="0.25">
      <c r="A14821" s="733">
        <v>45042</v>
      </c>
      <c r="B14821" s="62" t="s">
        <v>9407</v>
      </c>
      <c r="C14821" s="62" t="s">
        <v>391</v>
      </c>
      <c r="D14821" s="182" t="s">
        <v>9737</v>
      </c>
      <c r="E14821" s="125">
        <v>100000</v>
      </c>
      <c r="F14821" s="125"/>
      <c r="G14821" s="125">
        <f t="shared" si="237"/>
        <v>-100000</v>
      </c>
      <c r="H14821" s="704" t="s">
        <v>9585</v>
      </c>
    </row>
    <row r="14822" spans="1:8" s="681" customFormat="1" ht="15" customHeight="1" x14ac:dyDescent="0.25">
      <c r="A14822" s="733">
        <v>45042</v>
      </c>
      <c r="B14822" s="62" t="s">
        <v>9659</v>
      </c>
      <c r="C14822" s="62" t="s">
        <v>6965</v>
      </c>
      <c r="D14822" s="182" t="s">
        <v>9738</v>
      </c>
      <c r="E14822" s="125">
        <v>16000</v>
      </c>
      <c r="F14822" s="125"/>
      <c r="G14822" s="125">
        <f t="shared" si="237"/>
        <v>-16000</v>
      </c>
      <c r="H14822" s="704" t="s">
        <v>9585</v>
      </c>
    </row>
    <row r="14823" spans="1:8" s="681" customFormat="1" ht="15" customHeight="1" x14ac:dyDescent="0.25">
      <c r="A14823" s="733">
        <v>45044</v>
      </c>
      <c r="B14823" s="62" t="s">
        <v>9659</v>
      </c>
      <c r="C14823" s="62" t="s">
        <v>9547</v>
      </c>
      <c r="D14823" s="182" t="s">
        <v>9739</v>
      </c>
      <c r="E14823" s="125">
        <v>15000</v>
      </c>
      <c r="F14823" s="125"/>
      <c r="G14823" s="125">
        <f t="shared" si="237"/>
        <v>-15000</v>
      </c>
      <c r="H14823" s="704" t="s">
        <v>9585</v>
      </c>
    </row>
    <row r="14824" spans="1:8" s="681" customFormat="1" ht="15" customHeight="1" x14ac:dyDescent="0.25">
      <c r="A14824" s="733">
        <v>45044</v>
      </c>
      <c r="B14824" s="62" t="s">
        <v>9659</v>
      </c>
      <c r="C14824" s="62" t="s">
        <v>3144</v>
      </c>
      <c r="D14824" s="182" t="s">
        <v>9740</v>
      </c>
      <c r="E14824" s="125">
        <v>35000</v>
      </c>
      <c r="F14824" s="125"/>
      <c r="G14824" s="125">
        <f t="shared" si="237"/>
        <v>-35000</v>
      </c>
      <c r="H14824" s="704" t="s">
        <v>9585</v>
      </c>
    </row>
    <row r="14825" spans="1:8" s="681" customFormat="1" ht="15" customHeight="1" x14ac:dyDescent="0.25">
      <c r="A14825" s="733">
        <v>45044</v>
      </c>
      <c r="B14825" s="62" t="s">
        <v>9659</v>
      </c>
      <c r="C14825" s="62" t="s">
        <v>3144</v>
      </c>
      <c r="D14825" s="182" t="s">
        <v>9750</v>
      </c>
      <c r="E14825" s="125">
        <v>70500</v>
      </c>
      <c r="F14825" s="125"/>
      <c r="G14825" s="125">
        <f t="shared" si="237"/>
        <v>-70500</v>
      </c>
      <c r="H14825" s="704" t="s">
        <v>9585</v>
      </c>
    </row>
    <row r="14826" spans="1:8" s="681" customFormat="1" ht="15" customHeight="1" x14ac:dyDescent="0.25">
      <c r="A14826" s="733">
        <v>45044</v>
      </c>
      <c r="B14826" s="62" t="s">
        <v>2932</v>
      </c>
      <c r="C14826" s="62" t="s">
        <v>285</v>
      </c>
      <c r="D14826" s="182" t="s">
        <v>9751</v>
      </c>
      <c r="E14826" s="125">
        <v>700</v>
      </c>
      <c r="F14826" s="125"/>
      <c r="G14826" s="125">
        <f t="shared" si="237"/>
        <v>-700</v>
      </c>
      <c r="H14826" s="704" t="s">
        <v>9585</v>
      </c>
    </row>
    <row r="14827" spans="1:8" s="681" customFormat="1" ht="15" customHeight="1" x14ac:dyDescent="0.25">
      <c r="A14827" s="733">
        <v>45044</v>
      </c>
      <c r="B14827" s="62" t="s">
        <v>9407</v>
      </c>
      <c r="C14827" s="62" t="s">
        <v>3144</v>
      </c>
      <c r="D14827" s="182" t="s">
        <v>9752</v>
      </c>
      <c r="E14827" s="125">
        <v>52940</v>
      </c>
      <c r="F14827" s="125"/>
      <c r="G14827" s="125">
        <f t="shared" si="237"/>
        <v>-52940</v>
      </c>
      <c r="H14827" s="704" t="s">
        <v>9585</v>
      </c>
    </row>
    <row r="14828" spans="1:8" s="681" customFormat="1" ht="15" customHeight="1" x14ac:dyDescent="0.25">
      <c r="A14828" s="733">
        <v>45044</v>
      </c>
      <c r="B14828" s="62" t="s">
        <v>2932</v>
      </c>
      <c r="C14828" s="62" t="s">
        <v>391</v>
      </c>
      <c r="D14828" s="182" t="s">
        <v>9753</v>
      </c>
      <c r="E14828" s="125">
        <v>13600</v>
      </c>
      <c r="F14828" s="125"/>
      <c r="G14828" s="125">
        <f t="shared" si="237"/>
        <v>-13600</v>
      </c>
      <c r="H14828" s="704" t="s">
        <v>9585</v>
      </c>
    </row>
    <row r="14829" spans="1:8" s="681" customFormat="1" ht="15" customHeight="1" x14ac:dyDescent="0.25">
      <c r="A14829" s="733">
        <v>45044</v>
      </c>
      <c r="B14829" s="62" t="s">
        <v>9354</v>
      </c>
      <c r="C14829" s="62" t="s">
        <v>391</v>
      </c>
      <c r="D14829" s="182" t="s">
        <v>4425</v>
      </c>
      <c r="E14829" s="125">
        <v>5000</v>
      </c>
      <c r="F14829" s="125"/>
      <c r="G14829" s="125">
        <f t="shared" si="237"/>
        <v>-5000</v>
      </c>
      <c r="H14829" s="704" t="s">
        <v>9585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9585</v>
      </c>
    </row>
    <row r="14831" spans="1:8" s="681" customFormat="1" ht="15" customHeight="1" x14ac:dyDescent="0.25">
      <c r="A14831" s="733">
        <v>45044</v>
      </c>
      <c r="B14831" s="62" t="s">
        <v>9407</v>
      </c>
      <c r="C14831" s="62" t="s">
        <v>3144</v>
      </c>
      <c r="D14831" s="182" t="s">
        <v>9754</v>
      </c>
      <c r="E14831" s="125">
        <v>31000</v>
      </c>
      <c r="F14831" s="125"/>
      <c r="G14831" s="125">
        <f t="shared" si="237"/>
        <v>-31000</v>
      </c>
      <c r="H14831" s="704" t="s">
        <v>9585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9585</v>
      </c>
    </row>
    <row r="14833" spans="1:8" s="681" customFormat="1" ht="15" customHeight="1" x14ac:dyDescent="0.25">
      <c r="A14833" s="733">
        <v>45045</v>
      </c>
      <c r="B14833" s="62" t="s">
        <v>9659</v>
      </c>
      <c r="C14833" s="62" t="s">
        <v>3144</v>
      </c>
      <c r="D14833" s="182" t="s">
        <v>9755</v>
      </c>
      <c r="E14833" s="125">
        <v>10450</v>
      </c>
      <c r="F14833" s="125"/>
      <c r="G14833" s="125">
        <f t="shared" si="237"/>
        <v>-10450</v>
      </c>
      <c r="H14833" s="704" t="s">
        <v>9585</v>
      </c>
    </row>
    <row r="14834" spans="1:8" s="681" customFormat="1" ht="15" customHeight="1" x14ac:dyDescent="0.25">
      <c r="A14834" s="733">
        <v>45045</v>
      </c>
      <c r="B14834" s="62" t="s">
        <v>8866</v>
      </c>
      <c r="C14834" s="62" t="s">
        <v>3144</v>
      </c>
      <c r="D14834" s="182" t="s">
        <v>9755</v>
      </c>
      <c r="E14834" s="125">
        <v>10450</v>
      </c>
      <c r="F14834" s="125"/>
      <c r="G14834" s="125">
        <f t="shared" si="237"/>
        <v>-10450</v>
      </c>
      <c r="H14834" s="704" t="s">
        <v>9585</v>
      </c>
    </row>
    <row r="14835" spans="1:8" s="681" customFormat="1" ht="15" customHeight="1" x14ac:dyDescent="0.25">
      <c r="A14835" s="733">
        <v>45045</v>
      </c>
      <c r="B14835" s="62" t="s">
        <v>9659</v>
      </c>
      <c r="C14835" s="62" t="s">
        <v>3144</v>
      </c>
      <c r="D14835" s="182" t="s">
        <v>9264</v>
      </c>
      <c r="E14835" s="125">
        <v>850</v>
      </c>
      <c r="F14835" s="125"/>
      <c r="G14835" s="125">
        <f t="shared" ref="G14835:G14891" si="238">F14835-E14835</f>
        <v>-850</v>
      </c>
      <c r="H14835" s="704" t="s">
        <v>9585</v>
      </c>
    </row>
    <row r="14836" spans="1:8" s="681" customFormat="1" ht="15" customHeight="1" x14ac:dyDescent="0.25">
      <c r="A14836" s="733">
        <v>45045</v>
      </c>
      <c r="B14836" s="62" t="s">
        <v>8874</v>
      </c>
      <c r="C14836" s="62" t="s">
        <v>285</v>
      </c>
      <c r="D14836" s="182" t="s">
        <v>8161</v>
      </c>
      <c r="E14836" s="125">
        <v>320</v>
      </c>
      <c r="F14836" s="125"/>
      <c r="G14836" s="125">
        <f t="shared" si="238"/>
        <v>-320</v>
      </c>
      <c r="H14836" s="704" t="s">
        <v>9585</v>
      </c>
    </row>
    <row r="14837" spans="1:8" s="681" customFormat="1" ht="15" customHeight="1" x14ac:dyDescent="0.25">
      <c r="A14837" s="733">
        <v>45045</v>
      </c>
      <c r="B14837" s="62" t="s">
        <v>8874</v>
      </c>
      <c r="C14837" s="62" t="s">
        <v>391</v>
      </c>
      <c r="D14837" s="182" t="s">
        <v>8934</v>
      </c>
      <c r="E14837" s="125">
        <v>750</v>
      </c>
      <c r="F14837" s="125"/>
      <c r="G14837" s="125">
        <f t="shared" si="238"/>
        <v>-750</v>
      </c>
      <c r="H14837" s="704" t="s">
        <v>9585</v>
      </c>
    </row>
    <row r="14838" spans="1:8" s="681" customFormat="1" ht="15" customHeight="1" x14ac:dyDescent="0.25">
      <c r="A14838" s="733">
        <v>45045</v>
      </c>
      <c r="B14838" s="62" t="s">
        <v>8041</v>
      </c>
      <c r="C14838" s="62" t="s">
        <v>789</v>
      </c>
      <c r="D14838" s="182" t="s">
        <v>9756</v>
      </c>
      <c r="E14838" s="125">
        <v>1500</v>
      </c>
      <c r="F14838" s="125"/>
      <c r="G14838" s="125">
        <f t="shared" si="238"/>
        <v>-1500</v>
      </c>
      <c r="H14838" s="704" t="s">
        <v>9585</v>
      </c>
    </row>
    <row r="14839" spans="1:8" s="681" customFormat="1" ht="15" customHeight="1" x14ac:dyDescent="0.25">
      <c r="A14839" s="733">
        <v>45045</v>
      </c>
      <c r="B14839" s="62" t="s">
        <v>8874</v>
      </c>
      <c r="C14839" s="62" t="s">
        <v>3144</v>
      </c>
      <c r="D14839" s="182" t="s">
        <v>9757</v>
      </c>
      <c r="E14839" s="125">
        <v>8500</v>
      </c>
      <c r="F14839" s="125"/>
      <c r="G14839" s="125">
        <f t="shared" si="238"/>
        <v>-8500</v>
      </c>
      <c r="H14839" s="704" t="s">
        <v>9585</v>
      </c>
    </row>
    <row r="14840" spans="1:8" s="681" customFormat="1" ht="15" customHeight="1" x14ac:dyDescent="0.25">
      <c r="A14840" s="733">
        <v>45045</v>
      </c>
      <c r="B14840" s="62" t="s">
        <v>8874</v>
      </c>
      <c r="C14840" s="62" t="s">
        <v>285</v>
      </c>
      <c r="D14840" s="182" t="s">
        <v>9389</v>
      </c>
      <c r="E14840" s="125">
        <v>500</v>
      </c>
      <c r="F14840" s="125"/>
      <c r="G14840" s="125">
        <f t="shared" si="238"/>
        <v>-500</v>
      </c>
      <c r="H14840" s="704" t="s">
        <v>9585</v>
      </c>
    </row>
    <row r="14841" spans="1:8" s="681" customFormat="1" ht="15" customHeight="1" x14ac:dyDescent="0.25">
      <c r="A14841" s="733">
        <v>45045</v>
      </c>
      <c r="B14841" s="62" t="s">
        <v>9659</v>
      </c>
      <c r="C14841" s="62" t="s">
        <v>3144</v>
      </c>
      <c r="D14841" s="182" t="s">
        <v>4308</v>
      </c>
      <c r="E14841" s="125">
        <v>4855</v>
      </c>
      <c r="F14841" s="125"/>
      <c r="G14841" s="125">
        <f t="shared" si="238"/>
        <v>-4855</v>
      </c>
      <c r="H14841" s="704" t="s">
        <v>9585</v>
      </c>
    </row>
    <row r="14842" spans="1:8" s="681" customFormat="1" ht="15" customHeight="1" x14ac:dyDescent="0.25">
      <c r="A14842" s="733">
        <v>45045</v>
      </c>
      <c r="B14842" s="62" t="s">
        <v>9354</v>
      </c>
      <c r="C14842" s="62" t="s">
        <v>9458</v>
      </c>
      <c r="D14842" s="182" t="s">
        <v>9758</v>
      </c>
      <c r="E14842" s="125">
        <v>5000</v>
      </c>
      <c r="F14842" s="125"/>
      <c r="G14842" s="125">
        <f t="shared" si="238"/>
        <v>-5000</v>
      </c>
      <c r="H14842" s="704" t="s">
        <v>9585</v>
      </c>
    </row>
    <row r="14843" spans="1:8" s="681" customFormat="1" ht="15" customHeight="1" x14ac:dyDescent="0.25">
      <c r="A14843" s="733">
        <v>45045</v>
      </c>
      <c r="B14843" s="62" t="s">
        <v>16</v>
      </c>
      <c r="C14843" s="62" t="s">
        <v>103</v>
      </c>
      <c r="D14843" s="182" t="s">
        <v>9423</v>
      </c>
      <c r="E14843" s="125">
        <v>1000</v>
      </c>
      <c r="F14843" s="125"/>
      <c r="G14843" s="125">
        <f t="shared" si="238"/>
        <v>-1000</v>
      </c>
      <c r="H14843" s="704" t="s">
        <v>9585</v>
      </c>
    </row>
    <row r="14844" spans="1:8" s="681" customFormat="1" ht="15" customHeight="1" x14ac:dyDescent="0.25">
      <c r="A14844" s="733">
        <v>45045</v>
      </c>
      <c r="B14844" s="62" t="s">
        <v>9354</v>
      </c>
      <c r="C14844" s="62" t="s">
        <v>391</v>
      </c>
      <c r="D14844" s="182" t="s">
        <v>9759</v>
      </c>
      <c r="E14844" s="125">
        <v>2000</v>
      </c>
      <c r="F14844" s="125"/>
      <c r="G14844" s="125">
        <f t="shared" si="238"/>
        <v>-2000</v>
      </c>
      <c r="H14844" s="704" t="s">
        <v>9585</v>
      </c>
    </row>
    <row r="14845" spans="1:8" s="681" customFormat="1" ht="15" customHeight="1" x14ac:dyDescent="0.25">
      <c r="A14845" s="733">
        <v>45045</v>
      </c>
      <c r="B14845" s="62" t="s">
        <v>16</v>
      </c>
      <c r="C14845" s="62" t="s">
        <v>103</v>
      </c>
      <c r="D14845" s="182" t="s">
        <v>9423</v>
      </c>
      <c r="E14845" s="125">
        <v>1000</v>
      </c>
      <c r="F14845" s="125"/>
      <c r="G14845" s="125">
        <f t="shared" si="238"/>
        <v>-1000</v>
      </c>
      <c r="H14845" s="704" t="s">
        <v>9585</v>
      </c>
    </row>
    <row r="14846" spans="1:8" ht="15" x14ac:dyDescent="0.2">
      <c r="A14846" s="732">
        <v>45022</v>
      </c>
      <c r="B14846" s="173" t="s">
        <v>8866</v>
      </c>
      <c r="C14846" s="173" t="s">
        <v>9547</v>
      </c>
      <c r="D14846" s="227" t="s">
        <v>9638</v>
      </c>
      <c r="E14846" s="235">
        <v>20000</v>
      </c>
      <c r="F14846" s="122"/>
      <c r="G14846" s="122">
        <f t="shared" si="238"/>
        <v>-20000</v>
      </c>
      <c r="H14846" s="708" t="s">
        <v>9585</v>
      </c>
    </row>
    <row r="14847" spans="1:8" ht="15" x14ac:dyDescent="0.2">
      <c r="A14847" s="732">
        <v>45022</v>
      </c>
      <c r="B14847" s="173" t="s">
        <v>9505</v>
      </c>
      <c r="C14847" s="173" t="s">
        <v>9547</v>
      </c>
      <c r="D14847" s="227" t="s">
        <v>9638</v>
      </c>
      <c r="E14847" s="235">
        <v>25000</v>
      </c>
      <c r="F14847" s="122"/>
      <c r="G14847" s="122">
        <f t="shared" si="238"/>
        <v>-25000</v>
      </c>
      <c r="H14847" s="708" t="s">
        <v>9585</v>
      </c>
    </row>
    <row r="14848" spans="1:8" ht="24" x14ac:dyDescent="0.2">
      <c r="A14848" s="732">
        <v>45026</v>
      </c>
      <c r="B14848" s="173" t="s">
        <v>9505</v>
      </c>
      <c r="C14848" s="173" t="s">
        <v>9634</v>
      </c>
      <c r="D14848" s="227" t="s">
        <v>9639</v>
      </c>
      <c r="E14848" s="235">
        <v>161500</v>
      </c>
      <c r="F14848" s="122"/>
      <c r="G14848" s="122">
        <f t="shared" si="238"/>
        <v>-161500</v>
      </c>
      <c r="H14848" s="708" t="s">
        <v>9585</v>
      </c>
    </row>
    <row r="14849" spans="1:8" ht="24" x14ac:dyDescent="0.2">
      <c r="A14849" s="732">
        <v>45026</v>
      </c>
      <c r="B14849" s="173" t="s">
        <v>9505</v>
      </c>
      <c r="C14849" s="173" t="s">
        <v>9542</v>
      </c>
      <c r="D14849" s="227" t="s">
        <v>9640</v>
      </c>
      <c r="E14849" s="235">
        <v>191500</v>
      </c>
      <c r="F14849" s="235"/>
      <c r="G14849" s="235">
        <f t="shared" si="238"/>
        <v>-191500</v>
      </c>
      <c r="H14849" s="708" t="s">
        <v>9585</v>
      </c>
    </row>
    <row r="14850" spans="1:8" ht="15" x14ac:dyDescent="0.2">
      <c r="A14850" s="732">
        <v>45027</v>
      </c>
      <c r="B14850" s="173" t="s">
        <v>8337</v>
      </c>
      <c r="C14850" s="173" t="s">
        <v>7465</v>
      </c>
      <c r="D14850" s="227" t="s">
        <v>9652</v>
      </c>
      <c r="E14850" s="235">
        <v>800000</v>
      </c>
      <c r="F14850" s="122"/>
      <c r="G14850" s="122">
        <f t="shared" si="238"/>
        <v>-800000</v>
      </c>
      <c r="H14850" s="708" t="s">
        <v>9585</v>
      </c>
    </row>
    <row r="14851" spans="1:8" ht="15" x14ac:dyDescent="0.2">
      <c r="A14851" s="732">
        <v>45027</v>
      </c>
      <c r="B14851" s="173" t="s">
        <v>8874</v>
      </c>
      <c r="C14851" s="173" t="s">
        <v>430</v>
      </c>
      <c r="D14851" s="227" t="s">
        <v>9653</v>
      </c>
      <c r="E14851" s="235">
        <v>300000</v>
      </c>
      <c r="F14851" s="122"/>
      <c r="G14851" s="122">
        <f t="shared" si="238"/>
        <v>-300000</v>
      </c>
      <c r="H14851" s="708" t="s">
        <v>9585</v>
      </c>
    </row>
    <row r="14852" spans="1:8" ht="15" x14ac:dyDescent="0.2">
      <c r="A14852" s="732">
        <v>45029</v>
      </c>
      <c r="B14852" s="173" t="s">
        <v>1399</v>
      </c>
      <c r="C14852" s="550" t="s">
        <v>5680</v>
      </c>
      <c r="D14852" s="739" t="s">
        <v>9655</v>
      </c>
      <c r="E14852" s="551">
        <v>208180</v>
      </c>
      <c r="F14852" s="122"/>
      <c r="G14852" s="122">
        <f t="shared" si="238"/>
        <v>-208180</v>
      </c>
      <c r="H14852" s="708" t="s">
        <v>9585</v>
      </c>
    </row>
    <row r="14853" spans="1:8" ht="15" x14ac:dyDescent="0.2">
      <c r="A14853" s="732">
        <v>45029</v>
      </c>
      <c r="B14853" s="173" t="s">
        <v>7655</v>
      </c>
      <c r="C14853" s="550" t="s">
        <v>5680</v>
      </c>
      <c r="D14853" s="739" t="s">
        <v>9655</v>
      </c>
      <c r="E14853" s="551">
        <v>40900</v>
      </c>
      <c r="F14853" s="122"/>
      <c r="G14853" s="122">
        <f t="shared" si="238"/>
        <v>-40900</v>
      </c>
      <c r="H14853" s="708" t="s">
        <v>9585</v>
      </c>
    </row>
    <row r="14854" spans="1:8" ht="15" x14ac:dyDescent="0.2">
      <c r="A14854" s="732">
        <v>45029</v>
      </c>
      <c r="B14854" s="173" t="s">
        <v>7553</v>
      </c>
      <c r="C14854" s="550" t="s">
        <v>5680</v>
      </c>
      <c r="D14854" s="739" t="s">
        <v>9655</v>
      </c>
      <c r="E14854" s="551">
        <v>5400</v>
      </c>
      <c r="F14854" s="122"/>
      <c r="G14854" s="122">
        <f t="shared" si="238"/>
        <v>-5400</v>
      </c>
      <c r="H14854" s="708" t="s">
        <v>9585</v>
      </c>
    </row>
    <row r="14855" spans="1:8" ht="15" x14ac:dyDescent="0.2">
      <c r="A14855" s="732">
        <v>45029</v>
      </c>
      <c r="B14855" s="173" t="s">
        <v>8655</v>
      </c>
      <c r="C14855" s="550" t="s">
        <v>5680</v>
      </c>
      <c r="D14855" s="739" t="s">
        <v>9655</v>
      </c>
      <c r="E14855" s="551">
        <v>40520</v>
      </c>
      <c r="F14855" s="122"/>
      <c r="G14855" s="122">
        <f t="shared" si="238"/>
        <v>-40520</v>
      </c>
      <c r="H14855" s="708" t="s">
        <v>9585</v>
      </c>
    </row>
    <row r="14856" spans="1:8" ht="15" x14ac:dyDescent="0.2">
      <c r="A14856" s="732">
        <v>45029</v>
      </c>
      <c r="B14856" s="173" t="s">
        <v>9354</v>
      </c>
      <c r="C14856" s="173" t="s">
        <v>255</v>
      </c>
      <c r="D14856" s="227" t="s">
        <v>9656</v>
      </c>
      <c r="E14856" s="235">
        <v>743276</v>
      </c>
      <c r="F14856" s="122"/>
      <c r="G14856" s="122">
        <f t="shared" si="238"/>
        <v>-743276</v>
      </c>
      <c r="H14856" s="708" t="s">
        <v>9585</v>
      </c>
    </row>
    <row r="14857" spans="1:8" ht="15" x14ac:dyDescent="0.2">
      <c r="A14857" s="732">
        <v>45031</v>
      </c>
      <c r="B14857" s="173" t="s">
        <v>8041</v>
      </c>
      <c r="C14857" s="550" t="s">
        <v>704</v>
      </c>
      <c r="D14857" s="739" t="s">
        <v>9676</v>
      </c>
      <c r="E14857" s="551">
        <v>67000</v>
      </c>
      <c r="F14857" s="122"/>
      <c r="G14857" s="122">
        <f t="shared" si="238"/>
        <v>-67000</v>
      </c>
      <c r="H14857" s="708" t="s">
        <v>9585</v>
      </c>
    </row>
    <row r="14858" spans="1:8" ht="15" x14ac:dyDescent="0.2">
      <c r="A14858" s="732">
        <v>45031</v>
      </c>
      <c r="B14858" s="173" t="s">
        <v>8874</v>
      </c>
      <c r="C14858" s="550" t="s">
        <v>704</v>
      </c>
      <c r="D14858" s="739" t="s">
        <v>9676</v>
      </c>
      <c r="E14858" s="551">
        <v>18365</v>
      </c>
      <c r="F14858" s="122"/>
      <c r="G14858" s="122">
        <f t="shared" si="238"/>
        <v>-18365</v>
      </c>
      <c r="H14858" s="708" t="s">
        <v>9585</v>
      </c>
    </row>
    <row r="14859" spans="1:8" ht="15" x14ac:dyDescent="0.2">
      <c r="A14859" s="732">
        <v>45031</v>
      </c>
      <c r="B14859" s="173" t="s">
        <v>9407</v>
      </c>
      <c r="C14859" s="550" t="s">
        <v>704</v>
      </c>
      <c r="D14859" s="739" t="s">
        <v>9676</v>
      </c>
      <c r="E14859" s="551">
        <v>20500</v>
      </c>
      <c r="F14859" s="122"/>
      <c r="G14859" s="122">
        <f t="shared" si="238"/>
        <v>-20500</v>
      </c>
      <c r="H14859" s="708" t="s">
        <v>9585</v>
      </c>
    </row>
    <row r="14860" spans="1:8" ht="15" x14ac:dyDescent="0.2">
      <c r="A14860" s="732">
        <v>45031</v>
      </c>
      <c r="B14860" s="173" t="s">
        <v>9407</v>
      </c>
      <c r="C14860" s="550" t="s">
        <v>704</v>
      </c>
      <c r="D14860" s="739" t="s">
        <v>9676</v>
      </c>
      <c r="E14860" s="551">
        <v>4135</v>
      </c>
      <c r="F14860" s="122"/>
      <c r="G14860" s="122">
        <f t="shared" si="238"/>
        <v>-4135</v>
      </c>
      <c r="H14860" s="708" t="s">
        <v>9585</v>
      </c>
    </row>
    <row r="14861" spans="1:8" ht="15" x14ac:dyDescent="0.2">
      <c r="A14861" s="732">
        <v>45034</v>
      </c>
      <c r="B14861" s="173" t="s">
        <v>8655</v>
      </c>
      <c r="C14861" s="173" t="s">
        <v>166</v>
      </c>
      <c r="D14861" s="227" t="s">
        <v>9706</v>
      </c>
      <c r="E14861" s="235">
        <v>500000</v>
      </c>
      <c r="F14861" s="122"/>
      <c r="G14861" s="122">
        <f t="shared" si="238"/>
        <v>-500000</v>
      </c>
      <c r="H14861" s="708" t="s">
        <v>9585</v>
      </c>
    </row>
    <row r="14862" spans="1:8" ht="15" x14ac:dyDescent="0.2">
      <c r="A14862" s="732">
        <v>45034</v>
      </c>
      <c r="B14862" s="173" t="s">
        <v>9462</v>
      </c>
      <c r="C14862" s="173" t="s">
        <v>7904</v>
      </c>
      <c r="D14862" s="227" t="s">
        <v>9716</v>
      </c>
      <c r="E14862" s="235">
        <v>252496</v>
      </c>
      <c r="F14862" s="122"/>
      <c r="G14862" s="122">
        <f t="shared" si="238"/>
        <v>-252496</v>
      </c>
      <c r="H14862" s="708" t="s">
        <v>9585</v>
      </c>
    </row>
    <row r="14863" spans="1:8" ht="15" x14ac:dyDescent="0.2">
      <c r="A14863" s="729">
        <v>45021</v>
      </c>
      <c r="B14863" s="90" t="s">
        <v>7919</v>
      </c>
      <c r="C14863" s="93" t="s">
        <v>558</v>
      </c>
      <c r="D14863" s="800" t="s">
        <v>9596</v>
      </c>
      <c r="E14863" s="91"/>
      <c r="F14863" s="91">
        <v>3000000</v>
      </c>
      <c r="G14863" s="91">
        <f t="shared" si="238"/>
        <v>3000000</v>
      </c>
      <c r="H14863" s="701" t="s">
        <v>9585</v>
      </c>
    </row>
    <row r="14864" spans="1:8" ht="15" x14ac:dyDescent="0.2">
      <c r="A14864" s="729">
        <v>45021</v>
      </c>
      <c r="B14864" s="90" t="s">
        <v>7919</v>
      </c>
      <c r="C14864" s="93" t="s">
        <v>558</v>
      </c>
      <c r="D14864" s="800" t="s">
        <v>8541</v>
      </c>
      <c r="E14864" s="91">
        <v>27000</v>
      </c>
      <c r="F14864" s="91"/>
      <c r="G14864" s="91">
        <f t="shared" si="238"/>
        <v>-27000</v>
      </c>
      <c r="H14864" s="701" t="s">
        <v>9585</v>
      </c>
    </row>
    <row r="14865" spans="1:8" ht="15" x14ac:dyDescent="0.2">
      <c r="A14865" s="729">
        <v>45022</v>
      </c>
      <c r="B14865" s="90" t="s">
        <v>6503</v>
      </c>
      <c r="C14865" s="93" t="s">
        <v>558</v>
      </c>
      <c r="D14865" s="800" t="s">
        <v>9597</v>
      </c>
      <c r="E14865" s="91"/>
      <c r="F14865" s="91">
        <v>1500000</v>
      </c>
      <c r="G14865" s="91">
        <f t="shared" si="238"/>
        <v>1500000</v>
      </c>
      <c r="H14865" s="701" t="s">
        <v>9585</v>
      </c>
    </row>
    <row r="14866" spans="1:8" ht="15" x14ac:dyDescent="0.2">
      <c r="A14866" s="729">
        <v>45022</v>
      </c>
      <c r="B14866" s="90" t="s">
        <v>6503</v>
      </c>
      <c r="C14866" s="93" t="s">
        <v>558</v>
      </c>
      <c r="D14866" s="800" t="s">
        <v>8541</v>
      </c>
      <c r="E14866" s="91">
        <v>15000</v>
      </c>
      <c r="F14866" s="91"/>
      <c r="G14866" s="91">
        <f t="shared" si="238"/>
        <v>-15000</v>
      </c>
      <c r="H14866" s="701" t="s">
        <v>9585</v>
      </c>
    </row>
    <row r="14867" spans="1:8" ht="15" x14ac:dyDescent="0.2">
      <c r="A14867" s="729">
        <v>45022</v>
      </c>
      <c r="B14867" s="90" t="s">
        <v>6503</v>
      </c>
      <c r="C14867" s="93" t="s">
        <v>558</v>
      </c>
      <c r="D14867" s="800" t="s">
        <v>9597</v>
      </c>
      <c r="E14867" s="91"/>
      <c r="F14867" s="91">
        <v>1500000</v>
      </c>
      <c r="G14867" s="91">
        <f t="shared" si="238"/>
        <v>1500000</v>
      </c>
      <c r="H14867" s="701" t="s">
        <v>9585</v>
      </c>
    </row>
    <row r="14868" spans="1:8" ht="15" x14ac:dyDescent="0.2">
      <c r="A14868" s="729">
        <v>45022</v>
      </c>
      <c r="B14868" s="90" t="s">
        <v>6503</v>
      </c>
      <c r="C14868" s="93" t="s">
        <v>558</v>
      </c>
      <c r="D14868" s="800" t="s">
        <v>8541</v>
      </c>
      <c r="E14868" s="91">
        <v>15000</v>
      </c>
      <c r="F14868" s="91"/>
      <c r="G14868" s="91">
        <f t="shared" si="238"/>
        <v>-15000</v>
      </c>
      <c r="H14868" s="701" t="s">
        <v>9585</v>
      </c>
    </row>
    <row r="14869" spans="1:8" ht="15" x14ac:dyDescent="0.2">
      <c r="A14869" s="729">
        <v>45023</v>
      </c>
      <c r="B14869" s="90" t="s">
        <v>4552</v>
      </c>
      <c r="C14869" s="93" t="s">
        <v>558</v>
      </c>
      <c r="D14869" s="800" t="s">
        <v>9707</v>
      </c>
      <c r="E14869" s="91"/>
      <c r="F14869" s="91">
        <v>63250</v>
      </c>
      <c r="G14869" s="91">
        <f t="shared" si="238"/>
        <v>63250</v>
      </c>
      <c r="H14869" s="701" t="s">
        <v>9585</v>
      </c>
    </row>
    <row r="14870" spans="1:8" ht="15" x14ac:dyDescent="0.2">
      <c r="A14870" s="729">
        <v>45023</v>
      </c>
      <c r="B14870" s="90" t="s">
        <v>9462</v>
      </c>
      <c r="C14870" s="93" t="s">
        <v>558</v>
      </c>
      <c r="D14870" s="800" t="s">
        <v>9658</v>
      </c>
      <c r="E14870" s="91"/>
      <c r="F14870" s="91">
        <v>700000</v>
      </c>
      <c r="G14870" s="91">
        <f t="shared" si="238"/>
        <v>700000</v>
      </c>
      <c r="H14870" s="701" t="s">
        <v>9585</v>
      </c>
    </row>
    <row r="14871" spans="1:8" ht="15" x14ac:dyDescent="0.2">
      <c r="A14871" s="729">
        <v>45023</v>
      </c>
      <c r="B14871" s="90" t="s">
        <v>7065</v>
      </c>
      <c r="C14871" s="93" t="s">
        <v>558</v>
      </c>
      <c r="D14871" s="800" t="s">
        <v>9599</v>
      </c>
      <c r="E14871" s="91"/>
      <c r="F14871" s="91">
        <v>200148</v>
      </c>
      <c r="G14871" s="91">
        <f t="shared" si="238"/>
        <v>200148</v>
      </c>
      <c r="H14871" s="701" t="s">
        <v>9585</v>
      </c>
    </row>
    <row r="14872" spans="1:8" ht="15" x14ac:dyDescent="0.2">
      <c r="A14872" s="729">
        <v>45023</v>
      </c>
      <c r="B14872" s="90" t="s">
        <v>9505</v>
      </c>
      <c r="C14872" s="93" t="s">
        <v>558</v>
      </c>
      <c r="D14872" s="800" t="s">
        <v>9602</v>
      </c>
      <c r="E14872" s="91"/>
      <c r="F14872" s="91">
        <v>500000</v>
      </c>
      <c r="G14872" s="91">
        <f t="shared" si="238"/>
        <v>500000</v>
      </c>
      <c r="H14872" s="701" t="s">
        <v>9585</v>
      </c>
    </row>
    <row r="14873" spans="1:8" ht="15" x14ac:dyDescent="0.2">
      <c r="A14873" s="729">
        <v>45028</v>
      </c>
      <c r="B14873" s="90" t="s">
        <v>37</v>
      </c>
      <c r="C14873" s="93" t="s">
        <v>558</v>
      </c>
      <c r="D14873" s="800" t="s">
        <v>9637</v>
      </c>
      <c r="E14873" s="175"/>
      <c r="F14873" s="175">
        <v>188568</v>
      </c>
      <c r="G14873" s="91">
        <f t="shared" si="238"/>
        <v>188568</v>
      </c>
      <c r="H14873" s="701" t="s">
        <v>9585</v>
      </c>
    </row>
    <row r="14874" spans="1:8" ht="15" x14ac:dyDescent="0.2">
      <c r="A14874" s="729">
        <v>45028</v>
      </c>
      <c r="B14874" s="90" t="s">
        <v>9354</v>
      </c>
      <c r="C14874" s="93" t="s">
        <v>558</v>
      </c>
      <c r="D14874" s="800" t="s">
        <v>9711</v>
      </c>
      <c r="E14874" s="175"/>
      <c r="F14874" s="91">
        <v>743276</v>
      </c>
      <c r="G14874" s="91">
        <f t="shared" si="238"/>
        <v>743276</v>
      </c>
      <c r="H14874" s="701" t="s">
        <v>9585</v>
      </c>
    </row>
    <row r="14875" spans="1:8" s="681" customFormat="1" ht="15" customHeight="1" x14ac:dyDescent="0.25">
      <c r="A14875" s="729">
        <v>45029</v>
      </c>
      <c r="B14875" s="93" t="s">
        <v>8655</v>
      </c>
      <c r="C14875" s="93" t="s">
        <v>558</v>
      </c>
      <c r="D14875" s="891" t="s">
        <v>9828</v>
      </c>
      <c r="E14875" s="175"/>
      <c r="F14875" s="175">
        <v>3509561</v>
      </c>
      <c r="G14875" s="175">
        <f t="shared" si="238"/>
        <v>3509561</v>
      </c>
      <c r="H14875" s="701" t="s">
        <v>9585</v>
      </c>
    </row>
    <row r="14876" spans="1:8" ht="15" x14ac:dyDescent="0.2">
      <c r="A14876" s="729">
        <v>45029</v>
      </c>
      <c r="B14876" s="90" t="s">
        <v>3945</v>
      </c>
      <c r="C14876" s="93" t="s">
        <v>558</v>
      </c>
      <c r="D14876" s="800" t="s">
        <v>9643</v>
      </c>
      <c r="E14876" s="175"/>
      <c r="F14876" s="175">
        <v>310329</v>
      </c>
      <c r="G14876" s="175">
        <f t="shared" si="238"/>
        <v>310329</v>
      </c>
      <c r="H14876" s="701" t="s">
        <v>9585</v>
      </c>
    </row>
    <row r="14877" spans="1:8" ht="15" x14ac:dyDescent="0.2">
      <c r="A14877" s="729">
        <v>45031</v>
      </c>
      <c r="B14877" s="90" t="s">
        <v>9462</v>
      </c>
      <c r="C14877" s="93" t="s">
        <v>558</v>
      </c>
      <c r="D14877" s="800" t="s">
        <v>9677</v>
      </c>
      <c r="E14877" s="91"/>
      <c r="F14877" s="91">
        <v>1022000</v>
      </c>
      <c r="G14877" s="175">
        <f t="shared" si="238"/>
        <v>1022000</v>
      </c>
      <c r="H14877" s="701" t="s">
        <v>9585</v>
      </c>
    </row>
    <row r="14878" spans="1:8" ht="15" x14ac:dyDescent="0.2">
      <c r="A14878" s="729">
        <v>45033</v>
      </c>
      <c r="B14878" s="93" t="s">
        <v>8655</v>
      </c>
      <c r="C14878" s="93" t="s">
        <v>558</v>
      </c>
      <c r="D14878" s="891" t="s">
        <v>9827</v>
      </c>
      <c r="E14878" s="175"/>
      <c r="F14878" s="175">
        <v>3509561</v>
      </c>
      <c r="G14878" s="175">
        <f t="shared" si="238"/>
        <v>3509561</v>
      </c>
      <c r="H14878" s="701" t="s">
        <v>9585</v>
      </c>
    </row>
    <row r="14879" spans="1:8" ht="15" x14ac:dyDescent="0.2">
      <c r="A14879" s="729">
        <v>45034</v>
      </c>
      <c r="B14879" s="93" t="s">
        <v>8655</v>
      </c>
      <c r="C14879" s="93" t="s">
        <v>558</v>
      </c>
      <c r="D14879" s="891" t="s">
        <v>9826</v>
      </c>
      <c r="E14879" s="175"/>
      <c r="F14879" s="175">
        <v>3509561</v>
      </c>
      <c r="G14879" s="175">
        <f t="shared" si="238"/>
        <v>3509561</v>
      </c>
      <c r="H14879" s="701" t="s">
        <v>9585</v>
      </c>
    </row>
    <row r="14880" spans="1:8" ht="24" x14ac:dyDescent="0.2">
      <c r="A14880" s="729">
        <v>45034</v>
      </c>
      <c r="B14880" s="90" t="s">
        <v>9354</v>
      </c>
      <c r="C14880" s="93" t="s">
        <v>558</v>
      </c>
      <c r="D14880" s="801" t="s">
        <v>9712</v>
      </c>
      <c r="E14880" s="175"/>
      <c r="F14880" s="91">
        <v>500000</v>
      </c>
      <c r="G14880" s="175">
        <f t="shared" si="238"/>
        <v>500000</v>
      </c>
      <c r="H14880" s="701" t="s">
        <v>9585</v>
      </c>
    </row>
    <row r="14881" spans="1:8" ht="24" x14ac:dyDescent="0.2">
      <c r="A14881" s="729">
        <v>45034</v>
      </c>
      <c r="B14881" s="90" t="s">
        <v>9354</v>
      </c>
      <c r="C14881" s="93" t="s">
        <v>558</v>
      </c>
      <c r="D14881" s="801" t="s">
        <v>9713</v>
      </c>
      <c r="E14881" s="91"/>
      <c r="F14881" s="91">
        <v>500000</v>
      </c>
      <c r="G14881" s="175">
        <f t="shared" si="238"/>
        <v>500000</v>
      </c>
      <c r="H14881" s="701" t="s">
        <v>9585</v>
      </c>
    </row>
    <row r="14882" spans="1:8" ht="24" x14ac:dyDescent="0.2">
      <c r="A14882" s="729">
        <v>45034</v>
      </c>
      <c r="B14882" s="90" t="s">
        <v>9354</v>
      </c>
      <c r="C14882" s="93" t="s">
        <v>558</v>
      </c>
      <c r="D14882" s="801" t="s">
        <v>9714</v>
      </c>
      <c r="E14882" s="91"/>
      <c r="F14882" s="91">
        <v>500000</v>
      </c>
      <c r="G14882" s="175">
        <f t="shared" si="238"/>
        <v>500000</v>
      </c>
      <c r="H14882" s="701" t="s">
        <v>9585</v>
      </c>
    </row>
    <row r="14883" spans="1:8" ht="24" x14ac:dyDescent="0.2">
      <c r="A14883" s="729">
        <v>45035</v>
      </c>
      <c r="B14883" s="90" t="s">
        <v>9354</v>
      </c>
      <c r="C14883" s="93" t="s">
        <v>558</v>
      </c>
      <c r="D14883" s="801" t="s">
        <v>9715</v>
      </c>
      <c r="E14883" s="175"/>
      <c r="F14883" s="91">
        <v>252496</v>
      </c>
      <c r="G14883" s="175">
        <f t="shared" si="238"/>
        <v>252496</v>
      </c>
      <c r="H14883" s="701" t="s">
        <v>9585</v>
      </c>
    </row>
    <row r="14884" spans="1:8" ht="24" x14ac:dyDescent="0.2">
      <c r="A14884" s="729">
        <v>45035</v>
      </c>
      <c r="B14884" s="90" t="s">
        <v>8874</v>
      </c>
      <c r="C14884" s="93" t="s">
        <v>558</v>
      </c>
      <c r="D14884" s="801" t="s">
        <v>9727</v>
      </c>
      <c r="E14884" s="91"/>
      <c r="F14884" s="91">
        <v>4000000</v>
      </c>
      <c r="G14884" s="91">
        <f t="shared" si="238"/>
        <v>4000000</v>
      </c>
      <c r="H14884" s="701" t="s">
        <v>9585</v>
      </c>
    </row>
    <row r="14885" spans="1:8" ht="15" x14ac:dyDescent="0.2">
      <c r="A14885" s="729">
        <v>45035</v>
      </c>
      <c r="B14885" s="90" t="s">
        <v>8874</v>
      </c>
      <c r="C14885" s="93" t="s">
        <v>558</v>
      </c>
      <c r="D14885" s="800" t="s">
        <v>8541</v>
      </c>
      <c r="E14885" s="91">
        <v>40000</v>
      </c>
      <c r="F14885" s="91"/>
      <c r="G14885" s="91">
        <f t="shared" si="238"/>
        <v>-40000</v>
      </c>
      <c r="H14885" s="701" t="s">
        <v>9585</v>
      </c>
    </row>
    <row r="14886" spans="1:8" ht="15" x14ac:dyDescent="0.2">
      <c r="A14886" s="733">
        <v>45048</v>
      </c>
      <c r="B14886" s="62" t="s">
        <v>9830</v>
      </c>
      <c r="C14886" s="62" t="s">
        <v>793</v>
      </c>
      <c r="D14886" s="182" t="s">
        <v>371</v>
      </c>
      <c r="E14886" s="125">
        <v>25000</v>
      </c>
      <c r="F14886" s="57"/>
      <c r="G14886" s="125">
        <f t="shared" si="238"/>
        <v>-25000</v>
      </c>
      <c r="H14886" s="704" t="s">
        <v>9741</v>
      </c>
    </row>
    <row r="14887" spans="1:8" ht="15" x14ac:dyDescent="0.2">
      <c r="A14887" s="733">
        <v>45048</v>
      </c>
      <c r="B14887" s="62" t="s">
        <v>10142</v>
      </c>
      <c r="C14887" s="62" t="s">
        <v>793</v>
      </c>
      <c r="D14887" s="182" t="s">
        <v>371</v>
      </c>
      <c r="E14887" s="125">
        <v>25000</v>
      </c>
      <c r="F14887" s="57"/>
      <c r="G14887" s="125">
        <f t="shared" si="238"/>
        <v>-25000</v>
      </c>
      <c r="H14887" s="704" t="s">
        <v>9741</v>
      </c>
    </row>
    <row r="14888" spans="1:8" ht="15" x14ac:dyDescent="0.2">
      <c r="A14888" s="733">
        <v>45048</v>
      </c>
      <c r="B14888" s="62" t="s">
        <v>8874</v>
      </c>
      <c r="C14888" s="62" t="s">
        <v>793</v>
      </c>
      <c r="D14888" s="182" t="s">
        <v>141</v>
      </c>
      <c r="E14888" s="125">
        <v>25000</v>
      </c>
      <c r="F14888" s="57"/>
      <c r="G14888" s="125">
        <f t="shared" si="238"/>
        <v>-25000</v>
      </c>
      <c r="H14888" s="704" t="s">
        <v>9741</v>
      </c>
    </row>
    <row r="14889" spans="1:8" ht="15" x14ac:dyDescent="0.2">
      <c r="A14889" s="733">
        <v>45048</v>
      </c>
      <c r="B14889" s="62" t="s">
        <v>9659</v>
      </c>
      <c r="C14889" s="62" t="s">
        <v>793</v>
      </c>
      <c r="D14889" s="182" t="s">
        <v>141</v>
      </c>
      <c r="E14889" s="125">
        <v>25000</v>
      </c>
      <c r="F14889" s="57"/>
      <c r="G14889" s="125">
        <f t="shared" si="238"/>
        <v>-25000</v>
      </c>
      <c r="H14889" s="704" t="s">
        <v>9741</v>
      </c>
    </row>
    <row r="14890" spans="1:8" ht="15" x14ac:dyDescent="0.2">
      <c r="A14890" s="733">
        <v>45048</v>
      </c>
      <c r="B14890" s="62" t="s">
        <v>25</v>
      </c>
      <c r="C14890" s="62" t="s">
        <v>793</v>
      </c>
      <c r="D14890" s="182" t="s">
        <v>10181</v>
      </c>
      <c r="E14890" s="125">
        <v>80000</v>
      </c>
      <c r="F14890" s="57"/>
      <c r="G14890" s="125">
        <f t="shared" si="238"/>
        <v>-80000</v>
      </c>
      <c r="H14890" s="704" t="s">
        <v>9741</v>
      </c>
    </row>
    <row r="14891" spans="1:8" ht="15" x14ac:dyDescent="0.2">
      <c r="A14891" s="733">
        <v>45048</v>
      </c>
      <c r="B14891" s="62" t="s">
        <v>16</v>
      </c>
      <c r="C14891" s="62" t="s">
        <v>793</v>
      </c>
      <c r="D14891" s="182" t="s">
        <v>10135</v>
      </c>
      <c r="E14891" s="125">
        <v>213550</v>
      </c>
      <c r="F14891" s="57"/>
      <c r="G14891" s="125">
        <f t="shared" si="238"/>
        <v>-213550</v>
      </c>
      <c r="H14891" s="704" t="s">
        <v>9741</v>
      </c>
    </row>
    <row r="14892" spans="1:8" ht="15" x14ac:dyDescent="0.2">
      <c r="A14892" s="733">
        <v>45048</v>
      </c>
      <c r="B14892" s="62" t="s">
        <v>3945</v>
      </c>
      <c r="C14892" s="62" t="s">
        <v>793</v>
      </c>
      <c r="D14892" s="182" t="s">
        <v>10086</v>
      </c>
      <c r="E14892" s="125">
        <v>120772.17741935499</v>
      </c>
      <c r="F14892" s="57"/>
      <c r="G14892" s="57">
        <v>-120772.17741935499</v>
      </c>
      <c r="H14892" s="704" t="s">
        <v>9741</v>
      </c>
    </row>
    <row r="14893" spans="1:8" ht="15" x14ac:dyDescent="0.2">
      <c r="A14893" s="733">
        <v>45048</v>
      </c>
      <c r="B14893" s="62" t="s">
        <v>2932</v>
      </c>
      <c r="C14893" s="62" t="s">
        <v>793</v>
      </c>
      <c r="D14893" s="182" t="s">
        <v>8427</v>
      </c>
      <c r="E14893" s="125">
        <v>129908</v>
      </c>
      <c r="F14893" s="57"/>
      <c r="G14893" s="57">
        <v>-129908</v>
      </c>
      <c r="H14893" s="704" t="s">
        <v>9741</v>
      </c>
    </row>
    <row r="14894" spans="1:8" ht="15" x14ac:dyDescent="0.2">
      <c r="A14894" s="733">
        <v>45048</v>
      </c>
      <c r="B14894" s="62" t="s">
        <v>37</v>
      </c>
      <c r="C14894" s="62" t="s">
        <v>793</v>
      </c>
      <c r="D14894" s="182" t="s">
        <v>10095</v>
      </c>
      <c r="E14894" s="125">
        <v>131016.12903225806</v>
      </c>
      <c r="F14894" s="57"/>
      <c r="G14894" s="57">
        <v>-131016.12903225806</v>
      </c>
      <c r="H14894" s="704" t="s">
        <v>9741</v>
      </c>
    </row>
    <row r="14895" spans="1:8" ht="15" x14ac:dyDescent="0.2">
      <c r="A14895" s="733">
        <v>45048</v>
      </c>
      <c r="B14895" s="62" t="s">
        <v>9407</v>
      </c>
      <c r="C14895" s="62" t="s">
        <v>793</v>
      </c>
      <c r="D14895" s="182" t="s">
        <v>10101</v>
      </c>
      <c r="E14895" s="125">
        <v>81540</v>
      </c>
      <c r="F14895" s="57"/>
      <c r="G14895" s="57">
        <v>-81540</v>
      </c>
      <c r="H14895" s="704" t="s">
        <v>9741</v>
      </c>
    </row>
    <row r="14896" spans="1:8" ht="15" x14ac:dyDescent="0.2">
      <c r="A14896" s="733">
        <v>45048</v>
      </c>
      <c r="B14896" s="62" t="s">
        <v>9354</v>
      </c>
      <c r="C14896" s="62" t="s">
        <v>793</v>
      </c>
      <c r="D14896" s="182" t="s">
        <v>10102</v>
      </c>
      <c r="E14896" s="125">
        <v>40028</v>
      </c>
      <c r="F14896" s="57"/>
      <c r="G14896" s="57">
        <v>-40028</v>
      </c>
      <c r="H14896" s="704" t="s">
        <v>9741</v>
      </c>
    </row>
    <row r="14897" spans="1:8" ht="15" x14ac:dyDescent="0.2">
      <c r="A14897" s="733">
        <v>45048</v>
      </c>
      <c r="B14897" s="62" t="s">
        <v>8874</v>
      </c>
      <c r="C14897" s="62" t="s">
        <v>793</v>
      </c>
      <c r="D14897" s="182" t="s">
        <v>10104</v>
      </c>
      <c r="E14897" s="125">
        <v>57900</v>
      </c>
      <c r="F14897" s="57"/>
      <c r="G14897" s="57">
        <v>-57900</v>
      </c>
      <c r="H14897" s="704" t="s">
        <v>9741</v>
      </c>
    </row>
    <row r="14898" spans="1:8" ht="15" x14ac:dyDescent="0.2">
      <c r="A14898" s="733">
        <v>45048</v>
      </c>
      <c r="B14898" s="62" t="s">
        <v>9659</v>
      </c>
      <c r="C14898" s="62" t="s">
        <v>793</v>
      </c>
      <c r="D14898" s="182" t="s">
        <v>10105</v>
      </c>
      <c r="E14898" s="125">
        <v>62399</v>
      </c>
      <c r="F14898" s="57"/>
      <c r="G14898" s="57">
        <v>-62399</v>
      </c>
      <c r="H14898" s="704" t="s">
        <v>9741</v>
      </c>
    </row>
    <row r="14899" spans="1:8" ht="15" x14ac:dyDescent="0.2">
      <c r="A14899" s="733">
        <v>45048</v>
      </c>
      <c r="B14899" s="62" t="s">
        <v>9407</v>
      </c>
      <c r="C14899" s="62" t="s">
        <v>793</v>
      </c>
      <c r="D14899" s="182" t="s">
        <v>10108</v>
      </c>
      <c r="E14899" s="125">
        <v>73850</v>
      </c>
      <c r="F14899" s="57"/>
      <c r="G14899" s="57">
        <v>-73850</v>
      </c>
      <c r="H14899" s="704" t="s">
        <v>9741</v>
      </c>
    </row>
    <row r="14900" spans="1:8" ht="15" x14ac:dyDescent="0.2">
      <c r="A14900" s="733">
        <v>45048</v>
      </c>
      <c r="B14900" s="62" t="s">
        <v>9354</v>
      </c>
      <c r="C14900" s="62" t="s">
        <v>793</v>
      </c>
      <c r="D14900" s="182" t="s">
        <v>10111</v>
      </c>
      <c r="E14900" s="125">
        <v>53780</v>
      </c>
      <c r="F14900" s="57"/>
      <c r="G14900" s="57">
        <v>-53780</v>
      </c>
      <c r="H14900" s="704" t="s">
        <v>9741</v>
      </c>
    </row>
    <row r="14901" spans="1:8" ht="15" x14ac:dyDescent="0.2">
      <c r="A14901" s="733">
        <v>45048</v>
      </c>
      <c r="B14901" s="62" t="s">
        <v>9407</v>
      </c>
      <c r="C14901" s="62" t="s">
        <v>793</v>
      </c>
      <c r="D14901" s="182" t="s">
        <v>10115</v>
      </c>
      <c r="E14901" s="125">
        <v>82340</v>
      </c>
      <c r="F14901" s="57"/>
      <c r="G14901" s="57">
        <v>-82340</v>
      </c>
      <c r="H14901" s="704" t="s">
        <v>9741</v>
      </c>
    </row>
    <row r="14902" spans="1:8" ht="15" customHeight="1" x14ac:dyDescent="0.2">
      <c r="A14902" s="733">
        <v>45048</v>
      </c>
      <c r="B14902" s="62" t="s">
        <v>9659</v>
      </c>
      <c r="C14902" s="62" t="s">
        <v>793</v>
      </c>
      <c r="D14902" s="182" t="s">
        <v>10117</v>
      </c>
      <c r="E14902" s="125">
        <v>29862.903225806454</v>
      </c>
      <c r="F14902" s="57"/>
      <c r="G14902" s="57">
        <v>-29862.903225806454</v>
      </c>
      <c r="H14902" s="704" t="s">
        <v>9741</v>
      </c>
    </row>
    <row r="14903" spans="1:8" ht="15" customHeight="1" x14ac:dyDescent="0.2">
      <c r="A14903" s="733">
        <v>45048</v>
      </c>
      <c r="B14903" s="62" t="s">
        <v>8874</v>
      </c>
      <c r="C14903" s="62" t="s">
        <v>793</v>
      </c>
      <c r="D14903" s="182" t="s">
        <v>1553</v>
      </c>
      <c r="E14903" s="125">
        <v>29919.354838709674</v>
      </c>
      <c r="F14903" s="57"/>
      <c r="G14903" s="57">
        <v>-29919.354838709674</v>
      </c>
      <c r="H14903" s="704" t="s">
        <v>9741</v>
      </c>
    </row>
    <row r="14904" spans="1:8" ht="15" customHeight="1" x14ac:dyDescent="0.2">
      <c r="A14904" s="733">
        <v>45048</v>
      </c>
      <c r="B14904" s="62" t="s">
        <v>10142</v>
      </c>
      <c r="C14904" s="62" t="s">
        <v>793</v>
      </c>
      <c r="D14904" s="182" t="s">
        <v>10116</v>
      </c>
      <c r="E14904" s="125">
        <v>35000</v>
      </c>
      <c r="F14904" s="57"/>
      <c r="G14904" s="57">
        <v>-35000</v>
      </c>
      <c r="H14904" s="704" t="s">
        <v>9741</v>
      </c>
    </row>
    <row r="14905" spans="1:8" ht="15" customHeight="1" x14ac:dyDescent="0.2">
      <c r="A14905" s="733">
        <v>45048</v>
      </c>
      <c r="B14905" s="62" t="s">
        <v>3944</v>
      </c>
      <c r="C14905" s="62" t="s">
        <v>793</v>
      </c>
      <c r="D14905" s="182" t="s">
        <v>10136</v>
      </c>
      <c r="E14905" s="125">
        <v>127744</v>
      </c>
      <c r="F14905" s="57"/>
      <c r="G14905" s="57">
        <v>-127744</v>
      </c>
      <c r="H14905" s="704" t="s">
        <v>9741</v>
      </c>
    </row>
    <row r="14906" spans="1:8" ht="15" customHeight="1" x14ac:dyDescent="0.2">
      <c r="A14906" s="733">
        <v>45048</v>
      </c>
      <c r="B14906" s="62" t="s">
        <v>3945</v>
      </c>
      <c r="C14906" s="62" t="s">
        <v>793</v>
      </c>
      <c r="D14906" s="182" t="s">
        <v>10137</v>
      </c>
      <c r="E14906" s="125">
        <v>28000</v>
      </c>
      <c r="F14906" s="57"/>
      <c r="G14906" s="57">
        <v>-28000</v>
      </c>
      <c r="H14906" s="704" t="s">
        <v>9741</v>
      </c>
    </row>
    <row r="14907" spans="1:8" ht="15" customHeight="1" x14ac:dyDescent="0.2">
      <c r="A14907" s="733">
        <v>45048</v>
      </c>
      <c r="B14907" s="62" t="s">
        <v>8874</v>
      </c>
      <c r="C14907" s="62" t="s">
        <v>793</v>
      </c>
      <c r="D14907" s="182" t="s">
        <v>10141</v>
      </c>
      <c r="E14907" s="125">
        <v>60360</v>
      </c>
      <c r="F14907" s="57"/>
      <c r="G14907" s="57">
        <f t="shared" ref="G14907:G14970" si="239">F14907-E14907</f>
        <v>-60360</v>
      </c>
      <c r="H14907" s="704" t="s">
        <v>9741</v>
      </c>
    </row>
    <row r="14908" spans="1:8" ht="15" x14ac:dyDescent="0.2">
      <c r="A14908" s="733">
        <v>45048</v>
      </c>
      <c r="B14908" s="62" t="s">
        <v>10177</v>
      </c>
      <c r="C14908" s="62" t="s">
        <v>793</v>
      </c>
      <c r="D14908" s="182" t="s">
        <v>9010</v>
      </c>
      <c r="E14908" s="125">
        <v>5000</v>
      </c>
      <c r="F14908" s="57"/>
      <c r="G14908" s="57">
        <f t="shared" si="239"/>
        <v>-5000</v>
      </c>
      <c r="H14908" s="704" t="s">
        <v>9741</v>
      </c>
    </row>
    <row r="14909" spans="1:8" ht="15" x14ac:dyDescent="0.2">
      <c r="A14909" s="733">
        <v>45048</v>
      </c>
      <c r="B14909" s="40" t="s">
        <v>9354</v>
      </c>
      <c r="C14909" s="62" t="s">
        <v>5740</v>
      </c>
      <c r="D14909" s="107" t="s">
        <v>369</v>
      </c>
      <c r="E14909" s="57">
        <v>800</v>
      </c>
      <c r="F14909" s="57"/>
      <c r="G14909" s="57">
        <f t="shared" si="239"/>
        <v>-800</v>
      </c>
      <c r="H14909" s="704" t="s">
        <v>9741</v>
      </c>
    </row>
    <row r="14910" spans="1:8" ht="15" x14ac:dyDescent="0.2">
      <c r="A14910" s="733">
        <v>45048</v>
      </c>
      <c r="B14910" s="40" t="s">
        <v>9462</v>
      </c>
      <c r="C14910" s="62" t="s">
        <v>5740</v>
      </c>
      <c r="D14910" s="107" t="s">
        <v>369</v>
      </c>
      <c r="E14910" s="57">
        <v>700</v>
      </c>
      <c r="F14910" s="57"/>
      <c r="G14910" s="57">
        <f t="shared" si="239"/>
        <v>-700</v>
      </c>
      <c r="H14910" s="704" t="s">
        <v>9741</v>
      </c>
    </row>
    <row r="14911" spans="1:8" ht="15" x14ac:dyDescent="0.2">
      <c r="A14911" s="733">
        <v>45048</v>
      </c>
      <c r="B14911" s="40" t="s">
        <v>8655</v>
      </c>
      <c r="C14911" s="62" t="s">
        <v>5740</v>
      </c>
      <c r="D14911" s="107" t="s">
        <v>369</v>
      </c>
      <c r="E14911" s="57">
        <v>1700</v>
      </c>
      <c r="F14911" s="57"/>
      <c r="G14911" s="57">
        <f t="shared" si="239"/>
        <v>-1700</v>
      </c>
      <c r="H14911" s="704" t="s">
        <v>9741</v>
      </c>
    </row>
    <row r="14912" spans="1:8" ht="15" x14ac:dyDescent="0.2">
      <c r="A14912" s="733">
        <v>45048</v>
      </c>
      <c r="B14912" s="40" t="s">
        <v>25</v>
      </c>
      <c r="C14912" s="62" t="s">
        <v>8148</v>
      </c>
      <c r="D14912" s="107" t="s">
        <v>9268</v>
      </c>
      <c r="E14912" s="57">
        <v>300</v>
      </c>
      <c r="F14912" s="57"/>
      <c r="G14912" s="57">
        <f t="shared" si="239"/>
        <v>-300</v>
      </c>
      <c r="H14912" s="704" t="s">
        <v>9741</v>
      </c>
    </row>
    <row r="14913" spans="1:8" ht="15" x14ac:dyDescent="0.2">
      <c r="A14913" s="733">
        <v>45048</v>
      </c>
      <c r="B14913" s="40" t="s">
        <v>16</v>
      </c>
      <c r="C14913" s="62" t="s">
        <v>8148</v>
      </c>
      <c r="D14913" s="107" t="s">
        <v>9268</v>
      </c>
      <c r="E14913" s="57">
        <v>240</v>
      </c>
      <c r="F14913" s="57"/>
      <c r="G14913" s="57">
        <f t="shared" si="239"/>
        <v>-240</v>
      </c>
      <c r="H14913" s="704" t="s">
        <v>9741</v>
      </c>
    </row>
    <row r="14914" spans="1:8" ht="15" x14ac:dyDescent="0.2">
      <c r="A14914" s="733">
        <v>45048</v>
      </c>
      <c r="B14914" s="40" t="s">
        <v>25</v>
      </c>
      <c r="C14914" s="62" t="s">
        <v>2427</v>
      </c>
      <c r="D14914" s="107" t="s">
        <v>9760</v>
      </c>
      <c r="E14914" s="57">
        <v>3000</v>
      </c>
      <c r="F14914" s="57"/>
      <c r="G14914" s="57">
        <f t="shared" si="239"/>
        <v>-3000</v>
      </c>
      <c r="H14914" s="704" t="s">
        <v>9741</v>
      </c>
    </row>
    <row r="14915" spans="1:8" ht="15" x14ac:dyDescent="0.2">
      <c r="A14915" s="733">
        <v>45048</v>
      </c>
      <c r="B14915" s="40" t="s">
        <v>16</v>
      </c>
      <c r="C14915" s="62" t="s">
        <v>3842</v>
      </c>
      <c r="D14915" s="107" t="s">
        <v>9423</v>
      </c>
      <c r="E14915" s="57">
        <v>3000</v>
      </c>
      <c r="F14915" s="57"/>
      <c r="G14915" s="57">
        <f t="shared" si="239"/>
        <v>-3000</v>
      </c>
      <c r="H14915" s="704" t="s">
        <v>9741</v>
      </c>
    </row>
    <row r="14916" spans="1:8" ht="15" x14ac:dyDescent="0.2">
      <c r="A14916" s="733">
        <v>45048</v>
      </c>
      <c r="B14916" s="40" t="s">
        <v>9659</v>
      </c>
      <c r="C14916" s="62" t="s">
        <v>9762</v>
      </c>
      <c r="D14916" s="107" t="s">
        <v>9761</v>
      </c>
      <c r="E14916" s="57">
        <v>43500</v>
      </c>
      <c r="F14916" s="57"/>
      <c r="G14916" s="57">
        <f t="shared" si="239"/>
        <v>-43500</v>
      </c>
      <c r="H14916" s="704" t="s">
        <v>9741</v>
      </c>
    </row>
    <row r="14917" spans="1:8" ht="15" x14ac:dyDescent="0.2">
      <c r="A14917" s="733">
        <v>45048</v>
      </c>
      <c r="B14917" s="62" t="s">
        <v>3945</v>
      </c>
      <c r="C14917" s="550" t="s">
        <v>3002</v>
      </c>
      <c r="D14917" s="739" t="s">
        <v>9802</v>
      </c>
      <c r="E14917" s="551">
        <v>30152</v>
      </c>
      <c r="F14917" s="57"/>
      <c r="G14917" s="57">
        <f t="shared" si="239"/>
        <v>-30152</v>
      </c>
      <c r="H14917" s="704" t="s">
        <v>9741</v>
      </c>
    </row>
    <row r="14918" spans="1:8" ht="15" x14ac:dyDescent="0.2">
      <c r="A14918" s="733">
        <v>45048</v>
      </c>
      <c r="B14918" s="62" t="s">
        <v>3944</v>
      </c>
      <c r="C14918" s="550" t="s">
        <v>3002</v>
      </c>
      <c r="D14918" s="739" t="s">
        <v>9802</v>
      </c>
      <c r="E14918" s="551">
        <v>32760</v>
      </c>
      <c r="F14918" s="57"/>
      <c r="G14918" s="57">
        <f t="shared" si="239"/>
        <v>-32760</v>
      </c>
      <c r="H14918" s="704" t="s">
        <v>9741</v>
      </c>
    </row>
    <row r="14919" spans="1:8" ht="15" x14ac:dyDescent="0.2">
      <c r="A14919" s="733">
        <v>45048</v>
      </c>
      <c r="B14919" s="62" t="s">
        <v>37</v>
      </c>
      <c r="C14919" s="550" t="s">
        <v>3002</v>
      </c>
      <c r="D14919" s="739" t="s">
        <v>9802</v>
      </c>
      <c r="E14919" s="551">
        <v>15560</v>
      </c>
      <c r="F14919" s="57"/>
      <c r="G14919" s="57">
        <f t="shared" si="239"/>
        <v>-15560</v>
      </c>
      <c r="H14919" s="704" t="s">
        <v>9741</v>
      </c>
    </row>
    <row r="14920" spans="1:8" ht="15" x14ac:dyDescent="0.2">
      <c r="A14920" s="733">
        <v>45048</v>
      </c>
      <c r="B14920" s="62" t="s">
        <v>9407</v>
      </c>
      <c r="C14920" s="550" t="s">
        <v>3002</v>
      </c>
      <c r="D14920" s="739" t="s">
        <v>9802</v>
      </c>
      <c r="E14920" s="551">
        <v>81954</v>
      </c>
      <c r="F14920" s="57"/>
      <c r="G14920" s="57">
        <f t="shared" si="239"/>
        <v>-81954</v>
      </c>
      <c r="H14920" s="704" t="s">
        <v>9741</v>
      </c>
    </row>
    <row r="14921" spans="1:8" ht="15" x14ac:dyDescent="0.2">
      <c r="A14921" s="733">
        <v>45048</v>
      </c>
      <c r="B14921" s="40" t="s">
        <v>9659</v>
      </c>
      <c r="C14921" s="62" t="s">
        <v>5740</v>
      </c>
      <c r="D14921" s="107" t="s">
        <v>369</v>
      </c>
      <c r="E14921" s="57">
        <v>1000</v>
      </c>
      <c r="F14921" s="57"/>
      <c r="G14921" s="57">
        <f t="shared" si="239"/>
        <v>-1000</v>
      </c>
      <c r="H14921" s="704" t="s">
        <v>9741</v>
      </c>
    </row>
    <row r="14922" spans="1:8" ht="15" x14ac:dyDescent="0.2">
      <c r="A14922" s="733">
        <v>45048</v>
      </c>
      <c r="B14922" s="40" t="s">
        <v>9659</v>
      </c>
      <c r="C14922" s="62" t="s">
        <v>5740</v>
      </c>
      <c r="D14922" s="107" t="s">
        <v>369</v>
      </c>
      <c r="E14922" s="57">
        <v>800</v>
      </c>
      <c r="F14922" s="57"/>
      <c r="G14922" s="57">
        <f t="shared" si="239"/>
        <v>-800</v>
      </c>
      <c r="H14922" s="704" t="s">
        <v>9741</v>
      </c>
    </row>
    <row r="14923" spans="1:8" ht="15" x14ac:dyDescent="0.2">
      <c r="A14923" s="733">
        <v>45049</v>
      </c>
      <c r="B14923" s="40" t="s">
        <v>9354</v>
      </c>
      <c r="C14923" s="550" t="s">
        <v>3144</v>
      </c>
      <c r="D14923" s="892" t="s">
        <v>9763</v>
      </c>
      <c r="E14923" s="582">
        <v>5500</v>
      </c>
      <c r="F14923" s="57"/>
      <c r="G14923" s="57">
        <f t="shared" si="239"/>
        <v>-5500</v>
      </c>
      <c r="H14923" s="704" t="s">
        <v>9741</v>
      </c>
    </row>
    <row r="14924" spans="1:8" ht="15" x14ac:dyDescent="0.2">
      <c r="A14924" s="733">
        <v>45049</v>
      </c>
      <c r="B14924" s="40" t="s">
        <v>9659</v>
      </c>
      <c r="C14924" s="550" t="s">
        <v>3144</v>
      </c>
      <c r="D14924" s="892" t="s">
        <v>9763</v>
      </c>
      <c r="E14924" s="582">
        <v>5500</v>
      </c>
      <c r="F14924" s="57"/>
      <c r="G14924" s="57">
        <f t="shared" si="239"/>
        <v>-5500</v>
      </c>
      <c r="H14924" s="704" t="s">
        <v>9741</v>
      </c>
    </row>
    <row r="14925" spans="1:8" ht="15" x14ac:dyDescent="0.2">
      <c r="A14925" s="733">
        <v>45049</v>
      </c>
      <c r="B14925" s="40" t="s">
        <v>9767</v>
      </c>
      <c r="C14925" s="62" t="s">
        <v>3144</v>
      </c>
      <c r="D14925" s="107" t="s">
        <v>9764</v>
      </c>
      <c r="E14925" s="57">
        <v>21100</v>
      </c>
      <c r="F14925" s="57"/>
      <c r="G14925" s="57">
        <f t="shared" si="239"/>
        <v>-21100</v>
      </c>
      <c r="H14925" s="704" t="s">
        <v>9741</v>
      </c>
    </row>
    <row r="14926" spans="1:8" ht="15" x14ac:dyDescent="0.2">
      <c r="A14926" s="733">
        <v>45049</v>
      </c>
      <c r="B14926" s="40" t="s">
        <v>9767</v>
      </c>
      <c r="C14926" s="62" t="s">
        <v>5740</v>
      </c>
      <c r="D14926" s="107" t="s">
        <v>9765</v>
      </c>
      <c r="E14926" s="57">
        <v>16050</v>
      </c>
      <c r="F14926" s="57"/>
      <c r="G14926" s="57">
        <f t="shared" si="239"/>
        <v>-16050</v>
      </c>
      <c r="H14926" s="704" t="s">
        <v>9741</v>
      </c>
    </row>
    <row r="14927" spans="1:8" ht="15" x14ac:dyDescent="0.2">
      <c r="A14927" s="733">
        <v>45049</v>
      </c>
      <c r="B14927" s="40" t="s">
        <v>9767</v>
      </c>
      <c r="C14927" s="62" t="s">
        <v>5740</v>
      </c>
      <c r="D14927" s="107" t="s">
        <v>9766</v>
      </c>
      <c r="E14927" s="57">
        <v>1500</v>
      </c>
      <c r="F14927" s="57"/>
      <c r="G14927" s="57">
        <f t="shared" si="239"/>
        <v>-1500</v>
      </c>
      <c r="H14927" s="704" t="s">
        <v>9741</v>
      </c>
    </row>
    <row r="14928" spans="1:8" ht="15" x14ac:dyDescent="0.2">
      <c r="A14928" s="733">
        <v>45049</v>
      </c>
      <c r="B14928" s="40" t="s">
        <v>9659</v>
      </c>
      <c r="C14928" s="62" t="s">
        <v>5740</v>
      </c>
      <c r="D14928" s="107" t="s">
        <v>369</v>
      </c>
      <c r="E14928" s="57">
        <v>1500</v>
      </c>
      <c r="F14928" s="57"/>
      <c r="G14928" s="57">
        <f t="shared" si="239"/>
        <v>-1500</v>
      </c>
      <c r="H14928" s="704" t="s">
        <v>9741</v>
      </c>
    </row>
    <row r="14929" spans="1:8" ht="15" x14ac:dyDescent="0.2">
      <c r="A14929" s="733">
        <v>45049</v>
      </c>
      <c r="B14929" s="40" t="s">
        <v>3945</v>
      </c>
      <c r="C14929" s="62" t="s">
        <v>285</v>
      </c>
      <c r="D14929" s="107" t="s">
        <v>9553</v>
      </c>
      <c r="E14929" s="57">
        <v>1500</v>
      </c>
      <c r="F14929" s="57"/>
      <c r="G14929" s="57">
        <f t="shared" si="239"/>
        <v>-1500</v>
      </c>
      <c r="H14929" s="704" t="s">
        <v>9741</v>
      </c>
    </row>
    <row r="14930" spans="1:8" ht="15" x14ac:dyDescent="0.2">
      <c r="A14930" s="733">
        <v>45049</v>
      </c>
      <c r="B14930" s="40" t="s">
        <v>9354</v>
      </c>
      <c r="C14930" s="62" t="s">
        <v>285</v>
      </c>
      <c r="D14930" s="107" t="s">
        <v>9768</v>
      </c>
      <c r="E14930" s="57">
        <v>1000</v>
      </c>
      <c r="F14930" s="57"/>
      <c r="G14930" s="57">
        <f t="shared" si="239"/>
        <v>-1000</v>
      </c>
      <c r="H14930" s="704" t="s">
        <v>9741</v>
      </c>
    </row>
    <row r="14931" spans="1:8" ht="15" x14ac:dyDescent="0.2">
      <c r="A14931" s="733">
        <v>45049</v>
      </c>
      <c r="B14931" s="40" t="s">
        <v>9767</v>
      </c>
      <c r="C14931" s="62" t="s">
        <v>3144</v>
      </c>
      <c r="D14931" s="107" t="s">
        <v>9769</v>
      </c>
      <c r="E14931" s="57">
        <v>42500</v>
      </c>
      <c r="F14931" s="57"/>
      <c r="G14931" s="57">
        <f t="shared" si="239"/>
        <v>-42500</v>
      </c>
      <c r="H14931" s="704" t="s">
        <v>9741</v>
      </c>
    </row>
    <row r="14932" spans="1:8" ht="15" x14ac:dyDescent="0.2">
      <c r="A14932" s="733">
        <v>45049</v>
      </c>
      <c r="B14932" s="40" t="s">
        <v>9767</v>
      </c>
      <c r="C14932" s="62" t="s">
        <v>3144</v>
      </c>
      <c r="D14932" s="107" t="s">
        <v>9770</v>
      </c>
      <c r="E14932" s="57">
        <v>31080</v>
      </c>
      <c r="F14932" s="57"/>
      <c r="G14932" s="57">
        <f t="shared" si="239"/>
        <v>-31080</v>
      </c>
      <c r="H14932" s="704" t="s">
        <v>9741</v>
      </c>
    </row>
    <row r="14933" spans="1:8" ht="15" x14ac:dyDescent="0.2">
      <c r="A14933" s="733">
        <v>45049</v>
      </c>
      <c r="B14933" s="40" t="s">
        <v>9354</v>
      </c>
      <c r="C14933" s="62" t="s">
        <v>9773</v>
      </c>
      <c r="D14933" s="107" t="s">
        <v>9774</v>
      </c>
      <c r="E14933" s="57">
        <v>200000</v>
      </c>
      <c r="F14933" s="57"/>
      <c r="G14933" s="57">
        <f t="shared" si="239"/>
        <v>-200000</v>
      </c>
      <c r="H14933" s="704" t="s">
        <v>9741</v>
      </c>
    </row>
    <row r="14934" spans="1:8" ht="15" x14ac:dyDescent="0.2">
      <c r="A14934" s="733">
        <v>45049</v>
      </c>
      <c r="B14934" s="40" t="s">
        <v>16</v>
      </c>
      <c r="C14934" s="62" t="s">
        <v>3842</v>
      </c>
      <c r="D14934" s="107" t="s">
        <v>9423</v>
      </c>
      <c r="E14934" s="57">
        <v>3500</v>
      </c>
      <c r="F14934" s="57"/>
      <c r="G14934" s="57">
        <f t="shared" si="239"/>
        <v>-3500</v>
      </c>
      <c r="H14934" s="704" t="s">
        <v>9741</v>
      </c>
    </row>
    <row r="14935" spans="1:8" ht="15" x14ac:dyDescent="0.2">
      <c r="A14935" s="733">
        <v>45049</v>
      </c>
      <c r="B14935" s="40" t="s">
        <v>9659</v>
      </c>
      <c r="C14935" s="62" t="s">
        <v>5740</v>
      </c>
      <c r="D14935" s="107" t="s">
        <v>9771</v>
      </c>
      <c r="E14935" s="57">
        <v>2000</v>
      </c>
      <c r="F14935" s="57"/>
      <c r="G14935" s="57">
        <f t="shared" si="239"/>
        <v>-2000</v>
      </c>
      <c r="H14935" s="704" t="s">
        <v>9741</v>
      </c>
    </row>
    <row r="14936" spans="1:8" ht="15" x14ac:dyDescent="0.2">
      <c r="A14936" s="733">
        <v>45049</v>
      </c>
      <c r="B14936" s="40" t="s">
        <v>9767</v>
      </c>
      <c r="C14936" s="62" t="s">
        <v>5740</v>
      </c>
      <c r="D14936" s="107" t="s">
        <v>9772</v>
      </c>
      <c r="E14936" s="57">
        <v>1000</v>
      </c>
      <c r="F14936" s="57"/>
      <c r="G14936" s="57">
        <f t="shared" si="239"/>
        <v>-1000</v>
      </c>
      <c r="H14936" s="704" t="s">
        <v>9741</v>
      </c>
    </row>
    <row r="14937" spans="1:8" ht="15" x14ac:dyDescent="0.2">
      <c r="A14937" s="733">
        <v>45049</v>
      </c>
      <c r="B14937" s="40" t="s">
        <v>8874</v>
      </c>
      <c r="C14937" s="62" t="s">
        <v>7475</v>
      </c>
      <c r="D14937" s="107" t="s">
        <v>9775</v>
      </c>
      <c r="E14937" s="57">
        <v>25000</v>
      </c>
      <c r="F14937" s="57"/>
      <c r="G14937" s="57">
        <f t="shared" si="239"/>
        <v>-25000</v>
      </c>
      <c r="H14937" s="704" t="s">
        <v>9741</v>
      </c>
    </row>
    <row r="14938" spans="1:8" ht="15" x14ac:dyDescent="0.2">
      <c r="A14938" s="733">
        <v>45049</v>
      </c>
      <c r="B14938" s="40" t="s">
        <v>8874</v>
      </c>
      <c r="C14938" s="62" t="s">
        <v>391</v>
      </c>
      <c r="D14938" s="107" t="s">
        <v>9777</v>
      </c>
      <c r="E14938" s="57">
        <v>1200</v>
      </c>
      <c r="F14938" s="57"/>
      <c r="G14938" s="57">
        <f t="shared" si="239"/>
        <v>-1200</v>
      </c>
      <c r="H14938" s="704" t="s">
        <v>9741</v>
      </c>
    </row>
    <row r="14939" spans="1:8" ht="15" x14ac:dyDescent="0.2">
      <c r="A14939" s="733">
        <v>45049</v>
      </c>
      <c r="B14939" s="40" t="s">
        <v>9659</v>
      </c>
      <c r="C14939" s="62" t="s">
        <v>3144</v>
      </c>
      <c r="D14939" s="107" t="s">
        <v>9776</v>
      </c>
      <c r="E14939" s="57">
        <v>13500</v>
      </c>
      <c r="F14939" s="57"/>
      <c r="G14939" s="57">
        <f t="shared" si="239"/>
        <v>-13500</v>
      </c>
      <c r="H14939" s="704" t="s">
        <v>9741</v>
      </c>
    </row>
    <row r="14940" spans="1:8" ht="15" x14ac:dyDescent="0.2">
      <c r="A14940" s="733">
        <v>45049</v>
      </c>
      <c r="B14940" s="40" t="s">
        <v>8655</v>
      </c>
      <c r="C14940" s="550" t="s">
        <v>8392</v>
      </c>
      <c r="D14940" s="739" t="s">
        <v>9798</v>
      </c>
      <c r="E14940" s="582">
        <v>494907</v>
      </c>
      <c r="F14940" s="57"/>
      <c r="G14940" s="57">
        <f t="shared" si="239"/>
        <v>-494907</v>
      </c>
      <c r="H14940" s="704" t="s">
        <v>9741</v>
      </c>
    </row>
    <row r="14941" spans="1:8" ht="15" x14ac:dyDescent="0.2">
      <c r="A14941" s="733">
        <v>45049</v>
      </c>
      <c r="B14941" s="40" t="s">
        <v>9659</v>
      </c>
      <c r="C14941" s="550" t="s">
        <v>8392</v>
      </c>
      <c r="D14941" s="739" t="s">
        <v>9798</v>
      </c>
      <c r="E14941" s="582">
        <v>235093</v>
      </c>
      <c r="F14941" s="57"/>
      <c r="G14941" s="57">
        <f t="shared" si="239"/>
        <v>-235093</v>
      </c>
      <c r="H14941" s="704" t="s">
        <v>9741</v>
      </c>
    </row>
    <row r="14942" spans="1:8" ht="15" x14ac:dyDescent="0.2">
      <c r="A14942" s="733">
        <v>45050</v>
      </c>
      <c r="B14942" s="40" t="s">
        <v>9767</v>
      </c>
      <c r="C14942" s="62" t="s">
        <v>9762</v>
      </c>
      <c r="D14942" s="107" t="s">
        <v>9778</v>
      </c>
      <c r="E14942" s="57">
        <v>102300</v>
      </c>
      <c r="F14942" s="57"/>
      <c r="G14942" s="57">
        <f t="shared" si="239"/>
        <v>-102300</v>
      </c>
      <c r="H14942" s="704" t="s">
        <v>9741</v>
      </c>
    </row>
    <row r="14943" spans="1:8" ht="15" x14ac:dyDescent="0.2">
      <c r="A14943" s="733">
        <v>45050</v>
      </c>
      <c r="B14943" s="40" t="s">
        <v>9354</v>
      </c>
      <c r="C14943" s="62" t="s">
        <v>9704</v>
      </c>
      <c r="D14943" s="107" t="s">
        <v>9779</v>
      </c>
      <c r="E14943" s="57">
        <v>150000</v>
      </c>
      <c r="F14943" s="57"/>
      <c r="G14943" s="57">
        <f t="shared" si="239"/>
        <v>-150000</v>
      </c>
      <c r="H14943" s="704" t="s">
        <v>9741</v>
      </c>
    </row>
    <row r="14944" spans="1:8" ht="15" x14ac:dyDescent="0.2">
      <c r="A14944" s="733">
        <v>45050</v>
      </c>
      <c r="B14944" s="40" t="s">
        <v>8874</v>
      </c>
      <c r="C14944" s="62" t="s">
        <v>9704</v>
      </c>
      <c r="D14944" s="107" t="s">
        <v>9780</v>
      </c>
      <c r="E14944" s="57">
        <v>46000</v>
      </c>
      <c r="F14944" s="57"/>
      <c r="G14944" s="57">
        <f t="shared" si="239"/>
        <v>-46000</v>
      </c>
      <c r="H14944" s="704" t="s">
        <v>9741</v>
      </c>
    </row>
    <row r="14945" spans="1:8" ht="15" x14ac:dyDescent="0.2">
      <c r="A14945" s="733">
        <v>45050</v>
      </c>
      <c r="B14945" s="40" t="s">
        <v>9659</v>
      </c>
      <c r="C14945" s="62" t="s">
        <v>6965</v>
      </c>
      <c r="D14945" s="107" t="s">
        <v>9782</v>
      </c>
      <c r="E14945" s="57">
        <v>15000</v>
      </c>
      <c r="F14945" s="57"/>
      <c r="G14945" s="57">
        <f t="shared" si="239"/>
        <v>-15000</v>
      </c>
      <c r="H14945" s="704" t="s">
        <v>9741</v>
      </c>
    </row>
    <row r="14946" spans="1:8" ht="15" x14ac:dyDescent="0.2">
      <c r="A14946" s="733">
        <v>45050</v>
      </c>
      <c r="B14946" s="40" t="s">
        <v>3945</v>
      </c>
      <c r="C14946" s="62" t="s">
        <v>3144</v>
      </c>
      <c r="D14946" s="107" t="s">
        <v>9783</v>
      </c>
      <c r="E14946" s="57">
        <v>3260</v>
      </c>
      <c r="F14946" s="57"/>
      <c r="G14946" s="57">
        <f t="shared" si="239"/>
        <v>-3260</v>
      </c>
      <c r="H14946" s="704" t="s">
        <v>9741</v>
      </c>
    </row>
    <row r="14947" spans="1:8" ht="15" x14ac:dyDescent="0.2">
      <c r="A14947" s="733">
        <v>45050</v>
      </c>
      <c r="B14947" s="40" t="s">
        <v>9407</v>
      </c>
      <c r="C14947" s="62" t="s">
        <v>2514</v>
      </c>
      <c r="D14947" s="107" t="s">
        <v>9781</v>
      </c>
      <c r="E14947" s="57">
        <v>25000</v>
      </c>
      <c r="F14947" s="57"/>
      <c r="G14947" s="57">
        <f t="shared" si="239"/>
        <v>-25000</v>
      </c>
      <c r="H14947" s="704" t="s">
        <v>9741</v>
      </c>
    </row>
    <row r="14948" spans="1:8" ht="15" x14ac:dyDescent="0.2">
      <c r="A14948" s="733">
        <v>45051</v>
      </c>
      <c r="B14948" s="40" t="s">
        <v>9659</v>
      </c>
      <c r="C14948" s="550" t="s">
        <v>9786</v>
      </c>
      <c r="D14948" s="892" t="s">
        <v>9787</v>
      </c>
      <c r="E14948" s="582">
        <v>37950</v>
      </c>
      <c r="F14948" s="57"/>
      <c r="G14948" s="57">
        <f t="shared" si="239"/>
        <v>-37950</v>
      </c>
      <c r="H14948" s="704" t="s">
        <v>9741</v>
      </c>
    </row>
    <row r="14949" spans="1:8" ht="15" x14ac:dyDescent="0.2">
      <c r="A14949" s="733">
        <v>45051</v>
      </c>
      <c r="B14949" s="40" t="s">
        <v>9767</v>
      </c>
      <c r="C14949" s="550" t="s">
        <v>9786</v>
      </c>
      <c r="D14949" s="892" t="s">
        <v>9787</v>
      </c>
      <c r="E14949" s="582">
        <v>37950</v>
      </c>
      <c r="F14949" s="57"/>
      <c r="G14949" s="57">
        <f t="shared" si="239"/>
        <v>-37950</v>
      </c>
      <c r="H14949" s="704" t="s">
        <v>9741</v>
      </c>
    </row>
    <row r="14950" spans="1:8" ht="15" x14ac:dyDescent="0.2">
      <c r="A14950" s="733">
        <v>45051</v>
      </c>
      <c r="B14950" s="40" t="s">
        <v>9354</v>
      </c>
      <c r="C14950" s="550" t="s">
        <v>9786</v>
      </c>
      <c r="D14950" s="892" t="s">
        <v>9787</v>
      </c>
      <c r="E14950" s="582">
        <v>37950</v>
      </c>
      <c r="F14950" s="57"/>
      <c r="G14950" s="57">
        <f t="shared" si="239"/>
        <v>-37950</v>
      </c>
      <c r="H14950" s="704" t="s">
        <v>9741</v>
      </c>
    </row>
    <row r="14951" spans="1:8" s="681" customFormat="1" ht="36" customHeight="1" x14ac:dyDescent="0.25">
      <c r="A14951" s="733">
        <v>45051</v>
      </c>
      <c r="B14951" s="62" t="s">
        <v>8655</v>
      </c>
      <c r="C14951" s="62" t="s">
        <v>9786</v>
      </c>
      <c r="D14951" s="182" t="s">
        <v>9803</v>
      </c>
      <c r="E14951" s="125">
        <v>480000</v>
      </c>
      <c r="F14951" s="125"/>
      <c r="G14951" s="125">
        <f t="shared" si="239"/>
        <v>-480000</v>
      </c>
      <c r="H14951" s="704" t="s">
        <v>9741</v>
      </c>
    </row>
    <row r="14952" spans="1:8" ht="15" x14ac:dyDescent="0.2">
      <c r="A14952" s="733">
        <v>45051</v>
      </c>
      <c r="B14952" s="40" t="s">
        <v>8655</v>
      </c>
      <c r="C14952" s="62" t="s">
        <v>5740</v>
      </c>
      <c r="D14952" s="107" t="s">
        <v>2001</v>
      </c>
      <c r="E14952" s="57">
        <v>1600</v>
      </c>
      <c r="F14952" s="57"/>
      <c r="G14952" s="57">
        <f t="shared" si="239"/>
        <v>-1600</v>
      </c>
      <c r="H14952" s="704" t="s">
        <v>9741</v>
      </c>
    </row>
    <row r="14953" spans="1:8" ht="15" x14ac:dyDescent="0.2">
      <c r="A14953" s="733">
        <v>45051</v>
      </c>
      <c r="B14953" s="40" t="s">
        <v>2932</v>
      </c>
      <c r="C14953" s="62" t="s">
        <v>4875</v>
      </c>
      <c r="D14953" s="107" t="s">
        <v>9784</v>
      </c>
      <c r="E14953" s="57">
        <v>9000</v>
      </c>
      <c r="F14953" s="57"/>
      <c r="G14953" s="57">
        <f t="shared" si="239"/>
        <v>-9000</v>
      </c>
      <c r="H14953" s="704" t="s">
        <v>9741</v>
      </c>
    </row>
    <row r="14954" spans="1:8" ht="15" x14ac:dyDescent="0.2">
      <c r="A14954" s="733">
        <v>45051</v>
      </c>
      <c r="B14954" s="40" t="s">
        <v>16</v>
      </c>
      <c r="C14954" s="62" t="s">
        <v>3842</v>
      </c>
      <c r="D14954" s="107" t="s">
        <v>9423</v>
      </c>
      <c r="E14954" s="57">
        <v>3000</v>
      </c>
      <c r="F14954" s="57"/>
      <c r="G14954" s="57">
        <f t="shared" si="239"/>
        <v>-3000</v>
      </c>
      <c r="H14954" s="704" t="s">
        <v>9741</v>
      </c>
    </row>
    <row r="14955" spans="1:8" ht="15" x14ac:dyDescent="0.2">
      <c r="A14955" s="733">
        <v>45051</v>
      </c>
      <c r="B14955" s="40" t="s">
        <v>9354</v>
      </c>
      <c r="C14955" s="62" t="s">
        <v>285</v>
      </c>
      <c r="D14955" s="107" t="s">
        <v>8446</v>
      </c>
      <c r="E14955" s="57">
        <v>1000</v>
      </c>
      <c r="F14955" s="57"/>
      <c r="G14955" s="57">
        <f t="shared" si="239"/>
        <v>-1000</v>
      </c>
      <c r="H14955" s="704" t="s">
        <v>9741</v>
      </c>
    </row>
    <row r="14956" spans="1:8" ht="15" x14ac:dyDescent="0.2">
      <c r="A14956" s="733">
        <v>45051</v>
      </c>
      <c r="B14956" s="40" t="s">
        <v>9354</v>
      </c>
      <c r="C14956" s="62" t="s">
        <v>285</v>
      </c>
      <c r="D14956" s="107" t="s">
        <v>9785</v>
      </c>
      <c r="E14956" s="57">
        <v>700</v>
      </c>
      <c r="F14956" s="57"/>
      <c r="G14956" s="57">
        <f t="shared" si="239"/>
        <v>-700</v>
      </c>
      <c r="H14956" s="704" t="s">
        <v>9741</v>
      </c>
    </row>
    <row r="14957" spans="1:8" ht="15" x14ac:dyDescent="0.2">
      <c r="A14957" s="733">
        <v>45052</v>
      </c>
      <c r="B14957" s="40" t="s">
        <v>8655</v>
      </c>
      <c r="C14957" s="62" t="s">
        <v>391</v>
      </c>
      <c r="D14957" s="107" t="s">
        <v>9021</v>
      </c>
      <c r="E14957" s="57">
        <v>500</v>
      </c>
      <c r="F14957" s="57"/>
      <c r="G14957" s="57">
        <f t="shared" si="239"/>
        <v>-500</v>
      </c>
      <c r="H14957" s="704" t="s">
        <v>9741</v>
      </c>
    </row>
    <row r="14958" spans="1:8" ht="15" x14ac:dyDescent="0.2">
      <c r="A14958" s="733">
        <v>45052</v>
      </c>
      <c r="B14958" s="40" t="s">
        <v>9407</v>
      </c>
      <c r="C14958" s="62" t="s">
        <v>9622</v>
      </c>
      <c r="D14958" s="107" t="s">
        <v>9788</v>
      </c>
      <c r="E14958" s="57">
        <v>50000</v>
      </c>
      <c r="F14958" s="57"/>
      <c r="G14958" s="57">
        <f t="shared" si="239"/>
        <v>-50000</v>
      </c>
      <c r="H14958" s="704" t="s">
        <v>9741</v>
      </c>
    </row>
    <row r="14959" spans="1:8" ht="15" x14ac:dyDescent="0.2">
      <c r="A14959" s="733">
        <v>45052</v>
      </c>
      <c r="B14959" s="40" t="s">
        <v>9354</v>
      </c>
      <c r="C14959" s="62" t="s">
        <v>3144</v>
      </c>
      <c r="D14959" s="107" t="s">
        <v>9794</v>
      </c>
      <c r="E14959" s="57">
        <v>25500</v>
      </c>
      <c r="F14959" s="57"/>
      <c r="G14959" s="57">
        <f t="shared" si="239"/>
        <v>-25500</v>
      </c>
      <c r="H14959" s="704" t="s">
        <v>9741</v>
      </c>
    </row>
    <row r="14960" spans="1:8" ht="15" x14ac:dyDescent="0.2">
      <c r="A14960" s="733">
        <v>45052</v>
      </c>
      <c r="B14960" s="40" t="s">
        <v>9354</v>
      </c>
      <c r="C14960" s="62" t="s">
        <v>9773</v>
      </c>
      <c r="D14960" s="107" t="s">
        <v>9789</v>
      </c>
      <c r="E14960" s="57">
        <v>100000</v>
      </c>
      <c r="F14960" s="57"/>
      <c r="G14960" s="57">
        <f t="shared" si="239"/>
        <v>-100000</v>
      </c>
      <c r="H14960" s="704" t="s">
        <v>9741</v>
      </c>
    </row>
    <row r="14961" spans="1:8" ht="15" x14ac:dyDescent="0.2">
      <c r="A14961" s="733">
        <v>45052</v>
      </c>
      <c r="B14961" s="40" t="s">
        <v>9354</v>
      </c>
      <c r="C14961" s="62" t="s">
        <v>3144</v>
      </c>
      <c r="D14961" s="107" t="s">
        <v>9795</v>
      </c>
      <c r="E14961" s="57">
        <v>10530</v>
      </c>
      <c r="F14961" s="57"/>
      <c r="G14961" s="57">
        <f t="shared" si="239"/>
        <v>-10530</v>
      </c>
      <c r="H14961" s="704" t="s">
        <v>9741</v>
      </c>
    </row>
    <row r="14962" spans="1:8" ht="15" x14ac:dyDescent="0.2">
      <c r="A14962" s="733">
        <v>45052</v>
      </c>
      <c r="B14962" s="40" t="s">
        <v>37</v>
      </c>
      <c r="C14962" s="62" t="s">
        <v>391</v>
      </c>
      <c r="D14962" s="107" t="s">
        <v>6428</v>
      </c>
      <c r="E14962" s="57">
        <v>3000</v>
      </c>
      <c r="F14962" s="57"/>
      <c r="G14962" s="57">
        <f t="shared" si="239"/>
        <v>-3000</v>
      </c>
      <c r="H14962" s="704" t="s">
        <v>9741</v>
      </c>
    </row>
    <row r="14963" spans="1:8" ht="15" x14ac:dyDescent="0.2">
      <c r="A14963" s="733">
        <v>45052</v>
      </c>
      <c r="B14963" s="40" t="s">
        <v>37</v>
      </c>
      <c r="C14963" s="62" t="s">
        <v>391</v>
      </c>
      <c r="D14963" s="107" t="s">
        <v>9796</v>
      </c>
      <c r="E14963" s="57">
        <v>500</v>
      </c>
      <c r="F14963" s="57"/>
      <c r="G14963" s="57">
        <f t="shared" si="239"/>
        <v>-500</v>
      </c>
      <c r="H14963" s="704" t="s">
        <v>9741</v>
      </c>
    </row>
    <row r="14964" spans="1:8" ht="15" x14ac:dyDescent="0.2">
      <c r="A14964" s="733">
        <v>45052</v>
      </c>
      <c r="B14964" s="40" t="s">
        <v>9354</v>
      </c>
      <c r="C14964" s="62" t="s">
        <v>5740</v>
      </c>
      <c r="D14964" s="107" t="s">
        <v>9790</v>
      </c>
      <c r="E14964" s="57">
        <v>800</v>
      </c>
      <c r="F14964" s="57"/>
      <c r="G14964" s="57">
        <f t="shared" si="239"/>
        <v>-800</v>
      </c>
      <c r="H14964" s="704" t="s">
        <v>9741</v>
      </c>
    </row>
    <row r="14965" spans="1:8" ht="15" x14ac:dyDescent="0.2">
      <c r="A14965" s="733">
        <v>45052</v>
      </c>
      <c r="B14965" s="40" t="s">
        <v>9354</v>
      </c>
      <c r="C14965" s="62" t="s">
        <v>5740</v>
      </c>
      <c r="D14965" s="107" t="s">
        <v>9791</v>
      </c>
      <c r="E14965" s="57">
        <v>2000</v>
      </c>
      <c r="F14965" s="57"/>
      <c r="G14965" s="57">
        <f t="shared" si="239"/>
        <v>-2000</v>
      </c>
      <c r="H14965" s="704" t="s">
        <v>9741</v>
      </c>
    </row>
    <row r="14966" spans="1:8" ht="15" x14ac:dyDescent="0.2">
      <c r="A14966" s="733">
        <v>45052</v>
      </c>
      <c r="B14966" s="40" t="s">
        <v>9354</v>
      </c>
      <c r="C14966" s="62" t="s">
        <v>9355</v>
      </c>
      <c r="D14966" s="107" t="s">
        <v>9797</v>
      </c>
      <c r="E14966" s="57">
        <v>395720</v>
      </c>
      <c r="F14966" s="57"/>
      <c r="G14966" s="57">
        <f t="shared" si="239"/>
        <v>-395720</v>
      </c>
      <c r="H14966" s="704" t="s">
        <v>9741</v>
      </c>
    </row>
    <row r="14967" spans="1:8" ht="15" x14ac:dyDescent="0.2">
      <c r="A14967" s="733">
        <v>45054</v>
      </c>
      <c r="B14967" s="40" t="s">
        <v>16</v>
      </c>
      <c r="C14967" s="62" t="s">
        <v>5409</v>
      </c>
      <c r="D14967" s="107" t="s">
        <v>9792</v>
      </c>
      <c r="E14967" s="57">
        <v>5000</v>
      </c>
      <c r="F14967" s="57"/>
      <c r="G14967" s="57">
        <f t="shared" si="239"/>
        <v>-5000</v>
      </c>
      <c r="H14967" s="704" t="s">
        <v>9741</v>
      </c>
    </row>
    <row r="14968" spans="1:8" ht="15" x14ac:dyDescent="0.2">
      <c r="A14968" s="733">
        <v>45054</v>
      </c>
      <c r="B14968" s="40" t="s">
        <v>8655</v>
      </c>
      <c r="C14968" s="62" t="s">
        <v>3144</v>
      </c>
      <c r="D14968" s="107" t="s">
        <v>9793</v>
      </c>
      <c r="E14968" s="57">
        <v>65500</v>
      </c>
      <c r="F14968" s="57"/>
      <c r="G14968" s="57">
        <f t="shared" si="239"/>
        <v>-65500</v>
      </c>
      <c r="H14968" s="704" t="s">
        <v>9741</v>
      </c>
    </row>
    <row r="14969" spans="1:8" ht="15" x14ac:dyDescent="0.2">
      <c r="A14969" s="733">
        <v>45054</v>
      </c>
      <c r="B14969" s="40" t="s">
        <v>8655</v>
      </c>
      <c r="C14969" s="62" t="s">
        <v>5740</v>
      </c>
      <c r="D14969" s="107" t="s">
        <v>369</v>
      </c>
      <c r="E14969" s="57">
        <v>2500</v>
      </c>
      <c r="F14969" s="57"/>
      <c r="G14969" s="57">
        <f t="shared" si="239"/>
        <v>-2500</v>
      </c>
      <c r="H14969" s="704" t="s">
        <v>9741</v>
      </c>
    </row>
    <row r="14970" spans="1:8" ht="15" x14ac:dyDescent="0.2">
      <c r="A14970" s="733">
        <v>45054</v>
      </c>
      <c r="B14970" s="40" t="s">
        <v>9407</v>
      </c>
      <c r="C14970" s="62" t="s">
        <v>3144</v>
      </c>
      <c r="D14970" s="107" t="s">
        <v>9804</v>
      </c>
      <c r="E14970" s="57">
        <v>3500</v>
      </c>
      <c r="F14970" s="57"/>
      <c r="G14970" s="57">
        <f t="shared" si="239"/>
        <v>-3500</v>
      </c>
      <c r="H14970" s="704" t="s">
        <v>9741</v>
      </c>
    </row>
    <row r="14971" spans="1:8" ht="15" x14ac:dyDescent="0.2">
      <c r="A14971" s="733">
        <v>45054</v>
      </c>
      <c r="B14971" s="40" t="s">
        <v>9767</v>
      </c>
      <c r="C14971" s="62" t="s">
        <v>285</v>
      </c>
      <c r="D14971" s="107" t="s">
        <v>9626</v>
      </c>
      <c r="E14971" s="57">
        <v>200</v>
      </c>
      <c r="F14971" s="57"/>
      <c r="G14971" s="57">
        <f t="shared" ref="G14971:G15034" si="240">F14971-E14971</f>
        <v>-200</v>
      </c>
      <c r="H14971" s="704" t="s">
        <v>9741</v>
      </c>
    </row>
    <row r="14972" spans="1:8" ht="15" x14ac:dyDescent="0.2">
      <c r="A14972" s="733">
        <v>45054</v>
      </c>
      <c r="B14972" s="40" t="s">
        <v>9407</v>
      </c>
      <c r="C14972" s="62" t="s">
        <v>3144</v>
      </c>
      <c r="D14972" s="107" t="s">
        <v>4449</v>
      </c>
      <c r="E14972" s="57">
        <v>69310</v>
      </c>
      <c r="F14972" s="57"/>
      <c r="G14972" s="57">
        <f t="shared" si="240"/>
        <v>-69310</v>
      </c>
      <c r="H14972" s="704" t="s">
        <v>9741</v>
      </c>
    </row>
    <row r="14973" spans="1:8" ht="15" x14ac:dyDescent="0.2">
      <c r="A14973" s="733">
        <v>45055</v>
      </c>
      <c r="B14973" s="40" t="s">
        <v>9767</v>
      </c>
      <c r="C14973" s="62" t="s">
        <v>8392</v>
      </c>
      <c r="D14973" s="107" t="s">
        <v>9832</v>
      </c>
      <c r="E14973" s="57">
        <v>400000</v>
      </c>
      <c r="F14973" s="57"/>
      <c r="G14973" s="57">
        <f t="shared" si="240"/>
        <v>-400000</v>
      </c>
      <c r="H14973" s="704" t="s">
        <v>9741</v>
      </c>
    </row>
    <row r="14974" spans="1:8" ht="15" x14ac:dyDescent="0.2">
      <c r="A14974" s="733">
        <v>45055</v>
      </c>
      <c r="B14974" s="40" t="s">
        <v>9354</v>
      </c>
      <c r="C14974" s="62" t="s">
        <v>9773</v>
      </c>
      <c r="D14974" s="107" t="s">
        <v>9833</v>
      </c>
      <c r="E14974" s="57">
        <v>113000</v>
      </c>
      <c r="F14974" s="57"/>
      <c r="G14974" s="57">
        <f t="shared" si="240"/>
        <v>-113000</v>
      </c>
      <c r="H14974" s="704" t="s">
        <v>9741</v>
      </c>
    </row>
    <row r="14975" spans="1:8" ht="15" x14ac:dyDescent="0.2">
      <c r="A14975" s="733">
        <v>45055</v>
      </c>
      <c r="B14975" s="40" t="s">
        <v>9659</v>
      </c>
      <c r="C14975" s="62" t="s">
        <v>3144</v>
      </c>
      <c r="D14975" s="107" t="s">
        <v>9834</v>
      </c>
      <c r="E14975" s="57">
        <v>150</v>
      </c>
      <c r="F14975" s="57"/>
      <c r="G14975" s="57">
        <f t="shared" si="240"/>
        <v>-150</v>
      </c>
      <c r="H14975" s="704" t="s">
        <v>9741</v>
      </c>
    </row>
    <row r="14976" spans="1:8" ht="15" x14ac:dyDescent="0.2">
      <c r="A14976" s="733">
        <v>45055</v>
      </c>
      <c r="B14976" s="40" t="s">
        <v>16</v>
      </c>
      <c r="C14976" s="62" t="s">
        <v>3842</v>
      </c>
      <c r="D14976" s="107" t="s">
        <v>9423</v>
      </c>
      <c r="E14976" s="57">
        <v>3000</v>
      </c>
      <c r="F14976" s="57"/>
      <c r="G14976" s="57">
        <f t="shared" si="240"/>
        <v>-3000</v>
      </c>
      <c r="H14976" s="704" t="s">
        <v>9741</v>
      </c>
    </row>
    <row r="14977" spans="1:8" ht="15" x14ac:dyDescent="0.2">
      <c r="A14977" s="733">
        <v>45056</v>
      </c>
      <c r="B14977" s="40" t="s">
        <v>9659</v>
      </c>
      <c r="C14977" s="62" t="s">
        <v>9547</v>
      </c>
      <c r="D14977" s="107" t="s">
        <v>9835</v>
      </c>
      <c r="E14977" s="57">
        <v>30000</v>
      </c>
      <c r="F14977" s="57"/>
      <c r="G14977" s="57">
        <f t="shared" si="240"/>
        <v>-30000</v>
      </c>
      <c r="H14977" s="704" t="s">
        <v>9741</v>
      </c>
    </row>
    <row r="14978" spans="1:8" ht="15" x14ac:dyDescent="0.2">
      <c r="A14978" s="733">
        <v>45056</v>
      </c>
      <c r="B14978" s="40" t="s">
        <v>9659</v>
      </c>
      <c r="C14978" s="62" t="s">
        <v>3144</v>
      </c>
      <c r="D14978" s="892" t="s">
        <v>9837</v>
      </c>
      <c r="E14978" s="582">
        <v>10370</v>
      </c>
      <c r="F14978" s="57"/>
      <c r="G14978" s="57">
        <f t="shared" si="240"/>
        <v>-10370</v>
      </c>
      <c r="H14978" s="704" t="s">
        <v>9741</v>
      </c>
    </row>
    <row r="14979" spans="1:8" ht="15" x14ac:dyDescent="0.2">
      <c r="A14979" s="733">
        <v>45056</v>
      </c>
      <c r="B14979" s="40" t="s">
        <v>9354</v>
      </c>
      <c r="C14979" s="62" t="s">
        <v>3144</v>
      </c>
      <c r="D14979" s="892" t="s">
        <v>9837</v>
      </c>
      <c r="E14979" s="582">
        <v>10370</v>
      </c>
      <c r="F14979" s="57"/>
      <c r="G14979" s="57">
        <f t="shared" si="240"/>
        <v>-10370</v>
      </c>
      <c r="H14979" s="704" t="s">
        <v>9741</v>
      </c>
    </row>
    <row r="14980" spans="1:8" ht="15" x14ac:dyDescent="0.2">
      <c r="A14980" s="733">
        <v>45056</v>
      </c>
      <c r="B14980" s="40" t="s">
        <v>9354</v>
      </c>
      <c r="C14980" s="62" t="s">
        <v>5740</v>
      </c>
      <c r="D14980" s="107" t="s">
        <v>9836</v>
      </c>
      <c r="E14980" s="57">
        <v>600</v>
      </c>
      <c r="F14980" s="57"/>
      <c r="G14980" s="57">
        <f t="shared" si="240"/>
        <v>-600</v>
      </c>
      <c r="H14980" s="704" t="s">
        <v>9741</v>
      </c>
    </row>
    <row r="14981" spans="1:8" ht="15" x14ac:dyDescent="0.2">
      <c r="A14981" s="733">
        <v>45056</v>
      </c>
      <c r="B14981" s="40" t="s">
        <v>9354</v>
      </c>
      <c r="C14981" s="62" t="s">
        <v>5740</v>
      </c>
      <c r="D14981" s="107" t="s">
        <v>369</v>
      </c>
      <c r="E14981" s="57">
        <v>1300</v>
      </c>
      <c r="F14981" s="57"/>
      <c r="G14981" s="57">
        <f t="shared" si="240"/>
        <v>-1300</v>
      </c>
      <c r="H14981" s="704" t="s">
        <v>9741</v>
      </c>
    </row>
    <row r="14982" spans="1:8" ht="15" x14ac:dyDescent="0.2">
      <c r="A14982" s="733">
        <v>45056</v>
      </c>
      <c r="B14982" s="40" t="s">
        <v>16</v>
      </c>
      <c r="C14982" s="62" t="s">
        <v>3842</v>
      </c>
      <c r="D14982" s="107" t="s">
        <v>3118</v>
      </c>
      <c r="E14982" s="57">
        <v>1000</v>
      </c>
      <c r="F14982" s="57"/>
      <c r="G14982" s="57">
        <f t="shared" si="240"/>
        <v>-1000</v>
      </c>
      <c r="H14982" s="704" t="s">
        <v>9741</v>
      </c>
    </row>
    <row r="14983" spans="1:8" ht="15" x14ac:dyDescent="0.2">
      <c r="A14983" s="733">
        <v>45056</v>
      </c>
      <c r="B14983" s="40" t="s">
        <v>9659</v>
      </c>
      <c r="C14983" s="62" t="s">
        <v>285</v>
      </c>
      <c r="D14983" s="107" t="s">
        <v>8446</v>
      </c>
      <c r="E14983" s="57">
        <v>1000</v>
      </c>
      <c r="F14983" s="57"/>
      <c r="G14983" s="57">
        <f t="shared" si="240"/>
        <v>-1000</v>
      </c>
      <c r="H14983" s="704" t="s">
        <v>9741</v>
      </c>
    </row>
    <row r="14984" spans="1:8" ht="15" x14ac:dyDescent="0.2">
      <c r="A14984" s="733">
        <v>45056</v>
      </c>
      <c r="B14984" s="40" t="s">
        <v>9407</v>
      </c>
      <c r="C14984" s="62" t="s">
        <v>704</v>
      </c>
      <c r="D14984" s="917" t="s">
        <v>9846</v>
      </c>
      <c r="E14984" s="734">
        <v>23301</v>
      </c>
      <c r="F14984" s="57"/>
      <c r="G14984" s="57">
        <f t="shared" si="240"/>
        <v>-23301</v>
      </c>
      <c r="H14984" s="704" t="s">
        <v>9741</v>
      </c>
    </row>
    <row r="14985" spans="1:8" ht="15" x14ac:dyDescent="0.2">
      <c r="A14985" s="733">
        <v>45056</v>
      </c>
      <c r="B14985" s="40" t="s">
        <v>9354</v>
      </c>
      <c r="C14985" s="62" t="s">
        <v>704</v>
      </c>
      <c r="D14985" s="917" t="s">
        <v>9846</v>
      </c>
      <c r="E14985" s="734">
        <v>124699</v>
      </c>
      <c r="F14985" s="57"/>
      <c r="G14985" s="57">
        <f t="shared" si="240"/>
        <v>-124699</v>
      </c>
      <c r="H14985" s="704" t="s">
        <v>9741</v>
      </c>
    </row>
    <row r="14986" spans="1:8" ht="15" x14ac:dyDescent="0.2">
      <c r="A14986" s="733">
        <v>45056</v>
      </c>
      <c r="B14986" s="40" t="s">
        <v>8874</v>
      </c>
      <c r="C14986" s="62" t="s">
        <v>255</v>
      </c>
      <c r="D14986" s="892" t="s">
        <v>9847</v>
      </c>
      <c r="E14986" s="582">
        <v>380920</v>
      </c>
      <c r="F14986" s="57"/>
      <c r="G14986" s="57">
        <f t="shared" si="240"/>
        <v>-380920</v>
      </c>
      <c r="H14986" s="704" t="s">
        <v>9741</v>
      </c>
    </row>
    <row r="14987" spans="1:8" ht="15" x14ac:dyDescent="0.2">
      <c r="A14987" s="733">
        <v>45056</v>
      </c>
      <c r="B14987" s="40" t="s">
        <v>9505</v>
      </c>
      <c r="C14987" s="62" t="s">
        <v>255</v>
      </c>
      <c r="D14987" s="892" t="s">
        <v>9847</v>
      </c>
      <c r="E14987" s="582">
        <v>192080</v>
      </c>
      <c r="F14987" s="57"/>
      <c r="G14987" s="57">
        <f t="shared" si="240"/>
        <v>-192080</v>
      </c>
      <c r="H14987" s="704" t="s">
        <v>9741</v>
      </c>
    </row>
    <row r="14988" spans="1:8" ht="15" x14ac:dyDescent="0.2">
      <c r="A14988" s="733">
        <v>45057</v>
      </c>
      <c r="B14988" s="40" t="s">
        <v>9354</v>
      </c>
      <c r="C14988" s="62" t="s">
        <v>3144</v>
      </c>
      <c r="D14988" s="107" t="s">
        <v>9838</v>
      </c>
      <c r="E14988" s="57">
        <v>78400</v>
      </c>
      <c r="F14988" s="57"/>
      <c r="G14988" s="57">
        <f t="shared" si="240"/>
        <v>-78400</v>
      </c>
      <c r="H14988" s="704" t="s">
        <v>9741</v>
      </c>
    </row>
    <row r="14989" spans="1:8" ht="15" x14ac:dyDescent="0.2">
      <c r="A14989" s="733">
        <v>45057</v>
      </c>
      <c r="B14989" s="40" t="s">
        <v>9354</v>
      </c>
      <c r="C14989" s="62" t="s">
        <v>5740</v>
      </c>
      <c r="D14989" s="107" t="s">
        <v>9839</v>
      </c>
      <c r="E14989" s="57">
        <v>1400</v>
      </c>
      <c r="F14989" s="57"/>
      <c r="G14989" s="57">
        <f t="shared" si="240"/>
        <v>-1400</v>
      </c>
      <c r="H14989" s="704" t="s">
        <v>9741</v>
      </c>
    </row>
    <row r="14990" spans="1:8" ht="15" x14ac:dyDescent="0.2">
      <c r="A14990" s="733">
        <v>45057</v>
      </c>
      <c r="B14990" s="40" t="s">
        <v>9354</v>
      </c>
      <c r="C14990" s="62" t="s">
        <v>3144</v>
      </c>
      <c r="D14990" s="107" t="s">
        <v>9842</v>
      </c>
      <c r="E14990" s="57">
        <v>2000</v>
      </c>
      <c r="F14990" s="57"/>
      <c r="G14990" s="57">
        <f t="shared" si="240"/>
        <v>-2000</v>
      </c>
      <c r="H14990" s="704" t="s">
        <v>9741</v>
      </c>
    </row>
    <row r="14991" spans="1:8" ht="15" x14ac:dyDescent="0.2">
      <c r="A14991" s="733">
        <v>45057</v>
      </c>
      <c r="B14991" s="40" t="s">
        <v>9354</v>
      </c>
      <c r="C14991" s="62" t="s">
        <v>5740</v>
      </c>
      <c r="D14991" s="107" t="s">
        <v>9840</v>
      </c>
      <c r="E14991" s="57">
        <v>2000</v>
      </c>
      <c r="F14991" s="57"/>
      <c r="G14991" s="57">
        <f t="shared" si="240"/>
        <v>-2000</v>
      </c>
      <c r="H14991" s="704" t="s">
        <v>9741</v>
      </c>
    </row>
    <row r="14992" spans="1:8" ht="15" x14ac:dyDescent="0.2">
      <c r="A14992" s="733">
        <v>45057</v>
      </c>
      <c r="B14992" s="40" t="s">
        <v>9354</v>
      </c>
      <c r="C14992" s="62" t="s">
        <v>5740</v>
      </c>
      <c r="D14992" s="107" t="s">
        <v>9841</v>
      </c>
      <c r="E14992" s="57">
        <v>1500</v>
      </c>
      <c r="F14992" s="57"/>
      <c r="G14992" s="57">
        <f t="shared" si="240"/>
        <v>-1500</v>
      </c>
      <c r="H14992" s="704" t="s">
        <v>9741</v>
      </c>
    </row>
    <row r="14993" spans="1:8" ht="15" x14ac:dyDescent="0.2">
      <c r="A14993" s="733">
        <v>45057</v>
      </c>
      <c r="B14993" s="40" t="s">
        <v>9354</v>
      </c>
      <c r="C14993" s="62" t="s">
        <v>103</v>
      </c>
      <c r="D14993" s="107" t="s">
        <v>9423</v>
      </c>
      <c r="E14993" s="57">
        <v>2500</v>
      </c>
      <c r="F14993" s="57"/>
      <c r="G14993" s="57">
        <f t="shared" si="240"/>
        <v>-2500</v>
      </c>
      <c r="H14993" s="704" t="s">
        <v>9741</v>
      </c>
    </row>
    <row r="14994" spans="1:8" ht="15" x14ac:dyDescent="0.2">
      <c r="A14994" s="733">
        <v>45057</v>
      </c>
      <c r="B14994" s="40" t="s">
        <v>8866</v>
      </c>
      <c r="C14994" s="62" t="s">
        <v>3144</v>
      </c>
      <c r="D14994" s="107" t="s">
        <v>9844</v>
      </c>
      <c r="E14994" s="57">
        <v>26350</v>
      </c>
      <c r="F14994" s="57"/>
      <c r="G14994" s="57">
        <f t="shared" si="240"/>
        <v>-26350</v>
      </c>
      <c r="H14994" s="704" t="s">
        <v>9741</v>
      </c>
    </row>
    <row r="14995" spans="1:8" ht="15" x14ac:dyDescent="0.2">
      <c r="A14995" s="733">
        <v>45057</v>
      </c>
      <c r="B14995" s="40" t="s">
        <v>9354</v>
      </c>
      <c r="C14995" s="62" t="s">
        <v>391</v>
      </c>
      <c r="D14995" s="107" t="s">
        <v>9843</v>
      </c>
      <c r="E14995" s="57">
        <v>1000</v>
      </c>
      <c r="F14995" s="57"/>
      <c r="G14995" s="57">
        <f t="shared" si="240"/>
        <v>-1000</v>
      </c>
      <c r="H14995" s="704" t="s">
        <v>9741</v>
      </c>
    </row>
    <row r="14996" spans="1:8" ht="15" x14ac:dyDescent="0.2">
      <c r="A14996" s="733">
        <v>45057</v>
      </c>
      <c r="B14996" s="40" t="s">
        <v>8874</v>
      </c>
      <c r="C14996" s="62" t="s">
        <v>8249</v>
      </c>
      <c r="D14996" s="107" t="s">
        <v>9849</v>
      </c>
      <c r="E14996" s="57">
        <v>66000</v>
      </c>
      <c r="F14996" s="57"/>
      <c r="G14996" s="57">
        <f t="shared" si="240"/>
        <v>-66000</v>
      </c>
      <c r="H14996" s="704" t="s">
        <v>9741</v>
      </c>
    </row>
    <row r="14997" spans="1:8" ht="15" x14ac:dyDescent="0.2">
      <c r="A14997" s="733">
        <v>45057</v>
      </c>
      <c r="B14997" s="40" t="s">
        <v>16</v>
      </c>
      <c r="C14997" s="62" t="s">
        <v>391</v>
      </c>
      <c r="D14997" s="107" t="s">
        <v>9850</v>
      </c>
      <c r="E14997" s="57">
        <v>10000</v>
      </c>
      <c r="F14997" s="57"/>
      <c r="G14997" s="57">
        <f t="shared" si="240"/>
        <v>-10000</v>
      </c>
      <c r="H14997" s="704" t="s">
        <v>9741</v>
      </c>
    </row>
    <row r="14998" spans="1:8" ht="15" x14ac:dyDescent="0.2">
      <c r="A14998" s="733">
        <v>45057</v>
      </c>
      <c r="B14998" s="40" t="s">
        <v>9659</v>
      </c>
      <c r="C14998" s="62" t="s">
        <v>3144</v>
      </c>
      <c r="D14998" s="107" t="s">
        <v>9851</v>
      </c>
      <c r="E14998" s="57">
        <v>17000</v>
      </c>
      <c r="F14998" s="57"/>
      <c r="G14998" s="57">
        <f t="shared" si="240"/>
        <v>-17000</v>
      </c>
      <c r="H14998" s="704" t="s">
        <v>9741</v>
      </c>
    </row>
    <row r="14999" spans="1:8" ht="15" x14ac:dyDescent="0.2">
      <c r="A14999" s="733">
        <v>45057</v>
      </c>
      <c r="B14999" s="40" t="s">
        <v>9659</v>
      </c>
      <c r="C14999" s="62" t="s">
        <v>5740</v>
      </c>
      <c r="D14999" s="107" t="s">
        <v>9852</v>
      </c>
      <c r="E14999" s="57">
        <v>4500</v>
      </c>
      <c r="F14999" s="57"/>
      <c r="G14999" s="57">
        <f t="shared" si="240"/>
        <v>-4500</v>
      </c>
      <c r="H14999" s="704" t="s">
        <v>9741</v>
      </c>
    </row>
    <row r="15000" spans="1:8" ht="15" x14ac:dyDescent="0.2">
      <c r="A15000" s="733">
        <v>45057</v>
      </c>
      <c r="B15000" s="40" t="s">
        <v>9767</v>
      </c>
      <c r="C15000" s="75" t="s">
        <v>8069</v>
      </c>
      <c r="D15000" s="107" t="s">
        <v>9855</v>
      </c>
      <c r="E15000" s="57">
        <v>50000</v>
      </c>
      <c r="F15000" s="57"/>
      <c r="G15000" s="57">
        <f t="shared" si="240"/>
        <v>-50000</v>
      </c>
      <c r="H15000" s="704" t="s">
        <v>9741</v>
      </c>
    </row>
    <row r="15001" spans="1:8" ht="15" x14ac:dyDescent="0.2">
      <c r="A15001" s="733">
        <v>45057</v>
      </c>
      <c r="B15001" s="40" t="s">
        <v>9354</v>
      </c>
      <c r="C15001" s="75" t="s">
        <v>2018</v>
      </c>
      <c r="D15001" s="107" t="s">
        <v>9866</v>
      </c>
      <c r="E15001" s="57">
        <v>180000</v>
      </c>
      <c r="F15001" s="57"/>
      <c r="G15001" s="57">
        <f t="shared" si="240"/>
        <v>-180000</v>
      </c>
      <c r="H15001" s="704" t="s">
        <v>9741</v>
      </c>
    </row>
    <row r="15002" spans="1:8" s="681" customFormat="1" ht="36" customHeight="1" x14ac:dyDescent="0.25">
      <c r="A15002" s="733">
        <v>45057</v>
      </c>
      <c r="B15002" s="62" t="s">
        <v>9354</v>
      </c>
      <c r="C15002" s="75" t="s">
        <v>2018</v>
      </c>
      <c r="D15002" s="182" t="s">
        <v>11306</v>
      </c>
      <c r="E15002" s="125">
        <v>-39000</v>
      </c>
      <c r="F15002" s="125"/>
      <c r="G15002" s="125">
        <f t="shared" si="240"/>
        <v>39000</v>
      </c>
      <c r="H15002" s="704" t="s">
        <v>9741</v>
      </c>
    </row>
    <row r="15003" spans="1:8" ht="15" x14ac:dyDescent="0.2">
      <c r="A15003" s="733">
        <v>45058</v>
      </c>
      <c r="B15003" s="40" t="s">
        <v>9659</v>
      </c>
      <c r="C15003" s="62" t="s">
        <v>5740</v>
      </c>
      <c r="D15003" s="107" t="s">
        <v>9853</v>
      </c>
      <c r="E15003" s="57">
        <v>1500</v>
      </c>
      <c r="F15003" s="57"/>
      <c r="G15003" s="57">
        <f t="shared" si="240"/>
        <v>-1500</v>
      </c>
      <c r="H15003" s="704" t="s">
        <v>9741</v>
      </c>
    </row>
    <row r="15004" spans="1:8" ht="15" x14ac:dyDescent="0.2">
      <c r="A15004" s="733">
        <v>45058</v>
      </c>
      <c r="B15004" s="40" t="s">
        <v>2932</v>
      </c>
      <c r="C15004" s="62" t="s">
        <v>3144</v>
      </c>
      <c r="D15004" s="107" t="s">
        <v>8351</v>
      </c>
      <c r="E15004" s="57">
        <v>11300</v>
      </c>
      <c r="F15004" s="57"/>
      <c r="G15004" s="57">
        <f t="shared" si="240"/>
        <v>-11300</v>
      </c>
      <c r="H15004" s="704" t="s">
        <v>9741</v>
      </c>
    </row>
    <row r="15005" spans="1:8" ht="15" x14ac:dyDescent="0.2">
      <c r="A15005" s="733">
        <v>45058</v>
      </c>
      <c r="B15005" s="40" t="s">
        <v>2932</v>
      </c>
      <c r="C15005" s="62" t="s">
        <v>3144</v>
      </c>
      <c r="D15005" s="107" t="s">
        <v>8351</v>
      </c>
      <c r="E15005" s="57">
        <v>9030</v>
      </c>
      <c r="F15005" s="57"/>
      <c r="G15005" s="57">
        <f t="shared" si="240"/>
        <v>-9030</v>
      </c>
      <c r="H15005" s="704" t="s">
        <v>9741</v>
      </c>
    </row>
    <row r="15006" spans="1:8" ht="15" x14ac:dyDescent="0.2">
      <c r="A15006" s="733">
        <v>45058</v>
      </c>
      <c r="B15006" s="40" t="s">
        <v>2932</v>
      </c>
      <c r="C15006" s="62" t="s">
        <v>3144</v>
      </c>
      <c r="D15006" s="107" t="s">
        <v>9854</v>
      </c>
      <c r="E15006" s="57">
        <v>3950</v>
      </c>
      <c r="F15006" s="57"/>
      <c r="G15006" s="57">
        <f t="shared" si="240"/>
        <v>-3950</v>
      </c>
      <c r="H15006" s="704" t="s">
        <v>9741</v>
      </c>
    </row>
    <row r="15007" spans="1:8" ht="15" x14ac:dyDescent="0.2">
      <c r="A15007" s="733">
        <v>45058</v>
      </c>
      <c r="B15007" s="40" t="s">
        <v>9767</v>
      </c>
      <c r="C15007" s="62" t="s">
        <v>3144</v>
      </c>
      <c r="D15007" s="107" t="s">
        <v>9863</v>
      </c>
      <c r="E15007" s="57">
        <v>20700</v>
      </c>
      <c r="F15007" s="57"/>
      <c r="G15007" s="57">
        <f t="shared" si="240"/>
        <v>-20700</v>
      </c>
      <c r="H15007" s="704" t="s">
        <v>9741</v>
      </c>
    </row>
    <row r="15008" spans="1:8" ht="15" x14ac:dyDescent="0.2">
      <c r="A15008" s="733">
        <v>45058</v>
      </c>
      <c r="B15008" s="40" t="s">
        <v>9767</v>
      </c>
      <c r="C15008" s="62" t="s">
        <v>3144</v>
      </c>
      <c r="D15008" s="107" t="s">
        <v>9860</v>
      </c>
      <c r="E15008" s="57">
        <v>20000</v>
      </c>
      <c r="F15008" s="57"/>
      <c r="G15008" s="57">
        <f t="shared" si="240"/>
        <v>-20000</v>
      </c>
      <c r="H15008" s="704" t="s">
        <v>9741</v>
      </c>
    </row>
    <row r="15009" spans="1:8" ht="15" x14ac:dyDescent="0.2">
      <c r="A15009" s="733">
        <v>45058</v>
      </c>
      <c r="B15009" s="40" t="s">
        <v>16</v>
      </c>
      <c r="C15009" s="62" t="s">
        <v>391</v>
      </c>
      <c r="D15009" s="107" t="s">
        <v>9861</v>
      </c>
      <c r="E15009" s="57">
        <v>300</v>
      </c>
      <c r="F15009" s="57"/>
      <c r="G15009" s="57">
        <f t="shared" si="240"/>
        <v>-300</v>
      </c>
      <c r="H15009" s="704" t="s">
        <v>9741</v>
      </c>
    </row>
    <row r="15010" spans="1:8" ht="15" x14ac:dyDescent="0.2">
      <c r="A15010" s="733">
        <v>45058</v>
      </c>
      <c r="B15010" s="40" t="s">
        <v>9767</v>
      </c>
      <c r="C15010" s="62" t="s">
        <v>3144</v>
      </c>
      <c r="D15010" s="107" t="s">
        <v>9862</v>
      </c>
      <c r="E15010" s="57">
        <v>1500</v>
      </c>
      <c r="F15010" s="57"/>
      <c r="G15010" s="57">
        <f t="shared" si="240"/>
        <v>-1500</v>
      </c>
      <c r="H15010" s="704" t="s">
        <v>9741</v>
      </c>
    </row>
    <row r="15011" spans="1:8" ht="15" x14ac:dyDescent="0.2">
      <c r="A15011" s="733">
        <v>45059</v>
      </c>
      <c r="B15011" s="40" t="s">
        <v>9767</v>
      </c>
      <c r="C15011" s="62" t="s">
        <v>3144</v>
      </c>
      <c r="D15011" s="107" t="s">
        <v>9864</v>
      </c>
      <c r="E15011" s="57">
        <v>11700</v>
      </c>
      <c r="F15011" s="57"/>
      <c r="G15011" s="57">
        <f t="shared" si="240"/>
        <v>-11700</v>
      </c>
      <c r="H15011" s="704" t="s">
        <v>9741</v>
      </c>
    </row>
    <row r="15012" spans="1:8" ht="15" x14ac:dyDescent="0.2">
      <c r="A15012" s="733">
        <v>45059</v>
      </c>
      <c r="B15012" s="40" t="s">
        <v>9767</v>
      </c>
      <c r="C15012" s="173" t="s">
        <v>3144</v>
      </c>
      <c r="D15012" s="811" t="s">
        <v>9945</v>
      </c>
      <c r="E15012" s="122">
        <v>134300</v>
      </c>
      <c r="F15012" s="57"/>
      <c r="G15012" s="57">
        <f t="shared" si="240"/>
        <v>-134300</v>
      </c>
      <c r="H15012" s="704" t="s">
        <v>9741</v>
      </c>
    </row>
    <row r="15013" spans="1:8" ht="15" x14ac:dyDescent="0.2">
      <c r="A15013" s="733">
        <v>45059</v>
      </c>
      <c r="B15013" s="40" t="s">
        <v>16</v>
      </c>
      <c r="C15013" s="62" t="s">
        <v>103</v>
      </c>
      <c r="D15013" s="107" t="s">
        <v>9423</v>
      </c>
      <c r="E15013" s="57">
        <v>3000</v>
      </c>
      <c r="F15013" s="57"/>
      <c r="G15013" s="57">
        <f t="shared" si="240"/>
        <v>-3000</v>
      </c>
      <c r="H15013" s="704" t="s">
        <v>9741</v>
      </c>
    </row>
    <row r="15014" spans="1:8" ht="15" x14ac:dyDescent="0.2">
      <c r="A15014" s="733">
        <v>45059</v>
      </c>
      <c r="B15014" s="40" t="s">
        <v>16</v>
      </c>
      <c r="C15014" s="62" t="s">
        <v>8228</v>
      </c>
      <c r="D15014" s="107" t="s">
        <v>9875</v>
      </c>
      <c r="E15014" s="57">
        <v>6000</v>
      </c>
      <c r="F15014" s="57"/>
      <c r="G15014" s="57">
        <f t="shared" si="240"/>
        <v>-6000</v>
      </c>
      <c r="H15014" s="704" t="s">
        <v>9741</v>
      </c>
    </row>
    <row r="15015" spans="1:8" ht="15" x14ac:dyDescent="0.2">
      <c r="A15015" s="733">
        <v>45059</v>
      </c>
      <c r="B15015" s="40" t="s">
        <v>9767</v>
      </c>
      <c r="C15015" s="62" t="s">
        <v>5740</v>
      </c>
      <c r="D15015" s="107" t="s">
        <v>9876</v>
      </c>
      <c r="E15015" s="57">
        <v>2000</v>
      </c>
      <c r="F15015" s="57"/>
      <c r="G15015" s="57">
        <f t="shared" si="240"/>
        <v>-2000</v>
      </c>
      <c r="H15015" s="704" t="s">
        <v>9741</v>
      </c>
    </row>
    <row r="15016" spans="1:8" ht="15" x14ac:dyDescent="0.2">
      <c r="A15016" s="733">
        <v>45059</v>
      </c>
      <c r="B15016" s="40" t="s">
        <v>9767</v>
      </c>
      <c r="C15016" s="62" t="s">
        <v>5740</v>
      </c>
      <c r="D15016" s="107" t="s">
        <v>9877</v>
      </c>
      <c r="E15016" s="57">
        <v>1200</v>
      </c>
      <c r="F15016" s="57"/>
      <c r="G15016" s="57">
        <f t="shared" si="240"/>
        <v>-1200</v>
      </c>
      <c r="H15016" s="704" t="s">
        <v>9741</v>
      </c>
    </row>
    <row r="15017" spans="1:8" ht="15" x14ac:dyDescent="0.2">
      <c r="A15017" s="733">
        <v>45059</v>
      </c>
      <c r="B15017" s="40" t="s">
        <v>16</v>
      </c>
      <c r="C15017" s="62" t="s">
        <v>2995</v>
      </c>
      <c r="D15017" s="107" t="s">
        <v>9878</v>
      </c>
      <c r="E15017" s="57">
        <v>4670</v>
      </c>
      <c r="F15017" s="57"/>
      <c r="G15017" s="57">
        <f t="shared" si="240"/>
        <v>-4670</v>
      </c>
      <c r="H15017" s="704" t="s">
        <v>9741</v>
      </c>
    </row>
    <row r="15018" spans="1:8" ht="15" x14ac:dyDescent="0.2">
      <c r="A15018" s="733">
        <v>45059</v>
      </c>
      <c r="B15018" s="40" t="s">
        <v>16</v>
      </c>
      <c r="C15018" s="62" t="s">
        <v>1494</v>
      </c>
      <c r="D15018" s="107" t="s">
        <v>369</v>
      </c>
      <c r="E15018" s="57">
        <v>500</v>
      </c>
      <c r="F15018" s="57"/>
      <c r="G15018" s="57">
        <f t="shared" si="240"/>
        <v>-500</v>
      </c>
      <c r="H15018" s="704" t="s">
        <v>9741</v>
      </c>
    </row>
    <row r="15019" spans="1:8" ht="15" x14ac:dyDescent="0.2">
      <c r="A15019" s="733">
        <v>45059</v>
      </c>
      <c r="B15019" s="40" t="s">
        <v>9767</v>
      </c>
      <c r="C15019" s="62" t="s">
        <v>3144</v>
      </c>
      <c r="D15019" s="107" t="s">
        <v>10071</v>
      </c>
      <c r="E15019" s="57">
        <v>365000</v>
      </c>
      <c r="F15019" s="57"/>
      <c r="G15019" s="57">
        <f t="shared" si="240"/>
        <v>-365000</v>
      </c>
      <c r="H15019" s="704" t="s">
        <v>9741</v>
      </c>
    </row>
    <row r="15020" spans="1:8" ht="15" x14ac:dyDescent="0.2">
      <c r="A15020" s="733">
        <v>45061</v>
      </c>
      <c r="B15020" s="40" t="s">
        <v>9767</v>
      </c>
      <c r="C15020" s="62" t="s">
        <v>3144</v>
      </c>
      <c r="D15020" s="107" t="s">
        <v>9881</v>
      </c>
      <c r="E15020" s="57">
        <v>64750</v>
      </c>
      <c r="F15020" s="57"/>
      <c r="G15020" s="57">
        <f t="shared" si="240"/>
        <v>-64750</v>
      </c>
      <c r="H15020" s="704" t="s">
        <v>9741</v>
      </c>
    </row>
    <row r="15021" spans="1:8" ht="15" x14ac:dyDescent="0.2">
      <c r="A15021" s="733">
        <v>45061</v>
      </c>
      <c r="B15021" s="40" t="s">
        <v>9767</v>
      </c>
      <c r="C15021" s="62" t="s">
        <v>3144</v>
      </c>
      <c r="D15021" s="107" t="s">
        <v>9879</v>
      </c>
      <c r="E15021" s="57">
        <v>43200</v>
      </c>
      <c r="F15021" s="57"/>
      <c r="G15021" s="57">
        <f t="shared" si="240"/>
        <v>-43200</v>
      </c>
      <c r="H15021" s="704" t="s">
        <v>9741</v>
      </c>
    </row>
    <row r="15022" spans="1:8" ht="15" x14ac:dyDescent="0.2">
      <c r="A15022" s="733">
        <v>45061</v>
      </c>
      <c r="B15022" s="40" t="s">
        <v>8655</v>
      </c>
      <c r="C15022" s="62" t="s">
        <v>3144</v>
      </c>
      <c r="D15022" s="107" t="s">
        <v>9880</v>
      </c>
      <c r="E15022" s="57">
        <v>14120</v>
      </c>
      <c r="F15022" s="57"/>
      <c r="G15022" s="57">
        <f t="shared" si="240"/>
        <v>-14120</v>
      </c>
      <c r="H15022" s="704" t="s">
        <v>9741</v>
      </c>
    </row>
    <row r="15023" spans="1:8" ht="15" customHeight="1" x14ac:dyDescent="0.2">
      <c r="A15023" s="733">
        <v>45061</v>
      </c>
      <c r="B15023" s="40" t="s">
        <v>9659</v>
      </c>
      <c r="C15023" s="62" t="s">
        <v>3144</v>
      </c>
      <c r="D15023" s="107" t="s">
        <v>2158</v>
      </c>
      <c r="E15023" s="57">
        <v>10040</v>
      </c>
      <c r="F15023" s="57"/>
      <c r="G15023" s="57">
        <f t="shared" si="240"/>
        <v>-10040</v>
      </c>
      <c r="H15023" s="704" t="s">
        <v>9741</v>
      </c>
    </row>
    <row r="15024" spans="1:8" ht="15" x14ac:dyDescent="0.2">
      <c r="A15024" s="733">
        <v>45061</v>
      </c>
      <c r="B15024" s="40" t="s">
        <v>9767</v>
      </c>
      <c r="C15024" s="62" t="s">
        <v>285</v>
      </c>
      <c r="D15024" s="107" t="s">
        <v>9559</v>
      </c>
      <c r="E15024" s="57">
        <v>330</v>
      </c>
      <c r="F15024" s="57"/>
      <c r="G15024" s="57">
        <f t="shared" si="240"/>
        <v>-330</v>
      </c>
      <c r="H15024" s="704" t="s">
        <v>9741</v>
      </c>
    </row>
    <row r="15025" spans="1:8" ht="15" x14ac:dyDescent="0.2">
      <c r="A15025" s="733">
        <v>45061</v>
      </c>
      <c r="B15025" s="40" t="s">
        <v>3945</v>
      </c>
      <c r="C15025" s="62" t="s">
        <v>6820</v>
      </c>
      <c r="D15025" s="107" t="s">
        <v>9882</v>
      </c>
      <c r="E15025" s="57">
        <v>150000</v>
      </c>
      <c r="F15025" s="57"/>
      <c r="G15025" s="57">
        <f t="shared" si="240"/>
        <v>-150000</v>
      </c>
      <c r="H15025" s="704" t="s">
        <v>9741</v>
      </c>
    </row>
    <row r="15026" spans="1:8" ht="15" x14ac:dyDescent="0.2">
      <c r="A15026" s="733">
        <v>45061</v>
      </c>
      <c r="B15026" s="40" t="s">
        <v>8874</v>
      </c>
      <c r="C15026" s="62" t="s">
        <v>6820</v>
      </c>
      <c r="D15026" s="107" t="s">
        <v>9883</v>
      </c>
      <c r="E15026" s="57">
        <v>50000</v>
      </c>
      <c r="F15026" s="57"/>
      <c r="G15026" s="57">
        <f t="shared" si="240"/>
        <v>-50000</v>
      </c>
      <c r="H15026" s="704" t="s">
        <v>9741</v>
      </c>
    </row>
    <row r="15027" spans="1:8" ht="15" x14ac:dyDescent="0.2">
      <c r="A15027" s="733">
        <v>45061</v>
      </c>
      <c r="B15027" s="40" t="s">
        <v>9505</v>
      </c>
      <c r="C15027" s="62" t="s">
        <v>6782</v>
      </c>
      <c r="D15027" s="107" t="s">
        <v>9884</v>
      </c>
      <c r="E15027" s="57">
        <v>20000</v>
      </c>
      <c r="F15027" s="57"/>
      <c r="G15027" s="57">
        <f t="shared" si="240"/>
        <v>-20000</v>
      </c>
      <c r="H15027" s="704" t="s">
        <v>9741</v>
      </c>
    </row>
    <row r="15028" spans="1:8" ht="15" x14ac:dyDescent="0.2">
      <c r="A15028" s="733">
        <v>45061</v>
      </c>
      <c r="B15028" s="40" t="s">
        <v>9659</v>
      </c>
      <c r="C15028" s="62" t="s">
        <v>9547</v>
      </c>
      <c r="D15028" s="107" t="s">
        <v>9885</v>
      </c>
      <c r="E15028" s="57">
        <v>30000</v>
      </c>
      <c r="F15028" s="57"/>
      <c r="G15028" s="57">
        <f t="shared" si="240"/>
        <v>-30000</v>
      </c>
      <c r="H15028" s="704" t="s">
        <v>9741</v>
      </c>
    </row>
    <row r="15029" spans="1:8" ht="15" x14ac:dyDescent="0.2">
      <c r="A15029" s="733">
        <v>45061</v>
      </c>
      <c r="B15029" s="40" t="s">
        <v>16</v>
      </c>
      <c r="C15029" s="62" t="s">
        <v>391</v>
      </c>
      <c r="D15029" s="107" t="s">
        <v>9886</v>
      </c>
      <c r="E15029" s="57">
        <v>400</v>
      </c>
      <c r="F15029" s="57"/>
      <c r="G15029" s="57">
        <f t="shared" si="240"/>
        <v>-400</v>
      </c>
      <c r="H15029" s="704" t="s">
        <v>9741</v>
      </c>
    </row>
    <row r="15030" spans="1:8" ht="15" x14ac:dyDescent="0.2">
      <c r="A15030" s="733">
        <v>45061</v>
      </c>
      <c r="B15030" s="40" t="s">
        <v>9767</v>
      </c>
      <c r="C15030" s="62" t="s">
        <v>3445</v>
      </c>
      <c r="D15030" s="107" t="s">
        <v>9576</v>
      </c>
      <c r="E15030" s="57">
        <v>16000</v>
      </c>
      <c r="F15030" s="57"/>
      <c r="G15030" s="57">
        <f t="shared" si="240"/>
        <v>-16000</v>
      </c>
      <c r="H15030" s="704" t="s">
        <v>9741</v>
      </c>
    </row>
    <row r="15031" spans="1:8" ht="15" x14ac:dyDescent="0.2">
      <c r="A15031" s="733">
        <v>45061</v>
      </c>
      <c r="B15031" s="40" t="s">
        <v>16</v>
      </c>
      <c r="C15031" s="62" t="s">
        <v>103</v>
      </c>
      <c r="D15031" s="107" t="s">
        <v>9423</v>
      </c>
      <c r="E15031" s="57">
        <v>2500</v>
      </c>
      <c r="F15031" s="57"/>
      <c r="G15031" s="57">
        <f t="shared" si="240"/>
        <v>-2500</v>
      </c>
      <c r="H15031" s="704" t="s">
        <v>9741</v>
      </c>
    </row>
    <row r="15032" spans="1:8" ht="15" x14ac:dyDescent="0.2">
      <c r="A15032" s="733">
        <v>45061</v>
      </c>
      <c r="B15032" s="40" t="s">
        <v>9505</v>
      </c>
      <c r="C15032" s="62" t="s">
        <v>6782</v>
      </c>
      <c r="D15032" s="107" t="s">
        <v>4435</v>
      </c>
      <c r="E15032" s="57">
        <v>14000</v>
      </c>
      <c r="F15032" s="57"/>
      <c r="G15032" s="57">
        <f t="shared" si="240"/>
        <v>-14000</v>
      </c>
      <c r="H15032" s="704" t="s">
        <v>9741</v>
      </c>
    </row>
    <row r="15033" spans="1:8" ht="15" x14ac:dyDescent="0.2">
      <c r="A15033" s="733">
        <v>45061</v>
      </c>
      <c r="B15033" s="40" t="s">
        <v>9767</v>
      </c>
      <c r="C15033" s="62" t="s">
        <v>5740</v>
      </c>
      <c r="D15033" s="107" t="s">
        <v>369</v>
      </c>
      <c r="E15033" s="57">
        <v>800</v>
      </c>
      <c r="F15033" s="57"/>
      <c r="G15033" s="57">
        <f t="shared" si="240"/>
        <v>-800</v>
      </c>
      <c r="H15033" s="704" t="s">
        <v>9741</v>
      </c>
    </row>
    <row r="15034" spans="1:8" ht="15" x14ac:dyDescent="0.2">
      <c r="A15034" s="733">
        <v>45062</v>
      </c>
      <c r="B15034" s="40" t="s">
        <v>9354</v>
      </c>
      <c r="C15034" s="62" t="s">
        <v>5740</v>
      </c>
      <c r="D15034" s="107" t="s">
        <v>2430</v>
      </c>
      <c r="E15034" s="57">
        <v>1000</v>
      </c>
      <c r="F15034" s="57"/>
      <c r="G15034" s="57">
        <f t="shared" si="240"/>
        <v>-1000</v>
      </c>
      <c r="H15034" s="704" t="s">
        <v>9741</v>
      </c>
    </row>
    <row r="15035" spans="1:8" ht="15" x14ac:dyDescent="0.2">
      <c r="A15035" s="733">
        <v>45062</v>
      </c>
      <c r="B15035" s="40" t="s">
        <v>9354</v>
      </c>
      <c r="C15035" s="62" t="s">
        <v>5740</v>
      </c>
      <c r="D15035" s="107" t="s">
        <v>9887</v>
      </c>
      <c r="E15035" s="57">
        <v>600</v>
      </c>
      <c r="F15035" s="57"/>
      <c r="G15035" s="57">
        <f t="shared" ref="G15035:G15098" si="241">F15035-E15035</f>
        <v>-600</v>
      </c>
      <c r="H15035" s="704" t="s">
        <v>9741</v>
      </c>
    </row>
    <row r="15036" spans="1:8" ht="15" x14ac:dyDescent="0.2">
      <c r="A15036" s="733">
        <v>45062</v>
      </c>
      <c r="B15036" s="40" t="s">
        <v>9354</v>
      </c>
      <c r="C15036" s="62" t="s">
        <v>5740</v>
      </c>
      <c r="D15036" s="107" t="s">
        <v>9888</v>
      </c>
      <c r="E15036" s="57">
        <v>600</v>
      </c>
      <c r="F15036" s="57"/>
      <c r="G15036" s="57">
        <f t="shared" si="241"/>
        <v>-600</v>
      </c>
      <c r="H15036" s="704" t="s">
        <v>9741</v>
      </c>
    </row>
    <row r="15037" spans="1:8" ht="15" x14ac:dyDescent="0.2">
      <c r="A15037" s="733">
        <v>45062</v>
      </c>
      <c r="B15037" s="40" t="s">
        <v>8655</v>
      </c>
      <c r="C15037" s="62" t="s">
        <v>5740</v>
      </c>
      <c r="D15037" s="107" t="s">
        <v>9888</v>
      </c>
      <c r="E15037" s="57">
        <v>800</v>
      </c>
      <c r="F15037" s="57"/>
      <c r="G15037" s="57">
        <f t="shared" si="241"/>
        <v>-800</v>
      </c>
      <c r="H15037" s="704" t="s">
        <v>9741</v>
      </c>
    </row>
    <row r="15038" spans="1:8" ht="15" x14ac:dyDescent="0.2">
      <c r="A15038" s="733">
        <v>45062</v>
      </c>
      <c r="B15038" s="40" t="s">
        <v>9354</v>
      </c>
      <c r="C15038" s="62" t="s">
        <v>3144</v>
      </c>
      <c r="D15038" s="107" t="s">
        <v>9889</v>
      </c>
      <c r="E15038" s="57">
        <v>1100</v>
      </c>
      <c r="F15038" s="57"/>
      <c r="G15038" s="57">
        <f t="shared" si="241"/>
        <v>-1100</v>
      </c>
      <c r="H15038" s="704" t="s">
        <v>9741</v>
      </c>
    </row>
    <row r="15039" spans="1:8" ht="15" x14ac:dyDescent="0.2">
      <c r="A15039" s="733">
        <v>45062</v>
      </c>
      <c r="B15039" s="40" t="s">
        <v>16</v>
      </c>
      <c r="C15039" s="550" t="s">
        <v>3144</v>
      </c>
      <c r="D15039" s="892" t="s">
        <v>9890</v>
      </c>
      <c r="E15039" s="582">
        <v>5000</v>
      </c>
      <c r="F15039" s="57"/>
      <c r="G15039" s="57">
        <f t="shared" si="241"/>
        <v>-5000</v>
      </c>
      <c r="H15039" s="704" t="s">
        <v>9741</v>
      </c>
    </row>
    <row r="15040" spans="1:8" ht="15" x14ac:dyDescent="0.2">
      <c r="A15040" s="733">
        <v>45062</v>
      </c>
      <c r="B15040" s="40" t="s">
        <v>8557</v>
      </c>
      <c r="C15040" s="550" t="s">
        <v>3144</v>
      </c>
      <c r="D15040" s="892" t="s">
        <v>9890</v>
      </c>
      <c r="E15040" s="582">
        <v>6670</v>
      </c>
      <c r="F15040" s="57"/>
      <c r="G15040" s="57">
        <f t="shared" si="241"/>
        <v>-6670</v>
      </c>
      <c r="H15040" s="704" t="s">
        <v>9741</v>
      </c>
    </row>
    <row r="15041" spans="1:8" ht="15" x14ac:dyDescent="0.2">
      <c r="A15041" s="733">
        <v>45062</v>
      </c>
      <c r="B15041" s="40" t="s">
        <v>8874</v>
      </c>
      <c r="C15041" s="62" t="s">
        <v>391</v>
      </c>
      <c r="D15041" s="107" t="s">
        <v>9891</v>
      </c>
      <c r="E15041" s="57">
        <v>300</v>
      </c>
      <c r="F15041" s="57"/>
      <c r="G15041" s="57">
        <f t="shared" si="241"/>
        <v>-300</v>
      </c>
      <c r="H15041" s="704" t="s">
        <v>9741</v>
      </c>
    </row>
    <row r="15042" spans="1:8" ht="15" x14ac:dyDescent="0.2">
      <c r="A15042" s="733">
        <v>45062</v>
      </c>
      <c r="B15042" s="40" t="s">
        <v>8874</v>
      </c>
      <c r="C15042" s="62" t="s">
        <v>285</v>
      </c>
      <c r="D15042" s="107" t="s">
        <v>9892</v>
      </c>
      <c r="E15042" s="57">
        <v>500</v>
      </c>
      <c r="F15042" s="57"/>
      <c r="G15042" s="57">
        <f t="shared" si="241"/>
        <v>-500</v>
      </c>
      <c r="H15042" s="704" t="s">
        <v>9741</v>
      </c>
    </row>
    <row r="15043" spans="1:8" ht="15" x14ac:dyDescent="0.2">
      <c r="A15043" s="733">
        <v>45062</v>
      </c>
      <c r="B15043" s="40" t="s">
        <v>9659</v>
      </c>
      <c r="C15043" s="62" t="s">
        <v>285</v>
      </c>
      <c r="D15043" s="107" t="s">
        <v>9893</v>
      </c>
      <c r="E15043" s="57">
        <v>350</v>
      </c>
      <c r="F15043" s="57"/>
      <c r="G15043" s="57">
        <f t="shared" si="241"/>
        <v>-350</v>
      </c>
      <c r="H15043" s="704" t="s">
        <v>9741</v>
      </c>
    </row>
    <row r="15044" spans="1:8" ht="15" x14ac:dyDescent="0.2">
      <c r="A15044" s="733">
        <v>45062</v>
      </c>
      <c r="B15044" s="40" t="s">
        <v>16</v>
      </c>
      <c r="C15044" s="62" t="s">
        <v>6052</v>
      </c>
      <c r="D15044" s="107" t="s">
        <v>9894</v>
      </c>
      <c r="E15044" s="57">
        <v>4000</v>
      </c>
      <c r="F15044" s="57"/>
      <c r="G15044" s="57">
        <f t="shared" si="241"/>
        <v>-4000</v>
      </c>
      <c r="H15044" s="704" t="s">
        <v>9741</v>
      </c>
    </row>
    <row r="15045" spans="1:8" ht="15" x14ac:dyDescent="0.2">
      <c r="A15045" s="733">
        <v>45062</v>
      </c>
      <c r="B15045" s="40" t="s">
        <v>16</v>
      </c>
      <c r="C15045" s="62" t="s">
        <v>103</v>
      </c>
      <c r="D15045" s="107" t="s">
        <v>9423</v>
      </c>
      <c r="E15045" s="57">
        <v>1500</v>
      </c>
      <c r="F15045" s="57"/>
      <c r="G15045" s="57">
        <f t="shared" si="241"/>
        <v>-1500</v>
      </c>
      <c r="H15045" s="704" t="s">
        <v>9741</v>
      </c>
    </row>
    <row r="15046" spans="1:8" ht="15" x14ac:dyDescent="0.2">
      <c r="A15046" s="733">
        <v>45062</v>
      </c>
      <c r="B15046" s="40" t="s">
        <v>9767</v>
      </c>
      <c r="C15046" s="62" t="s">
        <v>7221</v>
      </c>
      <c r="D15046" s="107" t="s">
        <v>9895</v>
      </c>
      <c r="E15046" s="57">
        <v>250000</v>
      </c>
      <c r="F15046" s="57"/>
      <c r="G15046" s="57">
        <f t="shared" si="241"/>
        <v>-250000</v>
      </c>
      <c r="H15046" s="704" t="s">
        <v>9741</v>
      </c>
    </row>
    <row r="15047" spans="1:8" ht="15" x14ac:dyDescent="0.2">
      <c r="A15047" s="733">
        <v>45062</v>
      </c>
      <c r="B15047" s="40" t="s">
        <v>9767</v>
      </c>
      <c r="C15047" s="62" t="s">
        <v>7221</v>
      </c>
      <c r="D15047" s="107" t="s">
        <v>9895</v>
      </c>
      <c r="E15047" s="57">
        <v>250000</v>
      </c>
      <c r="F15047" s="57"/>
      <c r="G15047" s="57">
        <f t="shared" si="241"/>
        <v>-250000</v>
      </c>
      <c r="H15047" s="704" t="s">
        <v>9741</v>
      </c>
    </row>
    <row r="15048" spans="1:8" s="681" customFormat="1" ht="17.25" customHeight="1" x14ac:dyDescent="0.25">
      <c r="A15048" s="732">
        <v>45064</v>
      </c>
      <c r="B15048" s="173" t="s">
        <v>9659</v>
      </c>
      <c r="C15048" s="173" t="s">
        <v>8392</v>
      </c>
      <c r="D15048" s="227" t="s">
        <v>9900</v>
      </c>
      <c r="E15048" s="235">
        <v>250000</v>
      </c>
      <c r="F15048" s="235"/>
      <c r="G15048" s="235">
        <f t="shared" si="241"/>
        <v>-250000</v>
      </c>
      <c r="H15048" s="708" t="s">
        <v>9741</v>
      </c>
    </row>
    <row r="15049" spans="1:8" s="681" customFormat="1" ht="17.25" customHeight="1" x14ac:dyDescent="0.25">
      <c r="A15049" s="732">
        <v>45064</v>
      </c>
      <c r="B15049" s="173" t="s">
        <v>9659</v>
      </c>
      <c r="C15049" s="173" t="s">
        <v>8392</v>
      </c>
      <c r="D15049" s="227" t="s">
        <v>9901</v>
      </c>
      <c r="E15049" s="235">
        <v>250000</v>
      </c>
      <c r="F15049" s="235"/>
      <c r="G15049" s="235">
        <f t="shared" si="241"/>
        <v>-250000</v>
      </c>
      <c r="H15049" s="708" t="s">
        <v>9741</v>
      </c>
    </row>
    <row r="15050" spans="1:8" ht="15" x14ac:dyDescent="0.2">
      <c r="A15050" s="733">
        <v>45064</v>
      </c>
      <c r="B15050" s="40" t="s">
        <v>9767</v>
      </c>
      <c r="C15050" s="62" t="s">
        <v>8951</v>
      </c>
      <c r="D15050" s="107" t="s">
        <v>9896</v>
      </c>
      <c r="E15050" s="57">
        <v>25000</v>
      </c>
      <c r="F15050" s="57"/>
      <c r="G15050" s="57">
        <f t="shared" si="241"/>
        <v>-25000</v>
      </c>
      <c r="H15050" s="704" t="s">
        <v>9741</v>
      </c>
    </row>
    <row r="15051" spans="1:8" ht="15" x14ac:dyDescent="0.2">
      <c r="A15051" s="733">
        <v>45064</v>
      </c>
      <c r="B15051" s="40" t="s">
        <v>8655</v>
      </c>
      <c r="C15051" s="62" t="s">
        <v>8951</v>
      </c>
      <c r="D15051" s="107" t="s">
        <v>9897</v>
      </c>
      <c r="E15051" s="57">
        <v>25000</v>
      </c>
      <c r="F15051" s="57"/>
      <c r="G15051" s="57">
        <f t="shared" si="241"/>
        <v>-25000</v>
      </c>
      <c r="H15051" s="704" t="s">
        <v>9741</v>
      </c>
    </row>
    <row r="15052" spans="1:8" ht="15" x14ac:dyDescent="0.2">
      <c r="A15052" s="733">
        <v>45064</v>
      </c>
      <c r="B15052" s="40" t="s">
        <v>9659</v>
      </c>
      <c r="C15052" s="62" t="s">
        <v>3144</v>
      </c>
      <c r="D15052" s="107" t="s">
        <v>9910</v>
      </c>
      <c r="E15052" s="57">
        <v>6300</v>
      </c>
      <c r="F15052" s="57"/>
      <c r="G15052" s="57">
        <f t="shared" si="241"/>
        <v>-6300</v>
      </c>
      <c r="H15052" s="704" t="s">
        <v>9741</v>
      </c>
    </row>
    <row r="15053" spans="1:8" ht="15" x14ac:dyDescent="0.2">
      <c r="A15053" s="733">
        <v>45064</v>
      </c>
      <c r="B15053" s="40" t="s">
        <v>3945</v>
      </c>
      <c r="C15053" s="62" t="s">
        <v>3144</v>
      </c>
      <c r="D15053" s="107" t="s">
        <v>9911</v>
      </c>
      <c r="E15053" s="57">
        <v>1500</v>
      </c>
      <c r="F15053" s="57"/>
      <c r="G15053" s="57">
        <f t="shared" si="241"/>
        <v>-1500</v>
      </c>
      <c r="H15053" s="704" t="s">
        <v>9741</v>
      </c>
    </row>
    <row r="15054" spans="1:8" ht="15" x14ac:dyDescent="0.2">
      <c r="A15054" s="733">
        <v>45064</v>
      </c>
      <c r="B15054" s="40" t="s">
        <v>9767</v>
      </c>
      <c r="C15054" s="62" t="s">
        <v>3144</v>
      </c>
      <c r="D15054" s="107" t="s">
        <v>9912</v>
      </c>
      <c r="E15054" s="57">
        <v>18630</v>
      </c>
      <c r="F15054" s="57"/>
      <c r="G15054" s="57">
        <f t="shared" si="241"/>
        <v>-18630</v>
      </c>
      <c r="H15054" s="704" t="s">
        <v>9741</v>
      </c>
    </row>
    <row r="15055" spans="1:8" ht="15" x14ac:dyDescent="0.2">
      <c r="A15055" s="733">
        <v>45064</v>
      </c>
      <c r="B15055" s="40" t="s">
        <v>9767</v>
      </c>
      <c r="C15055" s="62" t="s">
        <v>3144</v>
      </c>
      <c r="D15055" s="107" t="s">
        <v>9913</v>
      </c>
      <c r="E15055" s="57">
        <v>22500</v>
      </c>
      <c r="F15055" s="57"/>
      <c r="G15055" s="57">
        <f t="shared" si="241"/>
        <v>-22500</v>
      </c>
      <c r="H15055" s="704" t="s">
        <v>9741</v>
      </c>
    </row>
    <row r="15056" spans="1:8" ht="15" x14ac:dyDescent="0.2">
      <c r="A15056" s="733">
        <v>45064</v>
      </c>
      <c r="B15056" s="40" t="s">
        <v>25</v>
      </c>
      <c r="C15056" s="62" t="s">
        <v>8148</v>
      </c>
      <c r="D15056" s="107" t="s">
        <v>6342</v>
      </c>
      <c r="E15056" s="57">
        <v>4800</v>
      </c>
      <c r="F15056" s="57"/>
      <c r="G15056" s="57">
        <f t="shared" si="241"/>
        <v>-4800</v>
      </c>
      <c r="H15056" s="704" t="s">
        <v>9741</v>
      </c>
    </row>
    <row r="15057" spans="1:8" ht="15" x14ac:dyDescent="0.2">
      <c r="A15057" s="733">
        <v>45064</v>
      </c>
      <c r="B15057" s="40" t="s">
        <v>16</v>
      </c>
      <c r="C15057" s="62" t="s">
        <v>8148</v>
      </c>
      <c r="D15057" s="107" t="s">
        <v>6342</v>
      </c>
      <c r="E15057" s="57">
        <v>6100</v>
      </c>
      <c r="F15057" s="57"/>
      <c r="G15057" s="57">
        <f t="shared" si="241"/>
        <v>-6100</v>
      </c>
      <c r="H15057" s="704" t="s">
        <v>9741</v>
      </c>
    </row>
    <row r="15058" spans="1:8" ht="15" x14ac:dyDescent="0.2">
      <c r="A15058" s="733">
        <v>45064</v>
      </c>
      <c r="B15058" s="40" t="s">
        <v>9767</v>
      </c>
      <c r="C15058" s="62" t="s">
        <v>5740</v>
      </c>
      <c r="D15058" s="107" t="s">
        <v>9914</v>
      </c>
      <c r="E15058" s="57">
        <v>2150</v>
      </c>
      <c r="F15058" s="57"/>
      <c r="G15058" s="57">
        <f t="shared" si="241"/>
        <v>-2150</v>
      </c>
      <c r="H15058" s="704" t="s">
        <v>9741</v>
      </c>
    </row>
    <row r="15059" spans="1:8" ht="15" x14ac:dyDescent="0.2">
      <c r="A15059" s="733">
        <v>45064</v>
      </c>
      <c r="B15059" s="40" t="s">
        <v>9354</v>
      </c>
      <c r="C15059" s="62" t="s">
        <v>3144</v>
      </c>
      <c r="D15059" s="107" t="s">
        <v>9915</v>
      </c>
      <c r="E15059" s="57">
        <v>8000</v>
      </c>
      <c r="F15059" s="57"/>
      <c r="G15059" s="57">
        <f t="shared" si="241"/>
        <v>-8000</v>
      </c>
      <c r="H15059" s="704" t="s">
        <v>9741</v>
      </c>
    </row>
    <row r="15060" spans="1:8" ht="15" x14ac:dyDescent="0.2">
      <c r="A15060" s="733">
        <v>45064</v>
      </c>
      <c r="B15060" s="40" t="s">
        <v>3945</v>
      </c>
      <c r="C15060" s="62" t="s">
        <v>391</v>
      </c>
      <c r="D15060" s="107" t="s">
        <v>9916</v>
      </c>
      <c r="E15060" s="57">
        <v>9500</v>
      </c>
      <c r="F15060" s="57"/>
      <c r="G15060" s="57">
        <f t="shared" si="241"/>
        <v>-9500</v>
      </c>
      <c r="H15060" s="704" t="s">
        <v>9741</v>
      </c>
    </row>
    <row r="15061" spans="1:8" ht="15" x14ac:dyDescent="0.2">
      <c r="A15061" s="733">
        <v>45064</v>
      </c>
      <c r="B15061" s="40" t="s">
        <v>3945</v>
      </c>
      <c r="C15061" s="62" t="s">
        <v>285</v>
      </c>
      <c r="D15061" s="107" t="s">
        <v>9919</v>
      </c>
      <c r="E15061" s="57">
        <v>1000</v>
      </c>
      <c r="F15061" s="57"/>
      <c r="G15061" s="57">
        <f t="shared" si="241"/>
        <v>-1000</v>
      </c>
      <c r="H15061" s="704" t="s">
        <v>9741</v>
      </c>
    </row>
    <row r="15062" spans="1:8" ht="15" x14ac:dyDescent="0.2">
      <c r="A15062" s="733">
        <v>45064</v>
      </c>
      <c r="B15062" s="40" t="s">
        <v>9354</v>
      </c>
      <c r="C15062" s="62" t="s">
        <v>103</v>
      </c>
      <c r="D15062" s="107" t="s">
        <v>9917</v>
      </c>
      <c r="E15062" s="57">
        <v>2000</v>
      </c>
      <c r="F15062" s="57"/>
      <c r="G15062" s="57">
        <f t="shared" si="241"/>
        <v>-2000</v>
      </c>
      <c r="H15062" s="704" t="s">
        <v>9741</v>
      </c>
    </row>
    <row r="15063" spans="1:8" ht="15" x14ac:dyDescent="0.2">
      <c r="A15063" s="733">
        <v>45064</v>
      </c>
      <c r="B15063" s="40" t="s">
        <v>9767</v>
      </c>
      <c r="C15063" s="62" t="s">
        <v>5740</v>
      </c>
      <c r="D15063" s="107" t="s">
        <v>9918</v>
      </c>
      <c r="E15063" s="57">
        <v>2000</v>
      </c>
      <c r="F15063" s="57"/>
      <c r="G15063" s="57">
        <f t="shared" si="241"/>
        <v>-2000</v>
      </c>
      <c r="H15063" s="704" t="s">
        <v>9741</v>
      </c>
    </row>
    <row r="15064" spans="1:8" ht="15" x14ac:dyDescent="0.2">
      <c r="A15064" s="733">
        <v>45064</v>
      </c>
      <c r="B15064" s="40" t="s">
        <v>16</v>
      </c>
      <c r="C15064" s="62" t="s">
        <v>103</v>
      </c>
      <c r="D15064" s="107" t="s">
        <v>9423</v>
      </c>
      <c r="E15064" s="57">
        <v>3000</v>
      </c>
      <c r="F15064" s="57"/>
      <c r="G15064" s="57">
        <f t="shared" si="241"/>
        <v>-3000</v>
      </c>
      <c r="H15064" s="704" t="s">
        <v>9741</v>
      </c>
    </row>
    <row r="15065" spans="1:8" ht="15" x14ac:dyDescent="0.2">
      <c r="A15065" s="733">
        <v>45064</v>
      </c>
      <c r="B15065" s="40" t="s">
        <v>9462</v>
      </c>
      <c r="C15065" s="62" t="s">
        <v>1802</v>
      </c>
      <c r="D15065" s="107" t="s">
        <v>9920</v>
      </c>
      <c r="E15065" s="57">
        <v>209500</v>
      </c>
      <c r="F15065" s="57"/>
      <c r="G15065" s="57">
        <f t="shared" si="241"/>
        <v>-209500</v>
      </c>
      <c r="H15065" s="704" t="s">
        <v>9741</v>
      </c>
    </row>
    <row r="15066" spans="1:8" ht="15" x14ac:dyDescent="0.2">
      <c r="A15066" s="733">
        <v>45065</v>
      </c>
      <c r="B15066" s="40" t="s">
        <v>8874</v>
      </c>
      <c r="C15066" s="62" t="s">
        <v>5740</v>
      </c>
      <c r="D15066" s="107" t="s">
        <v>9921</v>
      </c>
      <c r="E15066" s="57">
        <v>400</v>
      </c>
      <c r="F15066" s="57"/>
      <c r="G15066" s="57">
        <f t="shared" si="241"/>
        <v>-400</v>
      </c>
      <c r="H15066" s="704" t="s">
        <v>9741</v>
      </c>
    </row>
    <row r="15067" spans="1:8" ht="15" x14ac:dyDescent="0.2">
      <c r="A15067" s="733">
        <v>45065</v>
      </c>
      <c r="B15067" s="40" t="s">
        <v>9407</v>
      </c>
      <c r="C15067" s="62" t="s">
        <v>9622</v>
      </c>
      <c r="D15067" s="107" t="s">
        <v>4435</v>
      </c>
      <c r="E15067" s="57">
        <v>90000</v>
      </c>
      <c r="F15067" s="57"/>
      <c r="G15067" s="57">
        <f t="shared" si="241"/>
        <v>-90000</v>
      </c>
      <c r="H15067" s="704" t="s">
        <v>9741</v>
      </c>
    </row>
    <row r="15068" spans="1:8" ht="15" x14ac:dyDescent="0.2">
      <c r="A15068" s="733">
        <v>45065</v>
      </c>
      <c r="B15068" s="40" t="s">
        <v>9659</v>
      </c>
      <c r="C15068" s="62" t="s">
        <v>5740</v>
      </c>
      <c r="D15068" s="107" t="s">
        <v>369</v>
      </c>
      <c r="E15068" s="57">
        <v>1700</v>
      </c>
      <c r="F15068" s="57"/>
      <c r="G15068" s="57">
        <f t="shared" si="241"/>
        <v>-1700</v>
      </c>
      <c r="H15068" s="704" t="s">
        <v>9741</v>
      </c>
    </row>
    <row r="15069" spans="1:8" ht="15" x14ac:dyDescent="0.2">
      <c r="A15069" s="733">
        <v>45065</v>
      </c>
      <c r="B15069" s="40" t="s">
        <v>8557</v>
      </c>
      <c r="C15069" s="62" t="s">
        <v>9926</v>
      </c>
      <c r="D15069" s="107" t="s">
        <v>9922</v>
      </c>
      <c r="E15069" s="57">
        <v>10000</v>
      </c>
      <c r="F15069" s="57"/>
      <c r="G15069" s="57">
        <f t="shared" si="241"/>
        <v>-10000</v>
      </c>
      <c r="H15069" s="704" t="s">
        <v>9741</v>
      </c>
    </row>
    <row r="15070" spans="1:8" ht="15" x14ac:dyDescent="0.2">
      <c r="A15070" s="733">
        <v>45065</v>
      </c>
      <c r="B15070" s="40" t="s">
        <v>9767</v>
      </c>
      <c r="C15070" s="62" t="s">
        <v>3291</v>
      </c>
      <c r="D15070" s="107" t="s">
        <v>9927</v>
      </c>
      <c r="E15070" s="57">
        <v>50000</v>
      </c>
      <c r="F15070" s="57"/>
      <c r="G15070" s="57">
        <f t="shared" si="241"/>
        <v>-50000</v>
      </c>
      <c r="H15070" s="704" t="s">
        <v>9741</v>
      </c>
    </row>
    <row r="15071" spans="1:8" ht="15" x14ac:dyDescent="0.2">
      <c r="A15071" s="733">
        <v>45065</v>
      </c>
      <c r="B15071" s="40" t="s">
        <v>9659</v>
      </c>
      <c r="C15071" s="62" t="s">
        <v>6965</v>
      </c>
      <c r="D15071" s="107" t="s">
        <v>9923</v>
      </c>
      <c r="E15071" s="57">
        <v>20000</v>
      </c>
      <c r="F15071" s="57"/>
      <c r="G15071" s="57">
        <f t="shared" si="241"/>
        <v>-20000</v>
      </c>
      <c r="H15071" s="704" t="s">
        <v>9741</v>
      </c>
    </row>
    <row r="15072" spans="1:8" ht="15" x14ac:dyDescent="0.2">
      <c r="A15072" s="733">
        <v>45065</v>
      </c>
      <c r="B15072" s="40" t="s">
        <v>9659</v>
      </c>
      <c r="C15072" s="62" t="s">
        <v>5740</v>
      </c>
      <c r="D15072" s="107" t="s">
        <v>9481</v>
      </c>
      <c r="E15072" s="57">
        <v>850</v>
      </c>
      <c r="F15072" s="57"/>
      <c r="G15072" s="57">
        <f t="shared" si="241"/>
        <v>-850</v>
      </c>
      <c r="H15072" s="704" t="s">
        <v>9741</v>
      </c>
    </row>
    <row r="15073" spans="1:8" ht="15" x14ac:dyDescent="0.2">
      <c r="A15073" s="733">
        <v>45065</v>
      </c>
      <c r="B15073" s="40" t="s">
        <v>9659</v>
      </c>
      <c r="C15073" s="62" t="s">
        <v>5740</v>
      </c>
      <c r="D15073" s="107" t="s">
        <v>9481</v>
      </c>
      <c r="E15073" s="57">
        <v>800</v>
      </c>
      <c r="F15073" s="57"/>
      <c r="G15073" s="57">
        <f t="shared" si="241"/>
        <v>-800</v>
      </c>
      <c r="H15073" s="704" t="s">
        <v>9741</v>
      </c>
    </row>
    <row r="15074" spans="1:8" ht="15" x14ac:dyDescent="0.2">
      <c r="A15074" s="733">
        <v>45065</v>
      </c>
      <c r="B15074" s="40" t="s">
        <v>9659</v>
      </c>
      <c r="C15074" s="62" t="s">
        <v>5740</v>
      </c>
      <c r="D15074" s="107" t="s">
        <v>9924</v>
      </c>
      <c r="E15074" s="57">
        <v>700</v>
      </c>
      <c r="F15074" s="57"/>
      <c r="G15074" s="57">
        <f t="shared" si="241"/>
        <v>-700</v>
      </c>
      <c r="H15074" s="704" t="s">
        <v>9741</v>
      </c>
    </row>
    <row r="15075" spans="1:8" ht="15" x14ac:dyDescent="0.2">
      <c r="A15075" s="733">
        <v>45065</v>
      </c>
      <c r="B15075" s="40" t="s">
        <v>9659</v>
      </c>
      <c r="C15075" s="62" t="s">
        <v>5740</v>
      </c>
      <c r="D15075" s="107" t="s">
        <v>9925</v>
      </c>
      <c r="E15075" s="57">
        <v>500</v>
      </c>
      <c r="F15075" s="57"/>
      <c r="G15075" s="57">
        <f t="shared" si="241"/>
        <v>-500</v>
      </c>
      <c r="H15075" s="704" t="s">
        <v>9741</v>
      </c>
    </row>
    <row r="15076" spans="1:8" ht="15" x14ac:dyDescent="0.2">
      <c r="A15076" s="733">
        <v>45065</v>
      </c>
      <c r="B15076" s="40" t="s">
        <v>9659</v>
      </c>
      <c r="C15076" s="62" t="s">
        <v>285</v>
      </c>
      <c r="D15076" s="107" t="s">
        <v>9893</v>
      </c>
      <c r="E15076" s="57">
        <v>200</v>
      </c>
      <c r="F15076" s="57"/>
      <c r="G15076" s="57">
        <f t="shared" si="241"/>
        <v>-200</v>
      </c>
      <c r="H15076" s="704" t="s">
        <v>9741</v>
      </c>
    </row>
    <row r="15077" spans="1:8" ht="15" x14ac:dyDescent="0.2">
      <c r="A15077" s="733">
        <v>45065</v>
      </c>
      <c r="B15077" s="40" t="s">
        <v>9767</v>
      </c>
      <c r="C15077" s="62" t="s">
        <v>8898</v>
      </c>
      <c r="D15077" s="107" t="s">
        <v>9928</v>
      </c>
      <c r="E15077" s="57">
        <v>500000</v>
      </c>
      <c r="F15077" s="57"/>
      <c r="G15077" s="57">
        <f t="shared" si="241"/>
        <v>-500000</v>
      </c>
      <c r="H15077" s="704" t="s">
        <v>9741</v>
      </c>
    </row>
    <row r="15078" spans="1:8" ht="15" x14ac:dyDescent="0.2">
      <c r="A15078" s="733">
        <v>45065</v>
      </c>
      <c r="B15078" s="40" t="s">
        <v>9354</v>
      </c>
      <c r="C15078" s="62" t="s">
        <v>3144</v>
      </c>
      <c r="D15078" s="107" t="s">
        <v>9929</v>
      </c>
      <c r="E15078" s="57">
        <v>3055</v>
      </c>
      <c r="F15078" s="57"/>
      <c r="G15078" s="57">
        <f t="shared" si="241"/>
        <v>-3055</v>
      </c>
      <c r="H15078" s="704" t="s">
        <v>9741</v>
      </c>
    </row>
    <row r="15079" spans="1:8" ht="15" x14ac:dyDescent="0.2">
      <c r="A15079" s="733">
        <v>45065</v>
      </c>
      <c r="B15079" s="40" t="s">
        <v>8557</v>
      </c>
      <c r="C15079" s="62" t="s">
        <v>3144</v>
      </c>
      <c r="D15079" s="107" t="s">
        <v>6485</v>
      </c>
      <c r="E15079" s="57">
        <v>3650</v>
      </c>
      <c r="F15079" s="57"/>
      <c r="G15079" s="57">
        <f t="shared" si="241"/>
        <v>-3650</v>
      </c>
      <c r="H15079" s="704" t="s">
        <v>9741</v>
      </c>
    </row>
    <row r="15080" spans="1:8" ht="15" x14ac:dyDescent="0.2">
      <c r="A15080" s="733">
        <v>45065</v>
      </c>
      <c r="B15080" s="40" t="s">
        <v>8874</v>
      </c>
      <c r="C15080" s="62" t="s">
        <v>3144</v>
      </c>
      <c r="D15080" s="107" t="s">
        <v>9027</v>
      </c>
      <c r="E15080" s="57">
        <v>9900</v>
      </c>
      <c r="F15080" s="57"/>
      <c r="G15080" s="57">
        <f t="shared" si="241"/>
        <v>-9900</v>
      </c>
      <c r="H15080" s="704" t="s">
        <v>9741</v>
      </c>
    </row>
    <row r="15081" spans="1:8" ht="15" x14ac:dyDescent="0.2">
      <c r="A15081" s="733">
        <v>45065</v>
      </c>
      <c r="B15081" s="40" t="s">
        <v>37</v>
      </c>
      <c r="C15081" s="62" t="s">
        <v>3144</v>
      </c>
      <c r="D15081" s="107" t="s">
        <v>4451</v>
      </c>
      <c r="E15081" s="57">
        <v>4100</v>
      </c>
      <c r="F15081" s="57"/>
      <c r="G15081" s="57">
        <f t="shared" si="241"/>
        <v>-4100</v>
      </c>
      <c r="H15081" s="704" t="s">
        <v>9741</v>
      </c>
    </row>
    <row r="15082" spans="1:8" ht="15" x14ac:dyDescent="0.2">
      <c r="A15082" s="733">
        <v>45065</v>
      </c>
      <c r="B15082" s="40" t="s">
        <v>9830</v>
      </c>
      <c r="C15082" s="62" t="s">
        <v>3144</v>
      </c>
      <c r="D15082" s="107" t="s">
        <v>4451</v>
      </c>
      <c r="E15082" s="57">
        <v>4100</v>
      </c>
      <c r="F15082" s="57"/>
      <c r="G15082" s="57">
        <f t="shared" si="241"/>
        <v>-4100</v>
      </c>
      <c r="H15082" s="704" t="s">
        <v>9741</v>
      </c>
    </row>
    <row r="15083" spans="1:8" ht="15" x14ac:dyDescent="0.2">
      <c r="A15083" s="733">
        <v>45065</v>
      </c>
      <c r="B15083" s="40" t="s">
        <v>9767</v>
      </c>
      <c r="C15083" s="62" t="s">
        <v>3144</v>
      </c>
      <c r="D15083" s="107" t="s">
        <v>4451</v>
      </c>
      <c r="E15083" s="57">
        <v>63100</v>
      </c>
      <c r="F15083" s="57"/>
      <c r="G15083" s="57">
        <f t="shared" si="241"/>
        <v>-63100</v>
      </c>
      <c r="H15083" s="704" t="s">
        <v>9741</v>
      </c>
    </row>
    <row r="15084" spans="1:8" ht="15" x14ac:dyDescent="0.2">
      <c r="A15084" s="733">
        <v>45065</v>
      </c>
      <c r="B15084" s="40" t="s">
        <v>9407</v>
      </c>
      <c r="C15084" s="62" t="s">
        <v>3144</v>
      </c>
      <c r="D15084" s="107" t="s">
        <v>4451</v>
      </c>
      <c r="E15084" s="57">
        <v>2000</v>
      </c>
      <c r="F15084" s="57"/>
      <c r="G15084" s="57">
        <f t="shared" si="241"/>
        <v>-2000</v>
      </c>
      <c r="H15084" s="704" t="s">
        <v>9741</v>
      </c>
    </row>
    <row r="15085" spans="1:8" ht="15" customHeight="1" x14ac:dyDescent="0.2">
      <c r="A15085" s="733">
        <v>45065</v>
      </c>
      <c r="B15085" s="40" t="s">
        <v>8655</v>
      </c>
      <c r="C15085" s="62" t="s">
        <v>3144</v>
      </c>
      <c r="D15085" s="107" t="s">
        <v>4451</v>
      </c>
      <c r="E15085" s="57">
        <v>2000</v>
      </c>
      <c r="F15085" s="57"/>
      <c r="G15085" s="57">
        <f t="shared" si="241"/>
        <v>-2000</v>
      </c>
      <c r="H15085" s="704" t="s">
        <v>9741</v>
      </c>
    </row>
    <row r="15086" spans="1:8" ht="15" x14ac:dyDescent="0.2">
      <c r="A15086" s="733">
        <v>45065</v>
      </c>
      <c r="B15086" s="40" t="s">
        <v>8874</v>
      </c>
      <c r="C15086" s="62" t="s">
        <v>3144</v>
      </c>
      <c r="D15086" s="107" t="s">
        <v>9930</v>
      </c>
      <c r="E15086" s="57">
        <v>96000</v>
      </c>
      <c r="F15086" s="57"/>
      <c r="G15086" s="57">
        <f t="shared" si="241"/>
        <v>-96000</v>
      </c>
      <c r="H15086" s="704" t="s">
        <v>9741</v>
      </c>
    </row>
    <row r="15087" spans="1:8" ht="15" x14ac:dyDescent="0.2">
      <c r="A15087" s="733">
        <v>45065</v>
      </c>
      <c r="B15087" s="40" t="s">
        <v>25</v>
      </c>
      <c r="C15087" s="62" t="s">
        <v>4064</v>
      </c>
      <c r="D15087" s="107" t="s">
        <v>9684</v>
      </c>
      <c r="E15087" s="57">
        <v>2250</v>
      </c>
      <c r="F15087" s="57"/>
      <c r="G15087" s="57">
        <f t="shared" si="241"/>
        <v>-2250</v>
      </c>
      <c r="H15087" s="704" t="s">
        <v>9741</v>
      </c>
    </row>
    <row r="15088" spans="1:8" ht="15" x14ac:dyDescent="0.2">
      <c r="A15088" s="733">
        <v>45065</v>
      </c>
      <c r="B15088" s="40" t="s">
        <v>8874</v>
      </c>
      <c r="C15088" s="62" t="s">
        <v>3144</v>
      </c>
      <c r="D15088" s="107" t="s">
        <v>9931</v>
      </c>
      <c r="E15088" s="57">
        <v>9900</v>
      </c>
      <c r="F15088" s="57"/>
      <c r="G15088" s="57">
        <f t="shared" si="241"/>
        <v>-9900</v>
      </c>
      <c r="H15088" s="704" t="s">
        <v>9741</v>
      </c>
    </row>
    <row r="15089" spans="1:8" ht="15" customHeight="1" x14ac:dyDescent="0.2">
      <c r="A15089" s="733">
        <v>45066</v>
      </c>
      <c r="B15089" s="40" t="s">
        <v>9407</v>
      </c>
      <c r="C15089" s="62" t="s">
        <v>3144</v>
      </c>
      <c r="D15089" s="107" t="s">
        <v>5135</v>
      </c>
      <c r="E15089" s="57">
        <v>163680</v>
      </c>
      <c r="F15089" s="57"/>
      <c r="G15089" s="57">
        <f t="shared" si="241"/>
        <v>-163680</v>
      </c>
      <c r="H15089" s="704" t="s">
        <v>9741</v>
      </c>
    </row>
    <row r="15090" spans="1:8" ht="15" customHeight="1" x14ac:dyDescent="0.2">
      <c r="A15090" s="733">
        <v>45066</v>
      </c>
      <c r="B15090" s="40" t="s">
        <v>9659</v>
      </c>
      <c r="C15090" s="62" t="s">
        <v>5740</v>
      </c>
      <c r="D15090" s="107" t="s">
        <v>9932</v>
      </c>
      <c r="E15090" s="57">
        <v>500</v>
      </c>
      <c r="F15090" s="57"/>
      <c r="G15090" s="57">
        <f t="shared" si="241"/>
        <v>-500</v>
      </c>
      <c r="H15090" s="704" t="s">
        <v>9741</v>
      </c>
    </row>
    <row r="15091" spans="1:8" ht="15" x14ac:dyDescent="0.2">
      <c r="A15091" s="733">
        <v>45066</v>
      </c>
      <c r="B15091" s="40" t="s">
        <v>9767</v>
      </c>
      <c r="C15091" s="62" t="s">
        <v>3144</v>
      </c>
      <c r="D15091" s="107" t="s">
        <v>9933</v>
      </c>
      <c r="E15091" s="57">
        <v>16600</v>
      </c>
      <c r="F15091" s="57"/>
      <c r="G15091" s="57">
        <f t="shared" si="241"/>
        <v>-16600</v>
      </c>
      <c r="H15091" s="704" t="s">
        <v>9741</v>
      </c>
    </row>
    <row r="15092" spans="1:8" ht="15" x14ac:dyDescent="0.2">
      <c r="A15092" s="733">
        <v>45066</v>
      </c>
      <c r="B15092" s="40" t="s">
        <v>16</v>
      </c>
      <c r="C15092" s="62" t="s">
        <v>103</v>
      </c>
      <c r="D15092" s="107" t="s">
        <v>9423</v>
      </c>
      <c r="E15092" s="57">
        <v>2500</v>
      </c>
      <c r="F15092" s="57"/>
      <c r="G15092" s="57">
        <f t="shared" si="241"/>
        <v>-2500</v>
      </c>
      <c r="H15092" s="704" t="s">
        <v>9741</v>
      </c>
    </row>
    <row r="15093" spans="1:8" ht="15" x14ac:dyDescent="0.2">
      <c r="A15093" s="733">
        <v>45066</v>
      </c>
      <c r="B15093" s="40" t="s">
        <v>9354</v>
      </c>
      <c r="C15093" s="62" t="s">
        <v>391</v>
      </c>
      <c r="D15093" s="107" t="s">
        <v>6076</v>
      </c>
      <c r="E15093" s="57">
        <v>900</v>
      </c>
      <c r="F15093" s="57"/>
      <c r="G15093" s="57">
        <f t="shared" si="241"/>
        <v>-900</v>
      </c>
      <c r="H15093" s="704" t="s">
        <v>9741</v>
      </c>
    </row>
    <row r="15094" spans="1:8" ht="15" x14ac:dyDescent="0.2">
      <c r="A15094" s="733">
        <v>45066</v>
      </c>
      <c r="B15094" s="40" t="s">
        <v>9767</v>
      </c>
      <c r="C15094" s="62" t="s">
        <v>5740</v>
      </c>
      <c r="D15094" s="107" t="s">
        <v>9934</v>
      </c>
      <c r="E15094" s="57">
        <v>3000</v>
      </c>
      <c r="F15094" s="57"/>
      <c r="G15094" s="57">
        <f t="shared" si="241"/>
        <v>-3000</v>
      </c>
      <c r="H15094" s="704" t="s">
        <v>9741</v>
      </c>
    </row>
    <row r="15095" spans="1:8" ht="15" x14ac:dyDescent="0.2">
      <c r="A15095" s="733">
        <v>45066</v>
      </c>
      <c r="B15095" s="40" t="s">
        <v>9354</v>
      </c>
      <c r="C15095" s="62" t="s">
        <v>3144</v>
      </c>
      <c r="D15095" s="107" t="s">
        <v>9935</v>
      </c>
      <c r="E15095" s="57">
        <v>2250</v>
      </c>
      <c r="F15095" s="57"/>
      <c r="G15095" s="57">
        <f t="shared" si="241"/>
        <v>-2250</v>
      </c>
      <c r="H15095" s="704" t="s">
        <v>9741</v>
      </c>
    </row>
    <row r="15096" spans="1:8" ht="15" customHeight="1" x14ac:dyDescent="0.2">
      <c r="A15096" s="733">
        <v>45068</v>
      </c>
      <c r="B15096" s="40" t="s">
        <v>9659</v>
      </c>
      <c r="C15096" s="550" t="s">
        <v>789</v>
      </c>
      <c r="D15096" s="892" t="s">
        <v>2189</v>
      </c>
      <c r="E15096" s="582">
        <v>240</v>
      </c>
      <c r="F15096" s="57"/>
      <c r="G15096" s="57">
        <f t="shared" si="241"/>
        <v>-240</v>
      </c>
      <c r="H15096" s="704" t="s">
        <v>9741</v>
      </c>
    </row>
    <row r="15097" spans="1:8" ht="15" x14ac:dyDescent="0.2">
      <c r="A15097" s="733">
        <v>45068</v>
      </c>
      <c r="B15097" s="40" t="s">
        <v>9400</v>
      </c>
      <c r="C15097" s="550" t="s">
        <v>789</v>
      </c>
      <c r="D15097" s="892"/>
      <c r="E15097" s="582">
        <v>2620</v>
      </c>
      <c r="F15097" s="57"/>
      <c r="G15097" s="57">
        <f t="shared" si="241"/>
        <v>-2620</v>
      </c>
      <c r="H15097" s="704" t="s">
        <v>9741</v>
      </c>
    </row>
    <row r="15098" spans="1:8" ht="15" x14ac:dyDescent="0.2">
      <c r="A15098" s="733">
        <v>45068</v>
      </c>
      <c r="B15098" s="40" t="s">
        <v>8874</v>
      </c>
      <c r="C15098" s="550" t="s">
        <v>789</v>
      </c>
      <c r="D15098" s="892"/>
      <c r="E15098" s="582">
        <v>580</v>
      </c>
      <c r="F15098" s="57"/>
      <c r="G15098" s="57">
        <f t="shared" si="241"/>
        <v>-580</v>
      </c>
      <c r="H15098" s="704" t="s">
        <v>9741</v>
      </c>
    </row>
    <row r="15099" spans="1:8" ht="15" x14ac:dyDescent="0.2">
      <c r="A15099" s="733">
        <v>45068</v>
      </c>
      <c r="B15099" s="40" t="s">
        <v>9354</v>
      </c>
      <c r="C15099" s="550" t="s">
        <v>789</v>
      </c>
      <c r="D15099" s="892"/>
      <c r="E15099" s="582">
        <v>2680</v>
      </c>
      <c r="F15099" s="57"/>
      <c r="G15099" s="57">
        <f t="shared" ref="G15099:G15162" si="242">F15099-E15099</f>
        <v>-2680</v>
      </c>
      <c r="H15099" s="704" t="s">
        <v>9741</v>
      </c>
    </row>
    <row r="15100" spans="1:8" ht="15" x14ac:dyDescent="0.2">
      <c r="A15100" s="733">
        <v>45068</v>
      </c>
      <c r="B15100" s="40" t="s">
        <v>9462</v>
      </c>
      <c r="C15100" s="550" t="s">
        <v>789</v>
      </c>
      <c r="D15100" s="892"/>
      <c r="E15100" s="582">
        <v>120</v>
      </c>
      <c r="F15100" s="57"/>
      <c r="G15100" s="57">
        <f t="shared" si="242"/>
        <v>-120</v>
      </c>
      <c r="H15100" s="704" t="s">
        <v>9741</v>
      </c>
    </row>
    <row r="15101" spans="1:8" ht="15" x14ac:dyDescent="0.2">
      <c r="A15101" s="733">
        <v>45068</v>
      </c>
      <c r="B15101" s="40" t="s">
        <v>8866</v>
      </c>
      <c r="C15101" s="550" t="s">
        <v>789</v>
      </c>
      <c r="D15101" s="892"/>
      <c r="E15101" s="582">
        <v>80</v>
      </c>
      <c r="F15101" s="57"/>
      <c r="G15101" s="57">
        <f t="shared" si="242"/>
        <v>-80</v>
      </c>
      <c r="H15101" s="704" t="s">
        <v>9741</v>
      </c>
    </row>
    <row r="15102" spans="1:8" ht="15" x14ac:dyDescent="0.2">
      <c r="A15102" s="733">
        <v>45068</v>
      </c>
      <c r="B15102" s="40" t="s">
        <v>8041</v>
      </c>
      <c r="C15102" s="550" t="s">
        <v>789</v>
      </c>
      <c r="D15102" s="892"/>
      <c r="E15102" s="582">
        <v>1320</v>
      </c>
      <c r="F15102" s="57"/>
      <c r="G15102" s="57">
        <f t="shared" si="242"/>
        <v>-1320</v>
      </c>
      <c r="H15102" s="704" t="s">
        <v>9741</v>
      </c>
    </row>
    <row r="15103" spans="1:8" ht="15" x14ac:dyDescent="0.2">
      <c r="A15103" s="733">
        <v>45068</v>
      </c>
      <c r="B15103" s="40" t="s">
        <v>16</v>
      </c>
      <c r="C15103" s="550" t="s">
        <v>789</v>
      </c>
      <c r="D15103" s="892"/>
      <c r="E15103" s="582">
        <v>500</v>
      </c>
      <c r="F15103" s="57"/>
      <c r="G15103" s="57">
        <f t="shared" si="242"/>
        <v>-500</v>
      </c>
      <c r="H15103" s="704" t="s">
        <v>9741</v>
      </c>
    </row>
    <row r="15104" spans="1:8" ht="15" x14ac:dyDescent="0.2">
      <c r="A15104" s="733">
        <v>45068</v>
      </c>
      <c r="B15104" s="40" t="s">
        <v>9767</v>
      </c>
      <c r="C15104" s="62" t="s">
        <v>391</v>
      </c>
      <c r="D15104" s="107" t="s">
        <v>9936</v>
      </c>
      <c r="E15104" s="57">
        <v>75000</v>
      </c>
      <c r="F15104" s="57"/>
      <c r="G15104" s="57">
        <f t="shared" si="242"/>
        <v>-75000</v>
      </c>
      <c r="H15104" s="704" t="s">
        <v>9741</v>
      </c>
    </row>
    <row r="15105" spans="1:8" ht="15" x14ac:dyDescent="0.2">
      <c r="A15105" s="733">
        <v>45068</v>
      </c>
      <c r="B15105" s="40" t="s">
        <v>9767</v>
      </c>
      <c r="C15105" s="62" t="s">
        <v>3144</v>
      </c>
      <c r="D15105" s="107" t="s">
        <v>9937</v>
      </c>
      <c r="E15105" s="57">
        <v>130000</v>
      </c>
      <c r="F15105" s="57"/>
      <c r="G15105" s="57">
        <f t="shared" si="242"/>
        <v>-130000</v>
      </c>
      <c r="H15105" s="704" t="s">
        <v>9741</v>
      </c>
    </row>
    <row r="15106" spans="1:8" ht="15" x14ac:dyDescent="0.2">
      <c r="A15106" s="733">
        <v>45068</v>
      </c>
      <c r="B15106" s="40" t="s">
        <v>9767</v>
      </c>
      <c r="C15106" s="62" t="s">
        <v>3144</v>
      </c>
      <c r="D15106" s="107" t="s">
        <v>10063</v>
      </c>
      <c r="E15106" s="57">
        <v>280000</v>
      </c>
      <c r="F15106" s="57"/>
      <c r="G15106" s="57">
        <f t="shared" si="242"/>
        <v>-280000</v>
      </c>
      <c r="H15106" s="704" t="s">
        <v>9741</v>
      </c>
    </row>
    <row r="15107" spans="1:8" ht="15" x14ac:dyDescent="0.2">
      <c r="A15107" s="733">
        <v>45068</v>
      </c>
      <c r="B15107" s="40" t="s">
        <v>9354</v>
      </c>
      <c r="C15107" s="62" t="s">
        <v>5740</v>
      </c>
      <c r="D15107" s="107" t="s">
        <v>369</v>
      </c>
      <c r="E15107" s="57">
        <v>500</v>
      </c>
      <c r="F15107" s="57"/>
      <c r="G15107" s="57">
        <f t="shared" si="242"/>
        <v>-500</v>
      </c>
      <c r="H15107" s="704" t="s">
        <v>9741</v>
      </c>
    </row>
    <row r="15108" spans="1:8" ht="15" x14ac:dyDescent="0.2">
      <c r="A15108" s="733">
        <v>45068</v>
      </c>
      <c r="B15108" s="40" t="s">
        <v>9767</v>
      </c>
      <c r="C15108" s="62" t="s">
        <v>3144</v>
      </c>
      <c r="D15108" s="107" t="s">
        <v>9938</v>
      </c>
      <c r="E15108" s="57">
        <v>17280</v>
      </c>
      <c r="F15108" s="57"/>
      <c r="G15108" s="57">
        <f t="shared" si="242"/>
        <v>-17280</v>
      </c>
      <c r="H15108" s="704" t="s">
        <v>9741</v>
      </c>
    </row>
    <row r="15109" spans="1:8" ht="15" x14ac:dyDescent="0.2">
      <c r="A15109" s="733">
        <v>45068</v>
      </c>
      <c r="B15109" s="40" t="s">
        <v>9767</v>
      </c>
      <c r="C15109" s="62" t="s">
        <v>3144</v>
      </c>
      <c r="D15109" s="107" t="s">
        <v>9939</v>
      </c>
      <c r="E15109" s="57">
        <v>20000</v>
      </c>
      <c r="F15109" s="57"/>
      <c r="G15109" s="57">
        <f t="shared" si="242"/>
        <v>-20000</v>
      </c>
      <c r="H15109" s="704" t="s">
        <v>9741</v>
      </c>
    </row>
    <row r="15110" spans="1:8" ht="15" x14ac:dyDescent="0.2">
      <c r="A15110" s="733">
        <v>45068</v>
      </c>
      <c r="B15110" s="40" t="s">
        <v>8557</v>
      </c>
      <c r="C15110" s="62" t="s">
        <v>3144</v>
      </c>
      <c r="D15110" s="107" t="s">
        <v>9940</v>
      </c>
      <c r="E15110" s="57">
        <v>2050</v>
      </c>
      <c r="F15110" s="57"/>
      <c r="G15110" s="57">
        <f t="shared" si="242"/>
        <v>-2050</v>
      </c>
      <c r="H15110" s="704" t="s">
        <v>9741</v>
      </c>
    </row>
    <row r="15111" spans="1:8" ht="15" x14ac:dyDescent="0.2">
      <c r="A15111" s="733">
        <v>45068</v>
      </c>
      <c r="B15111" s="40" t="s">
        <v>8557</v>
      </c>
      <c r="C15111" s="62" t="s">
        <v>4875</v>
      </c>
      <c r="D15111" s="107" t="s">
        <v>9941</v>
      </c>
      <c r="E15111" s="57">
        <v>14650</v>
      </c>
      <c r="F15111" s="57"/>
      <c r="G15111" s="57">
        <f t="shared" si="242"/>
        <v>-14650</v>
      </c>
      <c r="H15111" s="704" t="s">
        <v>9741</v>
      </c>
    </row>
    <row r="15112" spans="1:8" ht="15" customHeight="1" x14ac:dyDescent="0.2">
      <c r="A15112" s="733">
        <v>45068</v>
      </c>
      <c r="B15112" s="40" t="s">
        <v>2932</v>
      </c>
      <c r="C15112" s="62" t="s">
        <v>285</v>
      </c>
      <c r="D15112" s="107" t="s">
        <v>6385</v>
      </c>
      <c r="E15112" s="57">
        <v>1400</v>
      </c>
      <c r="F15112" s="57"/>
      <c r="G15112" s="57">
        <f t="shared" si="242"/>
        <v>-1400</v>
      </c>
      <c r="H15112" s="704" t="s">
        <v>9741</v>
      </c>
    </row>
    <row r="15113" spans="1:8" ht="15" customHeight="1" x14ac:dyDescent="0.2">
      <c r="A15113" s="733">
        <v>45068</v>
      </c>
      <c r="B15113" s="40" t="s">
        <v>9767</v>
      </c>
      <c r="C15113" s="62" t="s">
        <v>3144</v>
      </c>
      <c r="D15113" s="107" t="s">
        <v>5135</v>
      </c>
      <c r="E15113" s="57">
        <v>17000</v>
      </c>
      <c r="F15113" s="57"/>
      <c r="G15113" s="57">
        <f t="shared" si="242"/>
        <v>-17000</v>
      </c>
      <c r="H15113" s="704" t="s">
        <v>9741</v>
      </c>
    </row>
    <row r="15114" spans="1:8" ht="15" x14ac:dyDescent="0.2">
      <c r="A15114" s="733">
        <v>45068</v>
      </c>
      <c r="B15114" s="40" t="s">
        <v>9407</v>
      </c>
      <c r="C15114" s="62" t="s">
        <v>3144</v>
      </c>
      <c r="D15114" s="107" t="s">
        <v>5135</v>
      </c>
      <c r="E15114" s="57">
        <v>114172</v>
      </c>
      <c r="F15114" s="57"/>
      <c r="G15114" s="57">
        <f t="shared" si="242"/>
        <v>-114172</v>
      </c>
      <c r="H15114" s="704" t="s">
        <v>9741</v>
      </c>
    </row>
    <row r="15115" spans="1:8" ht="15" x14ac:dyDescent="0.2">
      <c r="A15115" s="733">
        <v>45068</v>
      </c>
      <c r="B15115" s="40" t="s">
        <v>9462</v>
      </c>
      <c r="C15115" s="62" t="s">
        <v>3144</v>
      </c>
      <c r="D15115" s="107" t="s">
        <v>5135</v>
      </c>
      <c r="E15115" s="57">
        <v>47719</v>
      </c>
      <c r="F15115" s="57"/>
      <c r="G15115" s="57">
        <f t="shared" si="242"/>
        <v>-47719</v>
      </c>
      <c r="H15115" s="704" t="s">
        <v>9741</v>
      </c>
    </row>
    <row r="15116" spans="1:8" ht="15" x14ac:dyDescent="0.2">
      <c r="A15116" s="733">
        <v>45068</v>
      </c>
      <c r="B15116" s="40" t="s">
        <v>9767</v>
      </c>
      <c r="C15116" s="62" t="s">
        <v>5740</v>
      </c>
      <c r="D15116" s="107" t="s">
        <v>9876</v>
      </c>
      <c r="E15116" s="57">
        <v>1700</v>
      </c>
      <c r="F15116" s="57"/>
      <c r="G15116" s="57">
        <f t="shared" si="242"/>
        <v>-1700</v>
      </c>
      <c r="H15116" s="704" t="s">
        <v>9741</v>
      </c>
    </row>
    <row r="15117" spans="1:8" ht="15" x14ac:dyDescent="0.2">
      <c r="A15117" s="733">
        <v>45068</v>
      </c>
      <c r="B15117" s="40" t="s">
        <v>9767</v>
      </c>
      <c r="C15117" s="62" t="s">
        <v>3144</v>
      </c>
      <c r="D15117" s="107" t="s">
        <v>9988</v>
      </c>
      <c r="E15117" s="57">
        <v>91170</v>
      </c>
      <c r="F15117" s="57"/>
      <c r="G15117" s="57">
        <f t="shared" si="242"/>
        <v>-91170</v>
      </c>
      <c r="H15117" s="704" t="s">
        <v>9741</v>
      </c>
    </row>
    <row r="15118" spans="1:8" ht="15" x14ac:dyDescent="0.2">
      <c r="A15118" s="733">
        <v>45068</v>
      </c>
      <c r="B15118" s="40" t="s">
        <v>9767</v>
      </c>
      <c r="C15118" s="62" t="s">
        <v>8085</v>
      </c>
      <c r="D15118" s="107" t="s">
        <v>9989</v>
      </c>
      <c r="E15118" s="57">
        <v>54400</v>
      </c>
      <c r="F15118" s="57"/>
      <c r="G15118" s="57">
        <f t="shared" si="242"/>
        <v>-54400</v>
      </c>
      <c r="H15118" s="704" t="s">
        <v>9741</v>
      </c>
    </row>
    <row r="15119" spans="1:8" ht="15" x14ac:dyDescent="0.2">
      <c r="A15119" s="733">
        <v>45068</v>
      </c>
      <c r="B15119" s="40" t="s">
        <v>16</v>
      </c>
      <c r="C15119" s="62" t="s">
        <v>391</v>
      </c>
      <c r="D15119" s="107" t="s">
        <v>9990</v>
      </c>
      <c r="E15119" s="57">
        <v>5000</v>
      </c>
      <c r="F15119" s="57"/>
      <c r="G15119" s="57">
        <f t="shared" si="242"/>
        <v>-5000</v>
      </c>
      <c r="H15119" s="704" t="s">
        <v>9741</v>
      </c>
    </row>
    <row r="15120" spans="1:8" ht="15" x14ac:dyDescent="0.2">
      <c r="A15120" s="733">
        <v>45068</v>
      </c>
      <c r="B15120" s="40" t="s">
        <v>16</v>
      </c>
      <c r="C15120" s="62" t="s">
        <v>103</v>
      </c>
      <c r="D15120" s="107" t="s">
        <v>9423</v>
      </c>
      <c r="E15120" s="57">
        <v>3000</v>
      </c>
      <c r="F15120" s="57"/>
      <c r="G15120" s="57">
        <f t="shared" si="242"/>
        <v>-3000</v>
      </c>
      <c r="H15120" s="704" t="s">
        <v>9741</v>
      </c>
    </row>
    <row r="15121" spans="1:8" ht="15" x14ac:dyDescent="0.2">
      <c r="A15121" s="733">
        <v>45068</v>
      </c>
      <c r="B15121" s="40" t="s">
        <v>9659</v>
      </c>
      <c r="C15121" s="62" t="s">
        <v>285</v>
      </c>
      <c r="D15121" s="107" t="s">
        <v>9626</v>
      </c>
      <c r="E15121" s="57">
        <v>500</v>
      </c>
      <c r="F15121" s="57"/>
      <c r="G15121" s="57">
        <f t="shared" si="242"/>
        <v>-500</v>
      </c>
      <c r="H15121" s="704" t="s">
        <v>9741</v>
      </c>
    </row>
    <row r="15122" spans="1:8" ht="15" x14ac:dyDescent="0.2">
      <c r="A15122" s="733">
        <v>45068</v>
      </c>
      <c r="B15122" s="40" t="s">
        <v>9659</v>
      </c>
      <c r="C15122" s="62" t="s">
        <v>285</v>
      </c>
      <c r="D15122" s="107" t="s">
        <v>8446</v>
      </c>
      <c r="E15122" s="57">
        <v>1000</v>
      </c>
      <c r="F15122" s="57"/>
      <c r="G15122" s="57">
        <f t="shared" si="242"/>
        <v>-1000</v>
      </c>
      <c r="H15122" s="704" t="s">
        <v>9741</v>
      </c>
    </row>
    <row r="15123" spans="1:8" ht="15" x14ac:dyDescent="0.2">
      <c r="A15123" s="733">
        <v>45068</v>
      </c>
      <c r="B15123" s="40" t="s">
        <v>16</v>
      </c>
      <c r="C15123" s="62" t="s">
        <v>5340</v>
      </c>
      <c r="D15123" s="107" t="s">
        <v>9991</v>
      </c>
      <c r="E15123" s="57">
        <v>7000</v>
      </c>
      <c r="F15123" s="57"/>
      <c r="G15123" s="57">
        <f t="shared" si="242"/>
        <v>-7000</v>
      </c>
      <c r="H15123" s="704" t="s">
        <v>9741</v>
      </c>
    </row>
    <row r="15124" spans="1:8" ht="15" x14ac:dyDescent="0.2">
      <c r="A15124" s="733">
        <v>45069</v>
      </c>
      <c r="B15124" s="40" t="s">
        <v>9767</v>
      </c>
      <c r="C15124" s="62" t="s">
        <v>3144</v>
      </c>
      <c r="D15124" s="107" t="s">
        <v>9994</v>
      </c>
      <c r="E15124" s="57">
        <v>25000</v>
      </c>
      <c r="F15124" s="57"/>
      <c r="G15124" s="57">
        <f t="shared" si="242"/>
        <v>-25000</v>
      </c>
      <c r="H15124" s="704" t="s">
        <v>9741</v>
      </c>
    </row>
    <row r="15125" spans="1:8" ht="15" x14ac:dyDescent="0.2">
      <c r="A15125" s="733">
        <v>45069</v>
      </c>
      <c r="B15125" s="40" t="s">
        <v>9767</v>
      </c>
      <c r="C15125" s="62" t="s">
        <v>3291</v>
      </c>
      <c r="D15125" s="107" t="s">
        <v>9992</v>
      </c>
      <c r="E15125" s="57">
        <v>25000</v>
      </c>
      <c r="F15125" s="57"/>
      <c r="G15125" s="57">
        <f t="shared" si="242"/>
        <v>-25000</v>
      </c>
      <c r="H15125" s="704" t="s">
        <v>9741</v>
      </c>
    </row>
    <row r="15126" spans="1:8" ht="15" x14ac:dyDescent="0.2">
      <c r="A15126" s="733">
        <v>45069</v>
      </c>
      <c r="B15126" s="40" t="s">
        <v>9407</v>
      </c>
      <c r="C15126" s="62" t="s">
        <v>10066</v>
      </c>
      <c r="D15126" s="107" t="s">
        <v>10067</v>
      </c>
      <c r="E15126" s="57">
        <v>100000</v>
      </c>
      <c r="F15126" s="57"/>
      <c r="G15126" s="57">
        <f t="shared" si="242"/>
        <v>-100000</v>
      </c>
      <c r="H15126" s="704" t="s">
        <v>9741</v>
      </c>
    </row>
    <row r="15127" spans="1:8" ht="15" x14ac:dyDescent="0.2">
      <c r="A15127" s="733">
        <v>45069</v>
      </c>
      <c r="B15127" s="40" t="s">
        <v>8874</v>
      </c>
      <c r="C15127" s="62" t="s">
        <v>430</v>
      </c>
      <c r="D15127" s="107" t="s">
        <v>10068</v>
      </c>
      <c r="E15127" s="57">
        <v>5000</v>
      </c>
      <c r="F15127" s="57"/>
      <c r="G15127" s="57">
        <f t="shared" si="242"/>
        <v>-5000</v>
      </c>
      <c r="H15127" s="704" t="s">
        <v>9741</v>
      </c>
    </row>
    <row r="15128" spans="1:8" ht="15" x14ac:dyDescent="0.2">
      <c r="A15128" s="733">
        <v>45069</v>
      </c>
      <c r="B15128" s="40" t="s">
        <v>7919</v>
      </c>
      <c r="C15128" s="62" t="s">
        <v>10065</v>
      </c>
      <c r="D15128" s="107" t="s">
        <v>10069</v>
      </c>
      <c r="E15128" s="57">
        <v>975000</v>
      </c>
      <c r="F15128" s="57"/>
      <c r="G15128" s="57">
        <f t="shared" si="242"/>
        <v>-975000</v>
      </c>
      <c r="H15128" s="704" t="s">
        <v>9741</v>
      </c>
    </row>
    <row r="15129" spans="1:8" ht="15" x14ac:dyDescent="0.2">
      <c r="A15129" s="733">
        <v>45069</v>
      </c>
      <c r="B15129" s="40" t="s">
        <v>9354</v>
      </c>
      <c r="C15129" s="62" t="s">
        <v>5740</v>
      </c>
      <c r="D15129" s="107" t="s">
        <v>369</v>
      </c>
      <c r="E15129" s="57">
        <v>500</v>
      </c>
      <c r="F15129" s="57"/>
      <c r="G15129" s="57">
        <f t="shared" si="242"/>
        <v>-500</v>
      </c>
      <c r="H15129" s="704" t="s">
        <v>9741</v>
      </c>
    </row>
    <row r="15130" spans="1:8" ht="15" x14ac:dyDescent="0.2">
      <c r="A15130" s="733">
        <v>45069</v>
      </c>
      <c r="B15130" s="40" t="s">
        <v>9354</v>
      </c>
      <c r="C15130" s="62" t="s">
        <v>5740</v>
      </c>
      <c r="D15130" s="107" t="s">
        <v>9993</v>
      </c>
      <c r="E15130" s="57">
        <v>800</v>
      </c>
      <c r="F15130" s="57"/>
      <c r="G15130" s="57">
        <f t="shared" si="242"/>
        <v>-800</v>
      </c>
      <c r="H15130" s="704" t="s">
        <v>9741</v>
      </c>
    </row>
    <row r="15131" spans="1:8" ht="15" x14ac:dyDescent="0.2">
      <c r="A15131" s="733">
        <v>45070</v>
      </c>
      <c r="B15131" s="40" t="s">
        <v>8041</v>
      </c>
      <c r="C15131" s="62" t="s">
        <v>3445</v>
      </c>
      <c r="D15131" s="107" t="s">
        <v>9995</v>
      </c>
      <c r="E15131" s="57">
        <v>30000</v>
      </c>
      <c r="F15131" s="57"/>
      <c r="G15131" s="57">
        <f t="shared" si="242"/>
        <v>-30000</v>
      </c>
      <c r="H15131" s="704" t="s">
        <v>9741</v>
      </c>
    </row>
    <row r="15132" spans="1:8" ht="15" x14ac:dyDescent="0.2">
      <c r="A15132" s="733">
        <v>45070</v>
      </c>
      <c r="B15132" s="40" t="s">
        <v>9767</v>
      </c>
      <c r="C15132" s="62" t="s">
        <v>8069</v>
      </c>
      <c r="D15132" s="107" t="s">
        <v>10000</v>
      </c>
      <c r="E15132" s="57">
        <v>50000</v>
      </c>
      <c r="F15132" s="57"/>
      <c r="G15132" s="57">
        <f t="shared" si="242"/>
        <v>-50000</v>
      </c>
      <c r="H15132" s="704" t="s">
        <v>9741</v>
      </c>
    </row>
    <row r="15133" spans="1:8" ht="15" x14ac:dyDescent="0.2">
      <c r="A15133" s="733">
        <v>45070</v>
      </c>
      <c r="B15133" s="40" t="s">
        <v>9767</v>
      </c>
      <c r="C15133" s="62" t="s">
        <v>391</v>
      </c>
      <c r="D15133" s="107" t="s">
        <v>9021</v>
      </c>
      <c r="E15133" s="57">
        <v>1000</v>
      </c>
      <c r="F15133" s="57"/>
      <c r="G15133" s="57">
        <f t="shared" si="242"/>
        <v>-1000</v>
      </c>
      <c r="H15133" s="704" t="s">
        <v>9741</v>
      </c>
    </row>
    <row r="15134" spans="1:8" ht="15" x14ac:dyDescent="0.2">
      <c r="A15134" s="733">
        <v>45070</v>
      </c>
      <c r="B15134" s="40" t="s">
        <v>25</v>
      </c>
      <c r="C15134" s="62" t="s">
        <v>8148</v>
      </c>
      <c r="D15134" s="107" t="s">
        <v>9997</v>
      </c>
      <c r="E15134" s="57">
        <v>67602</v>
      </c>
      <c r="F15134" s="57"/>
      <c r="G15134" s="57">
        <f t="shared" si="242"/>
        <v>-67602</v>
      </c>
      <c r="H15134" s="704" t="s">
        <v>9741</v>
      </c>
    </row>
    <row r="15135" spans="1:8" ht="15" x14ac:dyDescent="0.2">
      <c r="A15135" s="733">
        <v>45070</v>
      </c>
      <c r="B15135" s="40" t="s">
        <v>16</v>
      </c>
      <c r="C15135" s="62" t="s">
        <v>8148</v>
      </c>
      <c r="D15135" s="107" t="s">
        <v>9997</v>
      </c>
      <c r="E15135" s="57">
        <v>18655</v>
      </c>
      <c r="F15135" s="57"/>
      <c r="G15135" s="57">
        <f t="shared" si="242"/>
        <v>-18655</v>
      </c>
      <c r="H15135" s="704" t="s">
        <v>9741</v>
      </c>
    </row>
    <row r="15136" spans="1:8" ht="15" x14ac:dyDescent="0.2">
      <c r="A15136" s="733">
        <v>45070</v>
      </c>
      <c r="B15136" s="40" t="s">
        <v>16</v>
      </c>
      <c r="C15136" s="62" t="s">
        <v>391</v>
      </c>
      <c r="D15136" s="107" t="s">
        <v>9996</v>
      </c>
      <c r="E15136" s="57">
        <v>3000</v>
      </c>
      <c r="F15136" s="57"/>
      <c r="G15136" s="57">
        <f t="shared" si="242"/>
        <v>-3000</v>
      </c>
      <c r="H15136" s="704" t="s">
        <v>9741</v>
      </c>
    </row>
    <row r="15137" spans="1:8" ht="15" x14ac:dyDescent="0.2">
      <c r="A15137" s="733">
        <v>45070</v>
      </c>
      <c r="B15137" s="40" t="s">
        <v>8874</v>
      </c>
      <c r="C15137" s="62" t="s">
        <v>3144</v>
      </c>
      <c r="D15137" s="107" t="s">
        <v>4308</v>
      </c>
      <c r="E15137" s="57">
        <v>4250</v>
      </c>
      <c r="F15137" s="57"/>
      <c r="G15137" s="57">
        <f t="shared" si="242"/>
        <v>-4250</v>
      </c>
      <c r="H15137" s="704" t="s">
        <v>9741</v>
      </c>
    </row>
    <row r="15138" spans="1:8" ht="15" x14ac:dyDescent="0.2">
      <c r="A15138" s="733">
        <v>45070</v>
      </c>
      <c r="B15138" s="40" t="s">
        <v>37</v>
      </c>
      <c r="C15138" s="62" t="s">
        <v>2514</v>
      </c>
      <c r="D15138" s="107" t="s">
        <v>10001</v>
      </c>
      <c r="E15138" s="57">
        <v>20000</v>
      </c>
      <c r="F15138" s="57"/>
      <c r="G15138" s="57">
        <f t="shared" si="242"/>
        <v>-20000</v>
      </c>
      <c r="H15138" s="704" t="s">
        <v>9741</v>
      </c>
    </row>
    <row r="15139" spans="1:8" ht="15" customHeight="1" x14ac:dyDescent="0.2">
      <c r="A15139" s="733">
        <v>45070</v>
      </c>
      <c r="B15139" s="40" t="s">
        <v>9354</v>
      </c>
      <c r="C15139" s="62" t="s">
        <v>391</v>
      </c>
      <c r="D15139" s="107" t="s">
        <v>10002</v>
      </c>
      <c r="E15139" s="57">
        <v>3700</v>
      </c>
      <c r="F15139" s="57"/>
      <c r="G15139" s="57">
        <f t="shared" si="242"/>
        <v>-3700</v>
      </c>
      <c r="H15139" s="704" t="s">
        <v>9741</v>
      </c>
    </row>
    <row r="15140" spans="1:8" ht="15" customHeight="1" x14ac:dyDescent="0.2">
      <c r="A15140" s="733">
        <v>45070</v>
      </c>
      <c r="B15140" s="40" t="s">
        <v>16</v>
      </c>
      <c r="C15140" s="62" t="s">
        <v>391</v>
      </c>
      <c r="D15140" s="107" t="s">
        <v>9423</v>
      </c>
      <c r="E15140" s="57">
        <v>3500</v>
      </c>
      <c r="F15140" s="57"/>
      <c r="G15140" s="57">
        <f t="shared" si="242"/>
        <v>-3500</v>
      </c>
      <c r="H15140" s="704" t="s">
        <v>9741</v>
      </c>
    </row>
    <row r="15141" spans="1:8" ht="15" customHeight="1" x14ac:dyDescent="0.2">
      <c r="A15141" s="733">
        <v>45070</v>
      </c>
      <c r="B15141" s="40" t="s">
        <v>9354</v>
      </c>
      <c r="C15141" s="62" t="s">
        <v>5740</v>
      </c>
      <c r="D15141" s="107" t="s">
        <v>9993</v>
      </c>
      <c r="E15141" s="57">
        <v>600</v>
      </c>
      <c r="F15141" s="57"/>
      <c r="G15141" s="57">
        <f t="shared" si="242"/>
        <v>-600</v>
      </c>
      <c r="H15141" s="704" t="s">
        <v>9741</v>
      </c>
    </row>
    <row r="15142" spans="1:8" ht="15" x14ac:dyDescent="0.2">
      <c r="A15142" s="733">
        <v>45070</v>
      </c>
      <c r="B15142" s="40" t="s">
        <v>9354</v>
      </c>
      <c r="C15142" s="62" t="s">
        <v>5740</v>
      </c>
      <c r="D15142" s="107" t="s">
        <v>9998</v>
      </c>
      <c r="E15142" s="57">
        <v>360</v>
      </c>
      <c r="F15142" s="57"/>
      <c r="G15142" s="57">
        <f t="shared" si="242"/>
        <v>-360</v>
      </c>
      <c r="H15142" s="704" t="s">
        <v>9741</v>
      </c>
    </row>
    <row r="15143" spans="1:8" ht="15" x14ac:dyDescent="0.2">
      <c r="A15143" s="733">
        <v>45070</v>
      </c>
      <c r="B15143" s="40" t="s">
        <v>9767</v>
      </c>
      <c r="C15143" s="62" t="s">
        <v>5740</v>
      </c>
      <c r="D15143" s="107" t="s">
        <v>9999</v>
      </c>
      <c r="E15143" s="57">
        <v>1500</v>
      </c>
      <c r="F15143" s="57"/>
      <c r="G15143" s="57">
        <f t="shared" si="242"/>
        <v>-1500</v>
      </c>
      <c r="H15143" s="704" t="s">
        <v>9741</v>
      </c>
    </row>
    <row r="15144" spans="1:8" ht="15" x14ac:dyDescent="0.2">
      <c r="A15144" s="733">
        <v>45070</v>
      </c>
      <c r="B15144" s="40" t="s">
        <v>9354</v>
      </c>
      <c r="C15144" s="62" t="s">
        <v>3144</v>
      </c>
      <c r="D15144" s="107" t="s">
        <v>9998</v>
      </c>
      <c r="E15144" s="57">
        <v>360</v>
      </c>
      <c r="F15144" s="57"/>
      <c r="G15144" s="57">
        <f t="shared" si="242"/>
        <v>-360</v>
      </c>
      <c r="H15144" s="704" t="s">
        <v>9741</v>
      </c>
    </row>
    <row r="15145" spans="1:8" ht="15" x14ac:dyDescent="0.2">
      <c r="A15145" s="733">
        <v>45070</v>
      </c>
      <c r="B15145" s="40" t="s">
        <v>9462</v>
      </c>
      <c r="C15145" s="62" t="s">
        <v>3144</v>
      </c>
      <c r="D15145" s="107" t="s">
        <v>10003</v>
      </c>
      <c r="E15145" s="57">
        <v>15600</v>
      </c>
      <c r="F15145" s="57"/>
      <c r="G15145" s="57">
        <f t="shared" si="242"/>
        <v>-15600</v>
      </c>
      <c r="H15145" s="704" t="s">
        <v>9741</v>
      </c>
    </row>
    <row r="15146" spans="1:8" ht="15" x14ac:dyDescent="0.2">
      <c r="A15146" s="733">
        <v>45070</v>
      </c>
      <c r="B15146" s="40" t="s">
        <v>9767</v>
      </c>
      <c r="C15146" s="62" t="s">
        <v>3144</v>
      </c>
      <c r="D15146" s="107" t="s">
        <v>10004</v>
      </c>
      <c r="E15146" s="57">
        <v>23200</v>
      </c>
      <c r="F15146" s="57"/>
      <c r="G15146" s="57">
        <f t="shared" si="242"/>
        <v>-23200</v>
      </c>
      <c r="H15146" s="704" t="s">
        <v>9741</v>
      </c>
    </row>
    <row r="15147" spans="1:8" ht="15" x14ac:dyDescent="0.2">
      <c r="A15147" s="733">
        <v>45071</v>
      </c>
      <c r="B15147" s="40" t="s">
        <v>9354</v>
      </c>
      <c r="C15147" s="62" t="s">
        <v>3144</v>
      </c>
      <c r="D15147" s="107" t="s">
        <v>10005</v>
      </c>
      <c r="E15147" s="57">
        <v>300</v>
      </c>
      <c r="F15147" s="57"/>
      <c r="G15147" s="57">
        <f t="shared" si="242"/>
        <v>-300</v>
      </c>
      <c r="H15147" s="704" t="s">
        <v>9741</v>
      </c>
    </row>
    <row r="15148" spans="1:8" ht="15" x14ac:dyDescent="0.2">
      <c r="A15148" s="733">
        <v>45071</v>
      </c>
      <c r="B15148" s="40" t="s">
        <v>9659</v>
      </c>
      <c r="C15148" s="62" t="s">
        <v>3144</v>
      </c>
      <c r="D15148" s="107" t="s">
        <v>10006</v>
      </c>
      <c r="E15148" s="57">
        <v>16000</v>
      </c>
      <c r="F15148" s="57"/>
      <c r="G15148" s="57">
        <f t="shared" si="242"/>
        <v>-16000</v>
      </c>
      <c r="H15148" s="704" t="s">
        <v>9741</v>
      </c>
    </row>
    <row r="15149" spans="1:8" ht="15" x14ac:dyDescent="0.2">
      <c r="A15149" s="733">
        <v>45071</v>
      </c>
      <c r="B15149" s="40" t="s">
        <v>10142</v>
      </c>
      <c r="C15149" s="62" t="s">
        <v>5740</v>
      </c>
      <c r="D15149" s="107" t="s">
        <v>369</v>
      </c>
      <c r="E15149" s="57">
        <v>1800</v>
      </c>
      <c r="F15149" s="57"/>
      <c r="G15149" s="57">
        <f t="shared" si="242"/>
        <v>-1800</v>
      </c>
      <c r="H15149" s="704" t="s">
        <v>9741</v>
      </c>
    </row>
    <row r="15150" spans="1:8" ht="15" x14ac:dyDescent="0.2">
      <c r="A15150" s="733">
        <v>45071</v>
      </c>
      <c r="B15150" s="40" t="s">
        <v>9767</v>
      </c>
      <c r="C15150" s="62" t="s">
        <v>5740</v>
      </c>
      <c r="D15150" s="107" t="s">
        <v>369</v>
      </c>
      <c r="E15150" s="57">
        <v>400</v>
      </c>
      <c r="F15150" s="57"/>
      <c r="G15150" s="57">
        <f t="shared" si="242"/>
        <v>-400</v>
      </c>
      <c r="H15150" s="704" t="s">
        <v>9741</v>
      </c>
    </row>
    <row r="15151" spans="1:8" ht="15" x14ac:dyDescent="0.2">
      <c r="A15151" s="733">
        <v>45071</v>
      </c>
      <c r="B15151" s="40" t="s">
        <v>9659</v>
      </c>
      <c r="C15151" s="62" t="s">
        <v>3144</v>
      </c>
      <c r="D15151" s="107" t="s">
        <v>10007</v>
      </c>
      <c r="E15151" s="57">
        <v>15000</v>
      </c>
      <c r="F15151" s="57"/>
      <c r="G15151" s="57">
        <f t="shared" si="242"/>
        <v>-15000</v>
      </c>
      <c r="H15151" s="704" t="s">
        <v>9741</v>
      </c>
    </row>
    <row r="15152" spans="1:8" ht="15" x14ac:dyDescent="0.2">
      <c r="A15152" s="733">
        <v>45071</v>
      </c>
      <c r="B15152" s="40" t="s">
        <v>9659</v>
      </c>
      <c r="C15152" s="62" t="s">
        <v>9786</v>
      </c>
      <c r="D15152" s="107" t="s">
        <v>10009</v>
      </c>
      <c r="E15152" s="57">
        <v>46500</v>
      </c>
      <c r="F15152" s="57"/>
      <c r="G15152" s="57">
        <f t="shared" si="242"/>
        <v>-46500</v>
      </c>
      <c r="H15152" s="704" t="s">
        <v>9741</v>
      </c>
    </row>
    <row r="15153" spans="1:8" ht="15" x14ac:dyDescent="0.2">
      <c r="A15153" s="733">
        <v>45071</v>
      </c>
      <c r="B15153" s="40" t="s">
        <v>9354</v>
      </c>
      <c r="C15153" s="62" t="s">
        <v>9786</v>
      </c>
      <c r="D15153" s="107" t="s">
        <v>10010</v>
      </c>
      <c r="E15153" s="57">
        <v>11000</v>
      </c>
      <c r="F15153" s="57"/>
      <c r="G15153" s="57">
        <f t="shared" si="242"/>
        <v>-11000</v>
      </c>
      <c r="H15153" s="704" t="s">
        <v>9741</v>
      </c>
    </row>
    <row r="15154" spans="1:8" ht="15" x14ac:dyDescent="0.2">
      <c r="A15154" s="733">
        <v>45071</v>
      </c>
      <c r="B15154" s="40" t="s">
        <v>9767</v>
      </c>
      <c r="C15154" s="62" t="s">
        <v>9786</v>
      </c>
      <c r="D15154" s="107" t="s">
        <v>10011</v>
      </c>
      <c r="E15154" s="57">
        <v>93000</v>
      </c>
      <c r="F15154" s="57"/>
      <c r="G15154" s="57">
        <f t="shared" si="242"/>
        <v>-93000</v>
      </c>
      <c r="H15154" s="704" t="s">
        <v>9741</v>
      </c>
    </row>
    <row r="15155" spans="1:8" ht="15" x14ac:dyDescent="0.2">
      <c r="A15155" s="733">
        <v>45071</v>
      </c>
      <c r="B15155" s="40" t="s">
        <v>9659</v>
      </c>
      <c r="C15155" s="62" t="s">
        <v>9786</v>
      </c>
      <c r="D15155" s="107" t="s">
        <v>10008</v>
      </c>
      <c r="E15155" s="57">
        <v>255750</v>
      </c>
      <c r="F15155" s="57"/>
      <c r="G15155" s="57">
        <f t="shared" si="242"/>
        <v>-255750</v>
      </c>
      <c r="H15155" s="704" t="s">
        <v>9741</v>
      </c>
    </row>
    <row r="15156" spans="1:8" ht="15" customHeight="1" x14ac:dyDescent="0.2">
      <c r="A15156" s="733">
        <v>45072</v>
      </c>
      <c r="B15156" s="40" t="s">
        <v>9659</v>
      </c>
      <c r="C15156" s="62" t="s">
        <v>10013</v>
      </c>
      <c r="D15156" s="107" t="s">
        <v>10014</v>
      </c>
      <c r="E15156" s="57">
        <v>950</v>
      </c>
      <c r="F15156" s="57"/>
      <c r="G15156" s="57">
        <f t="shared" si="242"/>
        <v>-950</v>
      </c>
      <c r="H15156" s="704" t="s">
        <v>9741</v>
      </c>
    </row>
    <row r="15157" spans="1:8" ht="15" x14ac:dyDescent="0.2">
      <c r="A15157" s="733">
        <v>45072</v>
      </c>
      <c r="B15157" s="40" t="s">
        <v>9354</v>
      </c>
      <c r="C15157" s="62" t="s">
        <v>285</v>
      </c>
      <c r="D15157" s="107" t="s">
        <v>2430</v>
      </c>
      <c r="E15157" s="57">
        <v>1000</v>
      </c>
      <c r="F15157" s="57"/>
      <c r="G15157" s="57">
        <f t="shared" si="242"/>
        <v>-1000</v>
      </c>
      <c r="H15157" s="704" t="s">
        <v>9741</v>
      </c>
    </row>
    <row r="15158" spans="1:8" ht="15" x14ac:dyDescent="0.2">
      <c r="A15158" s="733">
        <v>45072</v>
      </c>
      <c r="B15158" s="40" t="s">
        <v>9659</v>
      </c>
      <c r="C15158" s="62" t="s">
        <v>5740</v>
      </c>
      <c r="D15158" s="107" t="s">
        <v>369</v>
      </c>
      <c r="E15158" s="57">
        <v>1500</v>
      </c>
      <c r="F15158" s="57"/>
      <c r="G15158" s="57">
        <f t="shared" si="242"/>
        <v>-1500</v>
      </c>
      <c r="H15158" s="704" t="s">
        <v>9741</v>
      </c>
    </row>
    <row r="15159" spans="1:8" ht="15" x14ac:dyDescent="0.2">
      <c r="A15159" s="733">
        <v>45072</v>
      </c>
      <c r="B15159" s="40" t="s">
        <v>9659</v>
      </c>
      <c r="C15159" s="62" t="s">
        <v>3144</v>
      </c>
      <c r="D15159" s="107" t="s">
        <v>10015</v>
      </c>
      <c r="E15159" s="57">
        <v>3600</v>
      </c>
      <c r="F15159" s="57"/>
      <c r="G15159" s="57">
        <f t="shared" si="242"/>
        <v>-3600</v>
      </c>
      <c r="H15159" s="704" t="s">
        <v>9741</v>
      </c>
    </row>
    <row r="15160" spans="1:8" ht="15" x14ac:dyDescent="0.2">
      <c r="A15160" s="733">
        <v>45072</v>
      </c>
      <c r="B15160" s="40" t="s">
        <v>2932</v>
      </c>
      <c r="C15160" s="62" t="s">
        <v>3144</v>
      </c>
      <c r="D15160" s="107" t="s">
        <v>6485</v>
      </c>
      <c r="E15160" s="57">
        <v>5750</v>
      </c>
      <c r="F15160" s="57"/>
      <c r="G15160" s="57">
        <f t="shared" si="242"/>
        <v>-5750</v>
      </c>
      <c r="H15160" s="704" t="s">
        <v>9741</v>
      </c>
    </row>
    <row r="15161" spans="1:8" ht="15" customHeight="1" x14ac:dyDescent="0.2">
      <c r="A15161" s="733">
        <v>45072</v>
      </c>
      <c r="B15161" s="40" t="s">
        <v>2932</v>
      </c>
      <c r="C15161" s="62" t="s">
        <v>3144</v>
      </c>
      <c r="D15161" s="107" t="s">
        <v>10016</v>
      </c>
      <c r="E15161" s="57">
        <v>2650</v>
      </c>
      <c r="F15161" s="57"/>
      <c r="G15161" s="57">
        <f t="shared" si="242"/>
        <v>-2650</v>
      </c>
      <c r="H15161" s="704" t="s">
        <v>9741</v>
      </c>
    </row>
    <row r="15162" spans="1:8" ht="15" customHeight="1" x14ac:dyDescent="0.2">
      <c r="A15162" s="733">
        <v>45072</v>
      </c>
      <c r="B15162" s="40" t="s">
        <v>9767</v>
      </c>
      <c r="C15162" s="62" t="s">
        <v>5740</v>
      </c>
      <c r="D15162" s="107" t="s">
        <v>369</v>
      </c>
      <c r="E15162" s="57">
        <v>600</v>
      </c>
      <c r="F15162" s="57"/>
      <c r="G15162" s="57">
        <f t="shared" si="242"/>
        <v>-600</v>
      </c>
      <c r="H15162" s="704" t="s">
        <v>9741</v>
      </c>
    </row>
    <row r="15163" spans="1:8" ht="15" customHeight="1" x14ac:dyDescent="0.2">
      <c r="A15163" s="733">
        <v>45072</v>
      </c>
      <c r="B15163" s="40" t="s">
        <v>8874</v>
      </c>
      <c r="C15163" s="62" t="s">
        <v>5740</v>
      </c>
      <c r="D15163" s="107" t="s">
        <v>369</v>
      </c>
      <c r="E15163" s="57">
        <v>600</v>
      </c>
      <c r="F15163" s="57"/>
      <c r="G15163" s="57">
        <f t="shared" ref="G15163:G15226" si="243">F15163-E15163</f>
        <v>-600</v>
      </c>
      <c r="H15163" s="704" t="s">
        <v>9741</v>
      </c>
    </row>
    <row r="15164" spans="1:8" ht="15" customHeight="1" x14ac:dyDescent="0.2">
      <c r="A15164" s="733">
        <v>45072</v>
      </c>
      <c r="B15164" s="40" t="s">
        <v>9354</v>
      </c>
      <c r="C15164" s="62" t="s">
        <v>285</v>
      </c>
      <c r="D15164" s="107" t="s">
        <v>10017</v>
      </c>
      <c r="E15164" s="57">
        <v>200</v>
      </c>
      <c r="F15164" s="57"/>
      <c r="G15164" s="57">
        <f t="shared" si="243"/>
        <v>-200</v>
      </c>
      <c r="H15164" s="704" t="s">
        <v>9741</v>
      </c>
    </row>
    <row r="15165" spans="1:8" ht="15" customHeight="1" x14ac:dyDescent="0.2">
      <c r="A15165" s="733">
        <v>45072</v>
      </c>
      <c r="B15165" s="40" t="s">
        <v>9354</v>
      </c>
      <c r="C15165" s="62" t="s">
        <v>3144</v>
      </c>
      <c r="D15165" s="107" t="s">
        <v>10018</v>
      </c>
      <c r="E15165" s="57">
        <v>250</v>
      </c>
      <c r="F15165" s="57"/>
      <c r="G15165" s="57">
        <f t="shared" si="243"/>
        <v>-250</v>
      </c>
      <c r="H15165" s="704" t="s">
        <v>9741</v>
      </c>
    </row>
    <row r="15166" spans="1:8" ht="15" x14ac:dyDescent="0.2">
      <c r="A15166" s="733">
        <v>45072</v>
      </c>
      <c r="B15166" s="40" t="s">
        <v>10021</v>
      </c>
      <c r="C15166" s="62" t="s">
        <v>3144</v>
      </c>
      <c r="D15166" s="107" t="s">
        <v>10019</v>
      </c>
      <c r="E15166" s="57">
        <v>156200</v>
      </c>
      <c r="F15166" s="57"/>
      <c r="G15166" s="57">
        <f t="shared" si="243"/>
        <v>-156200</v>
      </c>
      <c r="H15166" s="704" t="s">
        <v>9741</v>
      </c>
    </row>
    <row r="15167" spans="1:8" ht="15" customHeight="1" x14ac:dyDescent="0.2">
      <c r="A15167" s="733">
        <v>45072</v>
      </c>
      <c r="B15167" s="40" t="s">
        <v>9659</v>
      </c>
      <c r="C15167" s="62" t="s">
        <v>5740</v>
      </c>
      <c r="D15167" s="107" t="s">
        <v>10020</v>
      </c>
      <c r="E15167" s="57">
        <v>800</v>
      </c>
      <c r="F15167" s="57"/>
      <c r="G15167" s="57">
        <f t="shared" si="243"/>
        <v>-800</v>
      </c>
      <c r="H15167" s="704" t="s">
        <v>9741</v>
      </c>
    </row>
    <row r="15168" spans="1:8" ht="15" customHeight="1" x14ac:dyDescent="0.2">
      <c r="A15168" s="733">
        <v>45072</v>
      </c>
      <c r="B15168" s="40" t="s">
        <v>9659</v>
      </c>
      <c r="C15168" s="62" t="s">
        <v>6965</v>
      </c>
      <c r="D15168" s="107" t="s">
        <v>2710</v>
      </c>
      <c r="E15168" s="57">
        <v>9000</v>
      </c>
      <c r="F15168" s="57"/>
      <c r="G15168" s="57">
        <f t="shared" si="243"/>
        <v>-9000</v>
      </c>
      <c r="H15168" s="704" t="s">
        <v>9741</v>
      </c>
    </row>
    <row r="15169" spans="1:8" ht="15" customHeight="1" x14ac:dyDescent="0.2">
      <c r="A15169" s="733">
        <v>45072</v>
      </c>
      <c r="B15169" s="40" t="s">
        <v>9659</v>
      </c>
      <c r="C15169" s="62" t="s">
        <v>5409</v>
      </c>
      <c r="D15169" s="107" t="s">
        <v>10064</v>
      </c>
      <c r="E15169" s="57">
        <v>8000</v>
      </c>
      <c r="F15169" s="57"/>
      <c r="G15169" s="57">
        <f t="shared" si="243"/>
        <v>-8000</v>
      </c>
      <c r="H15169" s="704" t="s">
        <v>9741</v>
      </c>
    </row>
    <row r="15170" spans="1:8" ht="15" customHeight="1" x14ac:dyDescent="0.2">
      <c r="A15170" s="733">
        <v>45075</v>
      </c>
      <c r="B15170" s="40" t="s">
        <v>10142</v>
      </c>
      <c r="C15170" s="62" t="s">
        <v>5740</v>
      </c>
      <c r="D15170" s="107" t="s">
        <v>369</v>
      </c>
      <c r="E15170" s="57">
        <v>1000</v>
      </c>
      <c r="F15170" s="57"/>
      <c r="G15170" s="57">
        <f t="shared" si="243"/>
        <v>-1000</v>
      </c>
      <c r="H15170" s="704" t="s">
        <v>9741</v>
      </c>
    </row>
    <row r="15171" spans="1:8" ht="15" customHeight="1" x14ac:dyDescent="0.2">
      <c r="A15171" s="733">
        <v>45075</v>
      </c>
      <c r="B15171" s="40" t="s">
        <v>9659</v>
      </c>
      <c r="C15171" s="62" t="s">
        <v>3291</v>
      </c>
      <c r="D15171" s="107" t="s">
        <v>10022</v>
      </c>
      <c r="E15171" s="57">
        <v>30000</v>
      </c>
      <c r="F15171" s="57"/>
      <c r="G15171" s="57">
        <f t="shared" si="243"/>
        <v>-30000</v>
      </c>
      <c r="H15171" s="704" t="s">
        <v>9741</v>
      </c>
    </row>
    <row r="15172" spans="1:8" ht="15" customHeight="1" x14ac:dyDescent="0.2">
      <c r="A15172" s="733">
        <v>45075</v>
      </c>
      <c r="B15172" s="40" t="s">
        <v>9659</v>
      </c>
      <c r="C15172" s="62" t="s">
        <v>5740</v>
      </c>
      <c r="D15172" s="107" t="s">
        <v>10023</v>
      </c>
      <c r="E15172" s="57">
        <v>600</v>
      </c>
      <c r="F15172" s="57"/>
      <c r="G15172" s="57">
        <f t="shared" si="243"/>
        <v>-600</v>
      </c>
      <c r="H15172" s="704" t="s">
        <v>9741</v>
      </c>
    </row>
    <row r="15173" spans="1:8" ht="15" x14ac:dyDescent="0.2">
      <c r="A15173" s="733">
        <v>45075</v>
      </c>
      <c r="B15173" s="40" t="s">
        <v>8874</v>
      </c>
      <c r="C15173" s="62" t="s">
        <v>5740</v>
      </c>
      <c r="D15173" s="107" t="s">
        <v>369</v>
      </c>
      <c r="E15173" s="57">
        <v>1000</v>
      </c>
      <c r="F15173" s="57"/>
      <c r="G15173" s="57">
        <f t="shared" si="243"/>
        <v>-1000</v>
      </c>
      <c r="H15173" s="704" t="s">
        <v>9741</v>
      </c>
    </row>
    <row r="15174" spans="1:8" ht="15" x14ac:dyDescent="0.2">
      <c r="A15174" s="733">
        <v>45075</v>
      </c>
      <c r="B15174" s="40" t="s">
        <v>10021</v>
      </c>
      <c r="C15174" s="62" t="s">
        <v>5740</v>
      </c>
      <c r="D15174" s="107" t="s">
        <v>369</v>
      </c>
      <c r="E15174" s="57">
        <v>500</v>
      </c>
      <c r="F15174" s="57"/>
      <c r="G15174" s="57">
        <f t="shared" si="243"/>
        <v>-500</v>
      </c>
      <c r="H15174" s="704" t="s">
        <v>9741</v>
      </c>
    </row>
    <row r="15175" spans="1:8" ht="15" x14ac:dyDescent="0.2">
      <c r="A15175" s="733">
        <v>45075</v>
      </c>
      <c r="B15175" s="40" t="s">
        <v>16</v>
      </c>
      <c r="C15175" s="62" t="s">
        <v>103</v>
      </c>
      <c r="D15175" s="107" t="s">
        <v>9423</v>
      </c>
      <c r="E15175" s="57">
        <v>4000</v>
      </c>
      <c r="F15175" s="57"/>
      <c r="G15175" s="57">
        <f t="shared" si="243"/>
        <v>-4000</v>
      </c>
      <c r="H15175" s="704" t="s">
        <v>9741</v>
      </c>
    </row>
    <row r="15176" spans="1:8" ht="15" x14ac:dyDescent="0.2">
      <c r="A15176" s="733">
        <v>45075</v>
      </c>
      <c r="B15176" s="40" t="s">
        <v>16</v>
      </c>
      <c r="C15176" s="62" t="s">
        <v>5409</v>
      </c>
      <c r="D15176" s="107" t="s">
        <v>369</v>
      </c>
      <c r="E15176" s="57">
        <v>5000</v>
      </c>
      <c r="F15176" s="57"/>
      <c r="G15176" s="57">
        <f t="shared" si="243"/>
        <v>-5000</v>
      </c>
      <c r="H15176" s="704" t="s">
        <v>9741</v>
      </c>
    </row>
    <row r="15177" spans="1:8" ht="15" x14ac:dyDescent="0.2">
      <c r="A15177" s="733">
        <v>45075</v>
      </c>
      <c r="B15177" s="40" t="s">
        <v>16</v>
      </c>
      <c r="C15177" s="62" t="s">
        <v>103</v>
      </c>
      <c r="D15177" s="107" t="s">
        <v>10024</v>
      </c>
      <c r="E15177" s="57">
        <v>6000</v>
      </c>
      <c r="F15177" s="57"/>
      <c r="G15177" s="57">
        <f t="shared" si="243"/>
        <v>-6000</v>
      </c>
      <c r="H15177" s="704" t="s">
        <v>9741</v>
      </c>
    </row>
    <row r="15178" spans="1:8" ht="15" x14ac:dyDescent="0.2">
      <c r="A15178" s="733">
        <v>45075</v>
      </c>
      <c r="B15178" s="40" t="s">
        <v>9407</v>
      </c>
      <c r="C15178" s="62" t="s">
        <v>3144</v>
      </c>
      <c r="D15178" s="107" t="s">
        <v>10025</v>
      </c>
      <c r="E15178" s="57">
        <v>55000</v>
      </c>
      <c r="F15178" s="57"/>
      <c r="G15178" s="57">
        <f t="shared" si="243"/>
        <v>-55000</v>
      </c>
      <c r="H15178" s="704" t="s">
        <v>9741</v>
      </c>
    </row>
    <row r="15179" spans="1:8" ht="15" x14ac:dyDescent="0.2">
      <c r="A15179" s="733">
        <v>45075</v>
      </c>
      <c r="B15179" s="40" t="s">
        <v>10142</v>
      </c>
      <c r="C15179" s="62" t="s">
        <v>3144</v>
      </c>
      <c r="D15179" s="107" t="s">
        <v>10025</v>
      </c>
      <c r="E15179" s="57">
        <v>2000</v>
      </c>
      <c r="F15179" s="57"/>
      <c r="G15179" s="57">
        <f t="shared" si="243"/>
        <v>-2000</v>
      </c>
      <c r="H15179" s="704" t="s">
        <v>9741</v>
      </c>
    </row>
    <row r="15180" spans="1:8" ht="15" x14ac:dyDescent="0.2">
      <c r="A15180" s="733">
        <v>45075</v>
      </c>
      <c r="B15180" s="40" t="s">
        <v>10021</v>
      </c>
      <c r="C15180" s="62" t="s">
        <v>3144</v>
      </c>
      <c r="D15180" s="107" t="s">
        <v>10025</v>
      </c>
      <c r="E15180" s="57">
        <v>2050</v>
      </c>
      <c r="F15180" s="57"/>
      <c r="G15180" s="57">
        <f t="shared" si="243"/>
        <v>-2050</v>
      </c>
      <c r="H15180" s="704" t="s">
        <v>9741</v>
      </c>
    </row>
    <row r="15181" spans="1:8" ht="15" x14ac:dyDescent="0.2">
      <c r="A15181" s="733">
        <v>45075</v>
      </c>
      <c r="B15181" s="40" t="s">
        <v>2932</v>
      </c>
      <c r="C15181" s="62" t="s">
        <v>3144</v>
      </c>
      <c r="D15181" s="107" t="s">
        <v>10025</v>
      </c>
      <c r="E15181" s="57">
        <v>2000</v>
      </c>
      <c r="F15181" s="57"/>
      <c r="G15181" s="57">
        <f t="shared" si="243"/>
        <v>-2000</v>
      </c>
      <c r="H15181" s="704" t="s">
        <v>9741</v>
      </c>
    </row>
    <row r="15182" spans="1:8" ht="15" x14ac:dyDescent="0.2">
      <c r="A15182" s="733">
        <v>45075</v>
      </c>
      <c r="B15182" s="40" t="s">
        <v>16</v>
      </c>
      <c r="C15182" s="62" t="s">
        <v>5340</v>
      </c>
      <c r="D15182" s="107" t="s">
        <v>10026</v>
      </c>
      <c r="E15182" s="57">
        <v>5000</v>
      </c>
      <c r="F15182" s="57"/>
      <c r="G15182" s="57">
        <f t="shared" si="243"/>
        <v>-5000</v>
      </c>
      <c r="H15182" s="704" t="s">
        <v>9741</v>
      </c>
    </row>
    <row r="15183" spans="1:8" ht="15" x14ac:dyDescent="0.2">
      <c r="A15183" s="733">
        <v>45075</v>
      </c>
      <c r="B15183" s="40" t="s">
        <v>9767</v>
      </c>
      <c r="C15183" s="62" t="s">
        <v>3144</v>
      </c>
      <c r="D15183" s="107" t="s">
        <v>10027</v>
      </c>
      <c r="E15183" s="57">
        <v>26000</v>
      </c>
      <c r="F15183" s="57"/>
      <c r="G15183" s="57">
        <f t="shared" si="243"/>
        <v>-26000</v>
      </c>
      <c r="H15183" s="704" t="s">
        <v>9741</v>
      </c>
    </row>
    <row r="15184" spans="1:8" ht="15" x14ac:dyDescent="0.2">
      <c r="A15184" s="733">
        <v>45075</v>
      </c>
      <c r="B15184" s="40" t="s">
        <v>10021</v>
      </c>
      <c r="C15184" s="62" t="s">
        <v>3144</v>
      </c>
      <c r="D15184" s="107" t="s">
        <v>10027</v>
      </c>
      <c r="E15184" s="57">
        <v>4000</v>
      </c>
      <c r="F15184" s="57"/>
      <c r="G15184" s="57">
        <f t="shared" si="243"/>
        <v>-4000</v>
      </c>
      <c r="H15184" s="704" t="s">
        <v>9741</v>
      </c>
    </row>
    <row r="15185" spans="1:8" ht="15" x14ac:dyDescent="0.2">
      <c r="A15185" s="733">
        <v>45075</v>
      </c>
      <c r="B15185" s="40" t="s">
        <v>9767</v>
      </c>
      <c r="C15185" s="62" t="s">
        <v>3144</v>
      </c>
      <c r="D15185" s="107" t="s">
        <v>9881</v>
      </c>
      <c r="E15185" s="57">
        <v>63750</v>
      </c>
      <c r="F15185" s="57"/>
      <c r="G15185" s="57">
        <f t="shared" si="243"/>
        <v>-63750</v>
      </c>
      <c r="H15185" s="704" t="s">
        <v>9741</v>
      </c>
    </row>
    <row r="15186" spans="1:8" ht="15" x14ac:dyDescent="0.2">
      <c r="A15186" s="733">
        <v>45075</v>
      </c>
      <c r="B15186" s="40" t="s">
        <v>9767</v>
      </c>
      <c r="C15186" s="62" t="s">
        <v>3144</v>
      </c>
      <c r="D15186" s="107" t="s">
        <v>10028</v>
      </c>
      <c r="E15186" s="57">
        <v>27750</v>
      </c>
      <c r="F15186" s="57"/>
      <c r="G15186" s="57">
        <f t="shared" si="243"/>
        <v>-27750</v>
      </c>
      <c r="H15186" s="704" t="s">
        <v>9741</v>
      </c>
    </row>
    <row r="15187" spans="1:8" ht="15" x14ac:dyDescent="0.2">
      <c r="A15187" s="733">
        <v>45075</v>
      </c>
      <c r="B15187" s="40" t="s">
        <v>9767</v>
      </c>
      <c r="C15187" s="62" t="s">
        <v>10033</v>
      </c>
      <c r="D15187" s="107" t="s">
        <v>10029</v>
      </c>
      <c r="E15187" s="57">
        <v>64800</v>
      </c>
      <c r="F15187" s="57"/>
      <c r="G15187" s="57">
        <f t="shared" si="243"/>
        <v>-64800</v>
      </c>
      <c r="H15187" s="704" t="s">
        <v>9741</v>
      </c>
    </row>
    <row r="15188" spans="1:8" ht="15" x14ac:dyDescent="0.2">
      <c r="A15188" s="733">
        <v>45075</v>
      </c>
      <c r="B15188" s="40" t="s">
        <v>9354</v>
      </c>
      <c r="C15188" s="62" t="s">
        <v>3144</v>
      </c>
      <c r="D15188" s="107" t="s">
        <v>10030</v>
      </c>
      <c r="E15188" s="57">
        <v>1460</v>
      </c>
      <c r="F15188" s="57"/>
      <c r="G15188" s="57">
        <f t="shared" si="243"/>
        <v>-1460</v>
      </c>
      <c r="H15188" s="704" t="s">
        <v>9741</v>
      </c>
    </row>
    <row r="15189" spans="1:8" ht="15" x14ac:dyDescent="0.2">
      <c r="A15189" s="733">
        <v>45075</v>
      </c>
      <c r="B15189" s="40" t="s">
        <v>9354</v>
      </c>
      <c r="C15189" s="62" t="s">
        <v>5740</v>
      </c>
      <c r="D15189" s="107" t="s">
        <v>10031</v>
      </c>
      <c r="E15189" s="57">
        <v>2700</v>
      </c>
      <c r="F15189" s="57"/>
      <c r="G15189" s="57">
        <f t="shared" si="243"/>
        <v>-2700</v>
      </c>
      <c r="H15189" s="704" t="s">
        <v>9741</v>
      </c>
    </row>
    <row r="15190" spans="1:8" ht="15" x14ac:dyDescent="0.2">
      <c r="A15190" s="733">
        <v>45075</v>
      </c>
      <c r="B15190" s="40" t="s">
        <v>9767</v>
      </c>
      <c r="C15190" s="62" t="s">
        <v>5740</v>
      </c>
      <c r="D15190" s="107" t="s">
        <v>10032</v>
      </c>
      <c r="E15190" s="57">
        <v>1700</v>
      </c>
      <c r="F15190" s="57"/>
      <c r="G15190" s="57">
        <f t="shared" si="243"/>
        <v>-1700</v>
      </c>
      <c r="H15190" s="704" t="s">
        <v>9741</v>
      </c>
    </row>
    <row r="15191" spans="1:8" ht="15" x14ac:dyDescent="0.2">
      <c r="A15191" s="733">
        <v>45075</v>
      </c>
      <c r="B15191" s="40" t="s">
        <v>25</v>
      </c>
      <c r="C15191" s="62" t="s">
        <v>2427</v>
      </c>
      <c r="D15191" s="107" t="s">
        <v>10034</v>
      </c>
      <c r="E15191" s="57">
        <v>61659</v>
      </c>
      <c r="F15191" s="57"/>
      <c r="G15191" s="57">
        <f t="shared" si="243"/>
        <v>-61659</v>
      </c>
      <c r="H15191" s="704" t="s">
        <v>9741</v>
      </c>
    </row>
    <row r="15192" spans="1:8" ht="15" x14ac:dyDescent="0.2">
      <c r="A15192" s="733">
        <v>45075</v>
      </c>
      <c r="B15192" s="40" t="s">
        <v>9407</v>
      </c>
      <c r="C15192" s="62" t="s">
        <v>3144</v>
      </c>
      <c r="D15192" s="107" t="s">
        <v>10037</v>
      </c>
      <c r="E15192" s="57">
        <v>53899</v>
      </c>
      <c r="F15192" s="57"/>
      <c r="G15192" s="57">
        <f t="shared" si="243"/>
        <v>-53899</v>
      </c>
      <c r="H15192" s="704" t="s">
        <v>9741</v>
      </c>
    </row>
    <row r="15193" spans="1:8" ht="15" x14ac:dyDescent="0.2">
      <c r="A15193" s="733">
        <v>45075</v>
      </c>
      <c r="B15193" s="40" t="s">
        <v>9767</v>
      </c>
      <c r="C15193" s="62"/>
      <c r="D15193" s="107" t="s">
        <v>10036</v>
      </c>
      <c r="E15193" s="57">
        <v>133020</v>
      </c>
      <c r="F15193" s="57"/>
      <c r="G15193" s="57">
        <f t="shared" si="243"/>
        <v>-133020</v>
      </c>
      <c r="H15193" s="704" t="s">
        <v>9741</v>
      </c>
    </row>
    <row r="15194" spans="1:8" ht="15" x14ac:dyDescent="0.2">
      <c r="A15194" s="733">
        <v>45075</v>
      </c>
      <c r="B15194" s="40" t="s">
        <v>2932</v>
      </c>
      <c r="C15194" s="62" t="s">
        <v>391</v>
      </c>
      <c r="D15194" s="107" t="s">
        <v>10035</v>
      </c>
      <c r="E15194" s="57">
        <v>30000</v>
      </c>
      <c r="F15194" s="57"/>
      <c r="G15194" s="57">
        <f t="shared" si="243"/>
        <v>-30000</v>
      </c>
      <c r="H15194" s="704" t="s">
        <v>9741</v>
      </c>
    </row>
    <row r="15195" spans="1:8" ht="15" x14ac:dyDescent="0.2">
      <c r="A15195" s="733">
        <v>45076</v>
      </c>
      <c r="B15195" s="40" t="s">
        <v>8655</v>
      </c>
      <c r="C15195" s="62" t="s">
        <v>6704</v>
      </c>
      <c r="D15195" s="107" t="s">
        <v>9245</v>
      </c>
      <c r="E15195" s="57">
        <v>536250</v>
      </c>
      <c r="F15195" s="57"/>
      <c r="G15195" s="57">
        <f t="shared" si="243"/>
        <v>-536250</v>
      </c>
      <c r="H15195" s="704" t="s">
        <v>9741</v>
      </c>
    </row>
    <row r="15196" spans="1:8" ht="24" customHeight="1" x14ac:dyDescent="0.2">
      <c r="A15196" s="733">
        <v>45076</v>
      </c>
      <c r="B15196" s="62" t="s">
        <v>1399</v>
      </c>
      <c r="C15196" s="550" t="s">
        <v>6704</v>
      </c>
      <c r="D15196" s="739" t="s">
        <v>10315</v>
      </c>
      <c r="E15196" s="551">
        <v>135000</v>
      </c>
      <c r="F15196" s="125"/>
      <c r="G15196" s="125">
        <f t="shared" si="243"/>
        <v>-135000</v>
      </c>
      <c r="H15196" s="704" t="s">
        <v>9741</v>
      </c>
    </row>
    <row r="15197" spans="1:8" ht="24" x14ac:dyDescent="0.2">
      <c r="A15197" s="733">
        <v>45076</v>
      </c>
      <c r="B15197" s="62" t="s">
        <v>4720</v>
      </c>
      <c r="C15197" s="550" t="s">
        <v>6704</v>
      </c>
      <c r="D15197" s="739" t="s">
        <v>10315</v>
      </c>
      <c r="E15197" s="551">
        <v>135000</v>
      </c>
      <c r="F15197" s="125"/>
      <c r="G15197" s="125">
        <f t="shared" si="243"/>
        <v>-135000</v>
      </c>
      <c r="H15197" s="704" t="s">
        <v>9741</v>
      </c>
    </row>
    <row r="15198" spans="1:8" ht="24" x14ac:dyDescent="0.2">
      <c r="A15198" s="733">
        <v>45076</v>
      </c>
      <c r="B15198" s="62" t="s">
        <v>8866</v>
      </c>
      <c r="C15198" s="550" t="s">
        <v>6704</v>
      </c>
      <c r="D15198" s="739" t="s">
        <v>10315</v>
      </c>
      <c r="E15198" s="551">
        <v>135000</v>
      </c>
      <c r="F15198" s="125"/>
      <c r="G15198" s="125">
        <f t="shared" si="243"/>
        <v>-135000</v>
      </c>
      <c r="H15198" s="704" t="s">
        <v>9741</v>
      </c>
    </row>
    <row r="15199" spans="1:8" ht="24" x14ac:dyDescent="0.2">
      <c r="A15199" s="733">
        <v>45076</v>
      </c>
      <c r="B15199" s="62" t="s">
        <v>9407</v>
      </c>
      <c r="C15199" s="550" t="s">
        <v>6704</v>
      </c>
      <c r="D15199" s="739" t="s">
        <v>10315</v>
      </c>
      <c r="E15199" s="551">
        <v>135000</v>
      </c>
      <c r="F15199" s="125"/>
      <c r="G15199" s="125">
        <f t="shared" si="243"/>
        <v>-135000</v>
      </c>
      <c r="H15199" s="704" t="s">
        <v>9741</v>
      </c>
    </row>
    <row r="15200" spans="1:8" ht="24" x14ac:dyDescent="0.2">
      <c r="A15200" s="733">
        <v>45076</v>
      </c>
      <c r="B15200" s="62" t="s">
        <v>8655</v>
      </c>
      <c r="C15200" s="550" t="s">
        <v>6704</v>
      </c>
      <c r="D15200" s="739" t="s">
        <v>10315</v>
      </c>
      <c r="E15200" s="551">
        <v>131550</v>
      </c>
      <c r="F15200" s="125"/>
      <c r="G15200" s="125">
        <f t="shared" si="243"/>
        <v>-131550</v>
      </c>
      <c r="H15200" s="704" t="s">
        <v>9741</v>
      </c>
    </row>
    <row r="15201" spans="1:8" ht="15" x14ac:dyDescent="0.2">
      <c r="A15201" s="733">
        <v>45076</v>
      </c>
      <c r="B15201" s="40" t="s">
        <v>9354</v>
      </c>
      <c r="C15201" s="62" t="s">
        <v>3144</v>
      </c>
      <c r="D15201" s="107" t="s">
        <v>10038</v>
      </c>
      <c r="E15201" s="57">
        <v>300</v>
      </c>
      <c r="F15201" s="57"/>
      <c r="G15201" s="57">
        <f t="shared" si="243"/>
        <v>-300</v>
      </c>
      <c r="H15201" s="704" t="s">
        <v>9741</v>
      </c>
    </row>
    <row r="15202" spans="1:8" ht="15" x14ac:dyDescent="0.2">
      <c r="A15202" s="733">
        <v>45076</v>
      </c>
      <c r="B15202" s="40" t="s">
        <v>16</v>
      </c>
      <c r="C15202" s="62" t="s">
        <v>391</v>
      </c>
      <c r="D15202" s="107" t="s">
        <v>10039</v>
      </c>
      <c r="E15202" s="57">
        <v>400</v>
      </c>
      <c r="F15202" s="57"/>
      <c r="G15202" s="57">
        <f t="shared" si="243"/>
        <v>-400</v>
      </c>
      <c r="H15202" s="704" t="s">
        <v>9741</v>
      </c>
    </row>
    <row r="15203" spans="1:8" ht="15" customHeight="1" x14ac:dyDescent="0.2">
      <c r="A15203" s="733">
        <v>45076</v>
      </c>
      <c r="B15203" s="40" t="s">
        <v>9354</v>
      </c>
      <c r="C15203" s="62" t="s">
        <v>5740</v>
      </c>
      <c r="D15203" s="107" t="s">
        <v>369</v>
      </c>
      <c r="E15203" s="57">
        <v>600</v>
      </c>
      <c r="F15203" s="57"/>
      <c r="G15203" s="57">
        <f t="shared" si="243"/>
        <v>-600</v>
      </c>
      <c r="H15203" s="704" t="s">
        <v>9741</v>
      </c>
    </row>
    <row r="15204" spans="1:8" ht="15" customHeight="1" x14ac:dyDescent="0.2">
      <c r="A15204" s="733">
        <v>45076</v>
      </c>
      <c r="B15204" s="40" t="s">
        <v>9659</v>
      </c>
      <c r="C15204" s="62" t="s">
        <v>5740</v>
      </c>
      <c r="D15204" s="107" t="s">
        <v>369</v>
      </c>
      <c r="E15204" s="57">
        <v>600</v>
      </c>
      <c r="F15204" s="57"/>
      <c r="G15204" s="57">
        <f t="shared" si="243"/>
        <v>-600</v>
      </c>
      <c r="H15204" s="704" t="s">
        <v>9741</v>
      </c>
    </row>
    <row r="15205" spans="1:8" ht="15" x14ac:dyDescent="0.2">
      <c r="A15205" s="733">
        <v>45076</v>
      </c>
      <c r="B15205" s="40" t="s">
        <v>9767</v>
      </c>
      <c r="C15205" s="62" t="s">
        <v>5740</v>
      </c>
      <c r="D15205" s="107" t="s">
        <v>369</v>
      </c>
      <c r="E15205" s="57">
        <v>2500</v>
      </c>
      <c r="F15205" s="57"/>
      <c r="G15205" s="57">
        <f t="shared" si="243"/>
        <v>-2500</v>
      </c>
      <c r="H15205" s="704" t="s">
        <v>9741</v>
      </c>
    </row>
    <row r="15206" spans="1:8" ht="15" x14ac:dyDescent="0.2">
      <c r="A15206" s="733">
        <v>45076</v>
      </c>
      <c r="B15206" s="40" t="s">
        <v>9462</v>
      </c>
      <c r="C15206" s="62" t="s">
        <v>6850</v>
      </c>
      <c r="D15206" s="107" t="s">
        <v>369</v>
      </c>
      <c r="E15206" s="57">
        <v>14000</v>
      </c>
      <c r="F15206" s="57"/>
      <c r="G15206" s="57">
        <f t="shared" si="243"/>
        <v>-14000</v>
      </c>
      <c r="H15206" s="704" t="s">
        <v>9741</v>
      </c>
    </row>
    <row r="15207" spans="1:8" ht="15" x14ac:dyDescent="0.2">
      <c r="A15207" s="733">
        <v>45076</v>
      </c>
      <c r="B15207" s="40" t="s">
        <v>9767</v>
      </c>
      <c r="C15207" s="62" t="s">
        <v>5386</v>
      </c>
      <c r="D15207" s="107" t="s">
        <v>10040</v>
      </c>
      <c r="E15207" s="57">
        <v>14000</v>
      </c>
      <c r="F15207" s="57"/>
      <c r="G15207" s="57">
        <f t="shared" si="243"/>
        <v>-14000</v>
      </c>
      <c r="H15207" s="704" t="s">
        <v>9741</v>
      </c>
    </row>
    <row r="15208" spans="1:8" ht="15" x14ac:dyDescent="0.2">
      <c r="A15208" s="733">
        <v>45076</v>
      </c>
      <c r="B15208" s="40" t="s">
        <v>16</v>
      </c>
      <c r="C15208" s="62" t="s">
        <v>103</v>
      </c>
      <c r="D15208" s="107" t="s">
        <v>9423</v>
      </c>
      <c r="E15208" s="57">
        <v>2500</v>
      </c>
      <c r="F15208" s="57"/>
      <c r="G15208" s="57">
        <f t="shared" si="243"/>
        <v>-2500</v>
      </c>
      <c r="H15208" s="704" t="s">
        <v>9741</v>
      </c>
    </row>
    <row r="15209" spans="1:8" ht="15" x14ac:dyDescent="0.2">
      <c r="A15209" s="733">
        <v>45076</v>
      </c>
      <c r="B15209" s="40" t="s">
        <v>9659</v>
      </c>
      <c r="C15209" s="62" t="s">
        <v>5740</v>
      </c>
      <c r="D15209" s="107" t="s">
        <v>369</v>
      </c>
      <c r="E15209" s="57">
        <v>1000</v>
      </c>
      <c r="F15209" s="57"/>
      <c r="G15209" s="57">
        <f t="shared" si="243"/>
        <v>-1000</v>
      </c>
      <c r="H15209" s="704" t="s">
        <v>9741</v>
      </c>
    </row>
    <row r="15210" spans="1:8" ht="15" x14ac:dyDescent="0.2">
      <c r="A15210" s="733">
        <v>45076</v>
      </c>
      <c r="B15210" s="40" t="s">
        <v>9659</v>
      </c>
      <c r="C15210" s="62" t="s">
        <v>3144</v>
      </c>
      <c r="D15210" s="107" t="s">
        <v>8125</v>
      </c>
      <c r="E15210" s="57">
        <v>300</v>
      </c>
      <c r="F15210" s="57"/>
      <c r="G15210" s="57">
        <f t="shared" si="243"/>
        <v>-300</v>
      </c>
      <c r="H15210" s="704" t="s">
        <v>9741</v>
      </c>
    </row>
    <row r="15211" spans="1:8" ht="15" x14ac:dyDescent="0.2">
      <c r="A15211" s="733">
        <v>45077</v>
      </c>
      <c r="B15211" s="40" t="s">
        <v>9767</v>
      </c>
      <c r="C15211" s="62" t="s">
        <v>3144</v>
      </c>
      <c r="D15211" s="107" t="s">
        <v>10041</v>
      </c>
      <c r="E15211" s="57">
        <v>98000</v>
      </c>
      <c r="F15211" s="57"/>
      <c r="G15211" s="57">
        <f t="shared" si="243"/>
        <v>-98000</v>
      </c>
      <c r="H15211" s="704" t="s">
        <v>9741</v>
      </c>
    </row>
    <row r="15212" spans="1:8" ht="15" x14ac:dyDescent="0.2">
      <c r="A15212" s="733">
        <v>45075</v>
      </c>
      <c r="B15212" s="40" t="s">
        <v>9354</v>
      </c>
      <c r="C15212" s="62" t="s">
        <v>3144</v>
      </c>
      <c r="D15212" s="107" t="s">
        <v>10012</v>
      </c>
      <c r="E15212" s="57">
        <v>1500</v>
      </c>
      <c r="F15212" s="57"/>
      <c r="G15212" s="57">
        <f t="shared" si="243"/>
        <v>-1500</v>
      </c>
      <c r="H15212" s="704" t="s">
        <v>9741</v>
      </c>
    </row>
    <row r="15213" spans="1:8" ht="15" x14ac:dyDescent="0.2">
      <c r="A15213" s="733">
        <v>45077</v>
      </c>
      <c r="B15213" s="40" t="s">
        <v>8557</v>
      </c>
      <c r="C15213" s="62" t="s">
        <v>3144</v>
      </c>
      <c r="D15213" s="107" t="s">
        <v>6485</v>
      </c>
      <c r="E15213" s="57">
        <v>3000</v>
      </c>
      <c r="F15213" s="57"/>
      <c r="G15213" s="57">
        <f t="shared" si="243"/>
        <v>-3000</v>
      </c>
      <c r="H15213" s="704" t="s">
        <v>9741</v>
      </c>
    </row>
    <row r="15214" spans="1:8" ht="15" x14ac:dyDescent="0.2">
      <c r="A15214" s="733">
        <v>45077</v>
      </c>
      <c r="B15214" s="40" t="s">
        <v>10021</v>
      </c>
      <c r="C15214" s="62" t="s">
        <v>3144</v>
      </c>
      <c r="D15214" s="107" t="s">
        <v>6485</v>
      </c>
      <c r="E15214" s="57">
        <v>12020</v>
      </c>
      <c r="F15214" s="57"/>
      <c r="G15214" s="57">
        <f t="shared" si="243"/>
        <v>-12020</v>
      </c>
      <c r="H15214" s="704" t="s">
        <v>9741</v>
      </c>
    </row>
    <row r="15215" spans="1:8" ht="15" x14ac:dyDescent="0.2">
      <c r="A15215" s="733">
        <v>45077</v>
      </c>
      <c r="B15215" s="40" t="s">
        <v>9354</v>
      </c>
      <c r="C15215" s="62" t="s">
        <v>9869</v>
      </c>
      <c r="D15215" s="107" t="s">
        <v>10043</v>
      </c>
      <c r="E15215" s="57">
        <v>7250</v>
      </c>
      <c r="F15215" s="57"/>
      <c r="G15215" s="57">
        <f t="shared" si="243"/>
        <v>-7250</v>
      </c>
      <c r="H15215" s="704" t="s">
        <v>9741</v>
      </c>
    </row>
    <row r="15216" spans="1:8" ht="15" x14ac:dyDescent="0.2">
      <c r="A15216" s="733">
        <v>45077</v>
      </c>
      <c r="B15216" s="40" t="s">
        <v>9767</v>
      </c>
      <c r="C15216" s="62" t="s">
        <v>8249</v>
      </c>
      <c r="D15216" s="107" t="s">
        <v>10054</v>
      </c>
      <c r="E15216" s="57">
        <v>44000</v>
      </c>
      <c r="F15216" s="57"/>
      <c r="G15216" s="57">
        <f t="shared" si="243"/>
        <v>-44000</v>
      </c>
      <c r="H15216" s="704" t="s">
        <v>9741</v>
      </c>
    </row>
    <row r="15217" spans="1:8" ht="15" x14ac:dyDescent="0.2">
      <c r="A15217" s="732">
        <v>45048</v>
      </c>
      <c r="B15217" s="173" t="s">
        <v>8337</v>
      </c>
      <c r="C15217" s="173" t="s">
        <v>7465</v>
      </c>
      <c r="D15217" s="227" t="s">
        <v>9747</v>
      </c>
      <c r="E15217" s="235">
        <v>441500</v>
      </c>
      <c r="F15217" s="122"/>
      <c r="G15217" s="122">
        <f t="shared" si="243"/>
        <v>-441500</v>
      </c>
      <c r="H15217" s="708" t="s">
        <v>9741</v>
      </c>
    </row>
    <row r="15218" spans="1:8" ht="15" x14ac:dyDescent="0.2">
      <c r="A15218" s="732">
        <v>45049</v>
      </c>
      <c r="B15218" s="173" t="s">
        <v>9659</v>
      </c>
      <c r="C15218" s="173" t="s">
        <v>9748</v>
      </c>
      <c r="D15218" s="227" t="s">
        <v>9749</v>
      </c>
      <c r="E15218" s="235">
        <v>35000</v>
      </c>
      <c r="F15218" s="122"/>
      <c r="G15218" s="122">
        <f t="shared" si="243"/>
        <v>-35000</v>
      </c>
      <c r="H15218" s="708" t="s">
        <v>9741</v>
      </c>
    </row>
    <row r="15219" spans="1:8" ht="15" x14ac:dyDescent="0.2">
      <c r="A15219" s="732">
        <v>45056</v>
      </c>
      <c r="B15219" s="173" t="s">
        <v>9354</v>
      </c>
      <c r="C15219" s="173" t="s">
        <v>9458</v>
      </c>
      <c r="D15219" s="227" t="s">
        <v>10224</v>
      </c>
      <c r="E15219" s="235">
        <v>150000</v>
      </c>
      <c r="F15219" s="122"/>
      <c r="G15219" s="122">
        <f t="shared" si="243"/>
        <v>-150000</v>
      </c>
      <c r="H15219" s="708" t="s">
        <v>9741</v>
      </c>
    </row>
    <row r="15220" spans="1:8" ht="15" x14ac:dyDescent="0.2">
      <c r="A15220" s="732">
        <v>45056</v>
      </c>
      <c r="B15220" s="173" t="s">
        <v>9354</v>
      </c>
      <c r="C15220" s="173" t="s">
        <v>9823</v>
      </c>
      <c r="D15220" s="227" t="s">
        <v>9822</v>
      </c>
      <c r="E15220" s="235">
        <v>28080</v>
      </c>
      <c r="F15220" s="122"/>
      <c r="G15220" s="122">
        <f t="shared" si="243"/>
        <v>-28080</v>
      </c>
      <c r="H15220" s="708" t="s">
        <v>9741</v>
      </c>
    </row>
    <row r="15221" spans="1:8" ht="15" x14ac:dyDescent="0.2">
      <c r="A15221" s="732">
        <v>45056</v>
      </c>
      <c r="B15221" s="173" t="s">
        <v>9505</v>
      </c>
      <c r="C15221" s="173" t="s">
        <v>3445</v>
      </c>
      <c r="D15221" s="227" t="s">
        <v>9824</v>
      </c>
      <c r="E15221" s="235">
        <v>70000</v>
      </c>
      <c r="F15221" s="122"/>
      <c r="G15221" s="122">
        <f t="shared" si="243"/>
        <v>-70000</v>
      </c>
      <c r="H15221" s="708" t="s">
        <v>9741</v>
      </c>
    </row>
    <row r="15222" spans="1:8" ht="15" x14ac:dyDescent="0.2">
      <c r="A15222" s="732">
        <v>45056</v>
      </c>
      <c r="B15222" s="173" t="s">
        <v>8041</v>
      </c>
      <c r="C15222" s="173" t="s">
        <v>8028</v>
      </c>
      <c r="D15222" s="227" t="s">
        <v>9829</v>
      </c>
      <c r="E15222" s="235">
        <v>89000</v>
      </c>
      <c r="F15222" s="122"/>
      <c r="G15222" s="122">
        <f t="shared" si="243"/>
        <v>-89000</v>
      </c>
      <c r="H15222" s="708" t="s">
        <v>9741</v>
      </c>
    </row>
    <row r="15223" spans="1:8" ht="24" x14ac:dyDescent="0.2">
      <c r="A15223" s="732">
        <v>45056</v>
      </c>
      <c r="B15223" s="173" t="s">
        <v>8655</v>
      </c>
      <c r="C15223" s="550" t="s">
        <v>7221</v>
      </c>
      <c r="D15223" s="739" t="s">
        <v>9865</v>
      </c>
      <c r="E15223" s="551">
        <v>25176</v>
      </c>
      <c r="F15223" s="122"/>
      <c r="G15223" s="122">
        <f t="shared" si="243"/>
        <v>-25176</v>
      </c>
      <c r="H15223" s="708" t="s">
        <v>9741</v>
      </c>
    </row>
    <row r="15224" spans="1:8" ht="24" x14ac:dyDescent="0.2">
      <c r="A15224" s="732">
        <v>45056</v>
      </c>
      <c r="B15224" s="173" t="s">
        <v>8874</v>
      </c>
      <c r="C15224" s="550" t="s">
        <v>7221</v>
      </c>
      <c r="D15224" s="739" t="s">
        <v>9865</v>
      </c>
      <c r="E15224" s="551">
        <f>215176-E15223</f>
        <v>190000</v>
      </c>
      <c r="F15224" s="122"/>
      <c r="G15224" s="122">
        <f t="shared" si="243"/>
        <v>-190000</v>
      </c>
      <c r="H15224" s="708" t="s">
        <v>9741</v>
      </c>
    </row>
    <row r="15225" spans="1:8" s="681" customFormat="1" ht="24" customHeight="1" x14ac:dyDescent="0.25">
      <c r="A15225" s="732">
        <v>45056</v>
      </c>
      <c r="B15225" s="173" t="s">
        <v>9830</v>
      </c>
      <c r="C15225" s="173" t="s">
        <v>1197</v>
      </c>
      <c r="D15225" s="227" t="s">
        <v>9831</v>
      </c>
      <c r="E15225" s="235">
        <v>5000000</v>
      </c>
      <c r="F15225" s="235"/>
      <c r="G15225" s="235">
        <f t="shared" si="243"/>
        <v>-5000000</v>
      </c>
      <c r="H15225" s="708" t="s">
        <v>9741</v>
      </c>
    </row>
    <row r="15226" spans="1:8" s="681" customFormat="1" ht="48" customHeight="1" x14ac:dyDescent="0.25">
      <c r="A15226" s="732">
        <v>45061</v>
      </c>
      <c r="B15226" s="173" t="s">
        <v>9830</v>
      </c>
      <c r="C15226" s="173" t="s">
        <v>9867</v>
      </c>
      <c r="D15226" s="227" t="s">
        <v>9868</v>
      </c>
      <c r="E15226" s="235">
        <v>1000000</v>
      </c>
      <c r="F15226" s="235"/>
      <c r="G15226" s="235">
        <f t="shared" si="243"/>
        <v>-1000000</v>
      </c>
      <c r="H15226" s="708" t="s">
        <v>9741</v>
      </c>
    </row>
    <row r="15227" spans="1:8" s="681" customFormat="1" ht="17.25" customHeight="1" x14ac:dyDescent="0.25">
      <c r="A15227" s="732">
        <v>45061</v>
      </c>
      <c r="B15227" s="173" t="s">
        <v>9354</v>
      </c>
      <c r="C15227" s="173" t="s">
        <v>9869</v>
      </c>
      <c r="D15227" s="227" t="s">
        <v>9870</v>
      </c>
      <c r="E15227" s="235">
        <v>55500</v>
      </c>
      <c r="F15227" s="235"/>
      <c r="G15227" s="235">
        <f t="shared" ref="G15227:G15290" si="244">F15227-E15227</f>
        <v>-55500</v>
      </c>
      <c r="H15227" s="708" t="s">
        <v>9741</v>
      </c>
    </row>
    <row r="15228" spans="1:8" s="681" customFormat="1" ht="17.25" customHeight="1" x14ac:dyDescent="0.25">
      <c r="A15228" s="732">
        <v>45064</v>
      </c>
      <c r="B15228" s="173" t="s">
        <v>9767</v>
      </c>
      <c r="C15228" s="173" t="s">
        <v>8392</v>
      </c>
      <c r="D15228" s="227" t="s">
        <v>9898</v>
      </c>
      <c r="E15228" s="235">
        <v>250000</v>
      </c>
      <c r="F15228" s="235"/>
      <c r="G15228" s="235">
        <f t="shared" si="244"/>
        <v>-250000</v>
      </c>
      <c r="H15228" s="708" t="s">
        <v>9741</v>
      </c>
    </row>
    <row r="15229" spans="1:8" s="681" customFormat="1" ht="17.25" customHeight="1" x14ac:dyDescent="0.25">
      <c r="A15229" s="732">
        <v>45064</v>
      </c>
      <c r="B15229" s="173" t="s">
        <v>9767</v>
      </c>
      <c r="C15229" s="173" t="s">
        <v>8392</v>
      </c>
      <c r="D15229" s="227" t="s">
        <v>9902</v>
      </c>
      <c r="E15229" s="235">
        <v>250000</v>
      </c>
      <c r="F15229" s="235"/>
      <c r="G15229" s="235">
        <f t="shared" si="244"/>
        <v>-250000</v>
      </c>
      <c r="H15229" s="708" t="s">
        <v>9741</v>
      </c>
    </row>
    <row r="15230" spans="1:8" s="681" customFormat="1" ht="17.25" customHeight="1" x14ac:dyDescent="0.25">
      <c r="A15230" s="732">
        <v>45064</v>
      </c>
      <c r="B15230" s="173" t="s">
        <v>9767</v>
      </c>
      <c r="C15230" s="173" t="s">
        <v>9904</v>
      </c>
      <c r="D15230" s="227" t="s">
        <v>9903</v>
      </c>
      <c r="E15230" s="235">
        <v>125000</v>
      </c>
      <c r="F15230" s="235"/>
      <c r="G15230" s="235">
        <f t="shared" si="244"/>
        <v>-125000</v>
      </c>
      <c r="H15230" s="708" t="s">
        <v>9741</v>
      </c>
    </row>
    <row r="15231" spans="1:8" s="681" customFormat="1" ht="17.25" customHeight="1" x14ac:dyDescent="0.25">
      <c r="A15231" s="732">
        <v>45064</v>
      </c>
      <c r="B15231" s="173" t="s">
        <v>9767</v>
      </c>
      <c r="C15231" s="173" t="s">
        <v>1508</v>
      </c>
      <c r="D15231" s="227" t="s">
        <v>9905</v>
      </c>
      <c r="E15231" s="235">
        <v>100000</v>
      </c>
      <c r="F15231" s="235"/>
      <c r="G15231" s="235">
        <f t="shared" si="244"/>
        <v>-100000</v>
      </c>
      <c r="H15231" s="708" t="s">
        <v>9741</v>
      </c>
    </row>
    <row r="15232" spans="1:8" s="681" customFormat="1" ht="17.25" customHeight="1" x14ac:dyDescent="0.25">
      <c r="A15232" s="732">
        <v>45064</v>
      </c>
      <c r="B15232" s="173" t="s">
        <v>9767</v>
      </c>
      <c r="C15232" s="173" t="s">
        <v>8069</v>
      </c>
      <c r="D15232" s="227" t="s">
        <v>9906</v>
      </c>
      <c r="E15232" s="235">
        <v>50000</v>
      </c>
      <c r="F15232" s="235"/>
      <c r="G15232" s="235">
        <f t="shared" si="244"/>
        <v>-50000</v>
      </c>
      <c r="H15232" s="708" t="s">
        <v>9741</v>
      </c>
    </row>
    <row r="15233" spans="1:8" s="681" customFormat="1" ht="17.25" customHeight="1" x14ac:dyDescent="0.25">
      <c r="A15233" s="732">
        <v>45065</v>
      </c>
      <c r="B15233" s="173" t="s">
        <v>8874</v>
      </c>
      <c r="C15233" s="173" t="s">
        <v>430</v>
      </c>
      <c r="D15233" s="227" t="s">
        <v>9907</v>
      </c>
      <c r="E15233" s="235">
        <v>100000</v>
      </c>
      <c r="F15233" s="235"/>
      <c r="G15233" s="235">
        <f t="shared" si="244"/>
        <v>-100000</v>
      </c>
      <c r="H15233" s="708" t="s">
        <v>9741</v>
      </c>
    </row>
    <row r="15234" spans="1:8" s="681" customFormat="1" ht="17.25" customHeight="1" x14ac:dyDescent="0.25">
      <c r="A15234" s="732">
        <v>45068</v>
      </c>
      <c r="B15234" s="173" t="s">
        <v>8866</v>
      </c>
      <c r="C15234" s="550" t="s">
        <v>6622</v>
      </c>
      <c r="D15234" s="739" t="s">
        <v>9908</v>
      </c>
      <c r="E15234" s="551">
        <v>32000</v>
      </c>
      <c r="F15234" s="235"/>
      <c r="G15234" s="235">
        <f t="shared" si="244"/>
        <v>-32000</v>
      </c>
      <c r="H15234" s="708" t="s">
        <v>9741</v>
      </c>
    </row>
    <row r="15235" spans="1:8" s="681" customFormat="1" ht="17.25" customHeight="1" x14ac:dyDescent="0.25">
      <c r="A15235" s="732">
        <v>45068</v>
      </c>
      <c r="B15235" s="173" t="s">
        <v>8041</v>
      </c>
      <c r="C15235" s="550" t="s">
        <v>6622</v>
      </c>
      <c r="D15235" s="739" t="s">
        <v>9908</v>
      </c>
      <c r="E15235" s="551">
        <v>20000</v>
      </c>
      <c r="F15235" s="235"/>
      <c r="G15235" s="235">
        <f t="shared" si="244"/>
        <v>-20000</v>
      </c>
      <c r="H15235" s="708" t="s">
        <v>9741</v>
      </c>
    </row>
    <row r="15236" spans="1:8" s="681" customFormat="1" ht="17.25" customHeight="1" x14ac:dyDescent="0.25">
      <c r="A15236" s="732">
        <v>45068</v>
      </c>
      <c r="B15236" s="173" t="s">
        <v>9505</v>
      </c>
      <c r="C15236" s="550" t="s">
        <v>6622</v>
      </c>
      <c r="D15236" s="739" t="s">
        <v>9908</v>
      </c>
      <c r="E15236" s="551">
        <v>30000</v>
      </c>
      <c r="F15236" s="235"/>
      <c r="G15236" s="235">
        <f t="shared" si="244"/>
        <v>-30000</v>
      </c>
      <c r="H15236" s="708" t="s">
        <v>9741</v>
      </c>
    </row>
    <row r="15237" spans="1:8" s="681" customFormat="1" ht="17.25" customHeight="1" x14ac:dyDescent="0.25">
      <c r="A15237" s="732">
        <v>45068</v>
      </c>
      <c r="B15237" s="173" t="s">
        <v>8874</v>
      </c>
      <c r="C15237" s="550" t="s">
        <v>6622</v>
      </c>
      <c r="D15237" s="739" t="s">
        <v>9908</v>
      </c>
      <c r="E15237" s="551">
        <v>20000</v>
      </c>
      <c r="F15237" s="235"/>
      <c r="G15237" s="235">
        <f t="shared" si="244"/>
        <v>-20000</v>
      </c>
      <c r="H15237" s="708" t="s">
        <v>9741</v>
      </c>
    </row>
    <row r="15238" spans="1:8" s="681" customFormat="1" ht="15" customHeight="1" x14ac:dyDescent="0.25">
      <c r="A15238" s="732">
        <v>45068</v>
      </c>
      <c r="B15238" s="173" t="s">
        <v>8655</v>
      </c>
      <c r="C15238" s="173" t="s">
        <v>9748</v>
      </c>
      <c r="D15238" s="227" t="s">
        <v>9909</v>
      </c>
      <c r="E15238" s="235">
        <v>54000</v>
      </c>
      <c r="F15238" s="235"/>
      <c r="G15238" s="235">
        <f t="shared" si="244"/>
        <v>-54000</v>
      </c>
      <c r="H15238" s="708" t="s">
        <v>9741</v>
      </c>
    </row>
    <row r="15239" spans="1:8" s="681" customFormat="1" ht="15" customHeight="1" x14ac:dyDescent="0.25">
      <c r="A15239" s="732">
        <v>45070</v>
      </c>
      <c r="B15239" s="173" t="s">
        <v>8557</v>
      </c>
      <c r="C15239" s="173" t="s">
        <v>6704</v>
      </c>
      <c r="D15239" s="227" t="s">
        <v>9953</v>
      </c>
      <c r="E15239" s="235">
        <v>200000</v>
      </c>
      <c r="F15239" s="235"/>
      <c r="G15239" s="235">
        <f t="shared" si="244"/>
        <v>-200000</v>
      </c>
      <c r="H15239" s="708" t="s">
        <v>9741</v>
      </c>
    </row>
    <row r="15240" spans="1:8" s="681" customFormat="1" ht="15" customHeight="1" x14ac:dyDescent="0.25">
      <c r="A15240" s="732">
        <v>45070</v>
      </c>
      <c r="B15240" s="173" t="s">
        <v>8557</v>
      </c>
      <c r="C15240" s="173" t="s">
        <v>6704</v>
      </c>
      <c r="D15240" s="227" t="s">
        <v>9954</v>
      </c>
      <c r="E15240" s="235">
        <v>50000</v>
      </c>
      <c r="F15240" s="235"/>
      <c r="G15240" s="235">
        <f t="shared" si="244"/>
        <v>-50000</v>
      </c>
      <c r="H15240" s="708" t="s">
        <v>9741</v>
      </c>
    </row>
    <row r="15241" spans="1:8" s="681" customFormat="1" ht="15" customHeight="1" x14ac:dyDescent="0.25">
      <c r="A15241" s="732">
        <v>45072</v>
      </c>
      <c r="B15241" s="173" t="s">
        <v>9830</v>
      </c>
      <c r="C15241" s="173" t="s">
        <v>1197</v>
      </c>
      <c r="D15241" s="227" t="s">
        <v>9955</v>
      </c>
      <c r="E15241" s="235">
        <v>3000000</v>
      </c>
      <c r="F15241" s="235"/>
      <c r="G15241" s="235">
        <f t="shared" si="244"/>
        <v>-3000000</v>
      </c>
      <c r="H15241" s="708" t="s">
        <v>9741</v>
      </c>
    </row>
    <row r="15242" spans="1:8" s="681" customFormat="1" ht="15" customHeight="1" x14ac:dyDescent="0.25">
      <c r="A15242" s="732">
        <v>45075</v>
      </c>
      <c r="B15242" s="173" t="s">
        <v>8041</v>
      </c>
      <c r="C15242" s="173" t="s">
        <v>8089</v>
      </c>
      <c r="D15242" s="227" t="s">
        <v>9956</v>
      </c>
      <c r="E15242" s="235">
        <v>1500000</v>
      </c>
      <c r="F15242" s="235"/>
      <c r="G15242" s="235">
        <f t="shared" si="244"/>
        <v>-1500000</v>
      </c>
      <c r="H15242" s="708" t="s">
        <v>9741</v>
      </c>
    </row>
    <row r="15243" spans="1:8" s="681" customFormat="1" ht="15" customHeight="1" x14ac:dyDescent="0.25">
      <c r="A15243" s="732">
        <v>45075</v>
      </c>
      <c r="B15243" s="173" t="s">
        <v>8655</v>
      </c>
      <c r="C15243" s="173" t="s">
        <v>166</v>
      </c>
      <c r="D15243" s="227" t="s">
        <v>9956</v>
      </c>
      <c r="E15243" s="235">
        <v>600000</v>
      </c>
      <c r="F15243" s="235"/>
      <c r="G15243" s="235">
        <f t="shared" si="244"/>
        <v>-600000</v>
      </c>
      <c r="H15243" s="708" t="s">
        <v>9741</v>
      </c>
    </row>
    <row r="15244" spans="1:8" s="681" customFormat="1" ht="15" customHeight="1" x14ac:dyDescent="0.25">
      <c r="A15244" s="732">
        <v>45076</v>
      </c>
      <c r="B15244" s="173" t="s">
        <v>9767</v>
      </c>
      <c r="C15244" s="173" t="s">
        <v>8392</v>
      </c>
      <c r="D15244" s="227" t="s">
        <v>9987</v>
      </c>
      <c r="E15244" s="235">
        <v>500000</v>
      </c>
      <c r="F15244" s="235"/>
      <c r="G15244" s="235">
        <f t="shared" si="244"/>
        <v>-500000</v>
      </c>
      <c r="H15244" s="708" t="s">
        <v>9741</v>
      </c>
    </row>
    <row r="15245" spans="1:8" ht="15" x14ac:dyDescent="0.2">
      <c r="A15245" s="729">
        <v>45048</v>
      </c>
      <c r="B15245" s="90" t="s">
        <v>3944</v>
      </c>
      <c r="C15245" s="93" t="s">
        <v>558</v>
      </c>
      <c r="D15245" s="891" t="s">
        <v>9742</v>
      </c>
      <c r="E15245" s="91"/>
      <c r="F15245" s="91">
        <v>337081</v>
      </c>
      <c r="G15245" s="91">
        <f t="shared" si="244"/>
        <v>337081</v>
      </c>
      <c r="H15245" s="701" t="s">
        <v>9741</v>
      </c>
    </row>
    <row r="15246" spans="1:8" ht="15" x14ac:dyDescent="0.2">
      <c r="A15246" s="729">
        <v>45049</v>
      </c>
      <c r="B15246" s="90" t="s">
        <v>9407</v>
      </c>
      <c r="C15246" s="93" t="s">
        <v>558</v>
      </c>
      <c r="D15246" s="891" t="s">
        <v>9801</v>
      </c>
      <c r="E15246" s="91"/>
      <c r="F15246" s="91">
        <v>5231157</v>
      </c>
      <c r="G15246" s="91">
        <f t="shared" si="244"/>
        <v>5231157</v>
      </c>
      <c r="H15246" s="701" t="s">
        <v>9741</v>
      </c>
    </row>
    <row r="15247" spans="1:8" s="681" customFormat="1" ht="24" customHeight="1" x14ac:dyDescent="0.25">
      <c r="A15247" s="729">
        <v>45049</v>
      </c>
      <c r="B15247" s="93" t="s">
        <v>1399</v>
      </c>
      <c r="C15247" s="93" t="s">
        <v>558</v>
      </c>
      <c r="D15247" s="801" t="s">
        <v>9743</v>
      </c>
      <c r="E15247" s="175"/>
      <c r="F15247" s="175">
        <v>750000</v>
      </c>
      <c r="G15247" s="175">
        <f t="shared" si="244"/>
        <v>750000</v>
      </c>
      <c r="H15247" s="701" t="s">
        <v>9741</v>
      </c>
    </row>
    <row r="15248" spans="1:8" s="681" customFormat="1" ht="24" customHeight="1" x14ac:dyDescent="0.25">
      <c r="A15248" s="729">
        <v>45049</v>
      </c>
      <c r="B15248" s="93" t="s">
        <v>1399</v>
      </c>
      <c r="C15248" s="93" t="s">
        <v>558</v>
      </c>
      <c r="D15248" s="801" t="s">
        <v>9743</v>
      </c>
      <c r="E15248" s="175"/>
      <c r="F15248" s="175">
        <v>750000</v>
      </c>
      <c r="G15248" s="175">
        <f t="shared" si="244"/>
        <v>750000</v>
      </c>
      <c r="H15248" s="701" t="s">
        <v>9741</v>
      </c>
    </row>
    <row r="15249" spans="1:8" s="681" customFormat="1" ht="24" customHeight="1" x14ac:dyDescent="0.25">
      <c r="A15249" s="729">
        <v>45049</v>
      </c>
      <c r="B15249" s="93" t="s">
        <v>1399</v>
      </c>
      <c r="C15249" s="93" t="s">
        <v>558</v>
      </c>
      <c r="D15249" s="801" t="s">
        <v>9744</v>
      </c>
      <c r="E15249" s="175"/>
      <c r="F15249" s="175">
        <v>1100000</v>
      </c>
      <c r="G15249" s="175">
        <f t="shared" si="244"/>
        <v>1100000</v>
      </c>
      <c r="H15249" s="701" t="s">
        <v>9741</v>
      </c>
    </row>
    <row r="15250" spans="1:8" s="681" customFormat="1" ht="24" customHeight="1" x14ac:dyDescent="0.25">
      <c r="A15250" s="729">
        <v>45049</v>
      </c>
      <c r="B15250" s="93" t="s">
        <v>1399</v>
      </c>
      <c r="C15250" s="93" t="s">
        <v>558</v>
      </c>
      <c r="D15250" s="801" t="s">
        <v>9743</v>
      </c>
      <c r="E15250" s="175"/>
      <c r="F15250" s="175">
        <v>500000</v>
      </c>
      <c r="G15250" s="175">
        <f t="shared" si="244"/>
        <v>500000</v>
      </c>
      <c r="H15250" s="701" t="s">
        <v>9741</v>
      </c>
    </row>
    <row r="15251" spans="1:8" s="681" customFormat="1" ht="24" customHeight="1" x14ac:dyDescent="0.25">
      <c r="A15251" s="729">
        <v>45049</v>
      </c>
      <c r="B15251" s="93" t="s">
        <v>1399</v>
      </c>
      <c r="C15251" s="93" t="s">
        <v>558</v>
      </c>
      <c r="D15251" s="801" t="s">
        <v>9745</v>
      </c>
      <c r="E15251" s="175"/>
      <c r="F15251" s="175">
        <v>250000</v>
      </c>
      <c r="G15251" s="175">
        <f t="shared" si="244"/>
        <v>250000</v>
      </c>
      <c r="H15251" s="701" t="s">
        <v>9741</v>
      </c>
    </row>
    <row r="15252" spans="1:8" s="681" customFormat="1" ht="15" customHeight="1" x14ac:dyDescent="0.25">
      <c r="A15252" s="729">
        <v>45050</v>
      </c>
      <c r="B15252" s="93" t="s">
        <v>9354</v>
      </c>
      <c r="C15252" s="93" t="s">
        <v>558</v>
      </c>
      <c r="D15252" s="891" t="s">
        <v>9746</v>
      </c>
      <c r="E15252" s="175"/>
      <c r="F15252" s="175">
        <v>395720</v>
      </c>
      <c r="G15252" s="175">
        <f t="shared" si="244"/>
        <v>395720</v>
      </c>
      <c r="H15252" s="701" t="s">
        <v>9741</v>
      </c>
    </row>
    <row r="15253" spans="1:8" s="681" customFormat="1" ht="15" customHeight="1" x14ac:dyDescent="0.25">
      <c r="A15253" s="729">
        <v>45055</v>
      </c>
      <c r="B15253" s="93" t="s">
        <v>9767</v>
      </c>
      <c r="C15253" s="93" t="s">
        <v>558</v>
      </c>
      <c r="D15253" s="891" t="s">
        <v>9820</v>
      </c>
      <c r="E15253" s="175"/>
      <c r="F15253" s="175">
        <v>4500000</v>
      </c>
      <c r="G15253" s="175">
        <f t="shared" si="244"/>
        <v>4500000</v>
      </c>
      <c r="H15253" s="701" t="s">
        <v>9741</v>
      </c>
    </row>
    <row r="15254" spans="1:8" s="681" customFormat="1" ht="15" customHeight="1" x14ac:dyDescent="0.25">
      <c r="A15254" s="729">
        <v>45055</v>
      </c>
      <c r="B15254" s="93" t="s">
        <v>3945</v>
      </c>
      <c r="C15254" s="93" t="s">
        <v>558</v>
      </c>
      <c r="D15254" s="891" t="s">
        <v>9821</v>
      </c>
      <c r="E15254" s="175"/>
      <c r="F15254" s="175">
        <v>310329</v>
      </c>
      <c r="G15254" s="175">
        <f t="shared" si="244"/>
        <v>310329</v>
      </c>
      <c r="H15254" s="701" t="s">
        <v>9741</v>
      </c>
    </row>
    <row r="15255" spans="1:8" s="681" customFormat="1" ht="24" customHeight="1" x14ac:dyDescent="0.25">
      <c r="A15255" s="729">
        <v>45056</v>
      </c>
      <c r="B15255" s="93" t="s">
        <v>7919</v>
      </c>
      <c r="C15255" s="93" t="s">
        <v>558</v>
      </c>
      <c r="D15255" s="801" t="s">
        <v>9825</v>
      </c>
      <c r="E15255" s="175"/>
      <c r="F15255" s="175">
        <v>5000000</v>
      </c>
      <c r="G15255" s="175">
        <f t="shared" si="244"/>
        <v>5000000</v>
      </c>
      <c r="H15255" s="701" t="s">
        <v>9741</v>
      </c>
    </row>
    <row r="15256" spans="1:8" s="681" customFormat="1" ht="15" customHeight="1" x14ac:dyDescent="0.25">
      <c r="A15256" s="729">
        <v>45058</v>
      </c>
      <c r="B15256" s="93" t="s">
        <v>37</v>
      </c>
      <c r="C15256" s="93" t="s">
        <v>558</v>
      </c>
      <c r="D15256" s="801" t="s">
        <v>10393</v>
      </c>
      <c r="E15256" s="175"/>
      <c r="F15256" s="175">
        <v>188568</v>
      </c>
      <c r="G15256" s="175">
        <f t="shared" si="244"/>
        <v>188568</v>
      </c>
      <c r="H15256" s="701" t="s">
        <v>9741</v>
      </c>
    </row>
    <row r="15257" spans="1:8" ht="15" x14ac:dyDescent="0.2">
      <c r="A15257" s="729">
        <v>45059</v>
      </c>
      <c r="B15257" s="93" t="s">
        <v>9767</v>
      </c>
      <c r="C15257" s="93" t="s">
        <v>558</v>
      </c>
      <c r="D15257" s="891" t="s">
        <v>9820</v>
      </c>
      <c r="E15257" s="175"/>
      <c r="F15257" s="175">
        <v>3000000</v>
      </c>
      <c r="G15257" s="175">
        <f t="shared" si="244"/>
        <v>3000000</v>
      </c>
      <c r="H15257" s="701" t="s">
        <v>9741</v>
      </c>
    </row>
    <row r="15258" spans="1:8" ht="15" x14ac:dyDescent="0.2">
      <c r="A15258" s="729">
        <v>45068</v>
      </c>
      <c r="B15258" s="90" t="s">
        <v>3944</v>
      </c>
      <c r="C15258" s="93" t="s">
        <v>558</v>
      </c>
      <c r="D15258" s="891" t="s">
        <v>9873</v>
      </c>
      <c r="E15258" s="91"/>
      <c r="F15258" s="91">
        <v>337081</v>
      </c>
      <c r="G15258" s="175">
        <f t="shared" si="244"/>
        <v>337081</v>
      </c>
      <c r="H15258" s="701" t="s">
        <v>9741</v>
      </c>
    </row>
    <row r="15259" spans="1:8" ht="36" x14ac:dyDescent="0.2">
      <c r="A15259" s="729">
        <v>45068</v>
      </c>
      <c r="B15259" s="93" t="s">
        <v>3945</v>
      </c>
      <c r="C15259" s="93" t="s">
        <v>558</v>
      </c>
      <c r="D15259" s="801" t="s">
        <v>9874</v>
      </c>
      <c r="E15259" s="175"/>
      <c r="F15259" s="175">
        <v>50000</v>
      </c>
      <c r="G15259" s="175">
        <f t="shared" si="244"/>
        <v>50000</v>
      </c>
      <c r="H15259" s="701" t="s">
        <v>9741</v>
      </c>
    </row>
    <row r="15260" spans="1:8" ht="48" x14ac:dyDescent="0.2">
      <c r="A15260" s="729">
        <v>45070</v>
      </c>
      <c r="B15260" s="93" t="s">
        <v>1399</v>
      </c>
      <c r="C15260" s="93" t="s">
        <v>558</v>
      </c>
      <c r="D15260" s="801" t="s">
        <v>9943</v>
      </c>
      <c r="E15260" s="175"/>
      <c r="F15260" s="175">
        <v>763801.10000000009</v>
      </c>
      <c r="G15260" s="175">
        <f t="shared" si="244"/>
        <v>763801.10000000009</v>
      </c>
      <c r="H15260" s="701" t="s">
        <v>9741</v>
      </c>
    </row>
    <row r="15261" spans="1:8" ht="48" x14ac:dyDescent="0.2">
      <c r="A15261" s="729">
        <v>45070</v>
      </c>
      <c r="B15261" s="93" t="s">
        <v>4720</v>
      </c>
      <c r="C15261" s="93" t="s">
        <v>558</v>
      </c>
      <c r="D15261" s="801" t="s">
        <v>9944</v>
      </c>
      <c r="E15261" s="175"/>
      <c r="F15261" s="175">
        <f>1000000-F15260</f>
        <v>236198.89999999991</v>
      </c>
      <c r="G15261" s="175">
        <f t="shared" si="244"/>
        <v>236198.89999999991</v>
      </c>
      <c r="H15261" s="701" t="s">
        <v>9741</v>
      </c>
    </row>
    <row r="15262" spans="1:8" ht="24" x14ac:dyDescent="0.2">
      <c r="A15262" s="729">
        <v>45072</v>
      </c>
      <c r="B15262" s="93" t="s">
        <v>8337</v>
      </c>
      <c r="C15262" s="93" t="s">
        <v>558</v>
      </c>
      <c r="D15262" s="801" t="s">
        <v>9947</v>
      </c>
      <c r="E15262" s="175"/>
      <c r="F15262" s="175">
        <v>3000000</v>
      </c>
      <c r="G15262" s="175">
        <f t="shared" si="244"/>
        <v>3000000</v>
      </c>
      <c r="H15262" s="701" t="s">
        <v>9741</v>
      </c>
    </row>
    <row r="15263" spans="1:8" ht="24" x14ac:dyDescent="0.2">
      <c r="A15263" s="729">
        <v>45072</v>
      </c>
      <c r="B15263" s="93" t="s">
        <v>8337</v>
      </c>
      <c r="C15263" s="93" t="s">
        <v>558</v>
      </c>
      <c r="D15263" s="801" t="s">
        <v>9948</v>
      </c>
      <c r="E15263" s="175"/>
      <c r="F15263" s="175">
        <v>1500000</v>
      </c>
      <c r="G15263" s="175">
        <f t="shared" si="244"/>
        <v>1500000</v>
      </c>
      <c r="H15263" s="701" t="s">
        <v>9741</v>
      </c>
    </row>
    <row r="15264" spans="1:8" ht="15" x14ac:dyDescent="0.2">
      <c r="A15264" s="729">
        <v>45072</v>
      </c>
      <c r="B15264" s="93" t="s">
        <v>8337</v>
      </c>
      <c r="C15264" s="93" t="s">
        <v>558</v>
      </c>
      <c r="D15264" s="891" t="s">
        <v>9949</v>
      </c>
      <c r="E15264" s="175"/>
      <c r="F15264" s="175">
        <v>600000</v>
      </c>
      <c r="G15264" s="175">
        <f t="shared" si="244"/>
        <v>600000</v>
      </c>
      <c r="H15264" s="701" t="s">
        <v>9741</v>
      </c>
    </row>
    <row r="15265" spans="1:8" ht="36" x14ac:dyDescent="0.2">
      <c r="A15265" s="729">
        <v>45072</v>
      </c>
      <c r="B15265" s="93" t="s">
        <v>8337</v>
      </c>
      <c r="C15265" s="93" t="s">
        <v>558</v>
      </c>
      <c r="D15265" s="801" t="s">
        <v>9951</v>
      </c>
      <c r="E15265" s="175"/>
      <c r="F15265" s="175">
        <v>900000</v>
      </c>
      <c r="G15265" s="175">
        <f t="shared" si="244"/>
        <v>900000</v>
      </c>
      <c r="H15265" s="701" t="s">
        <v>9741</v>
      </c>
    </row>
    <row r="15266" spans="1:8" ht="15" x14ac:dyDescent="0.2">
      <c r="A15266" s="729">
        <v>45072</v>
      </c>
      <c r="B15266" s="93" t="s">
        <v>8337</v>
      </c>
      <c r="C15266" s="93" t="s">
        <v>558</v>
      </c>
      <c r="D15266" s="801" t="s">
        <v>9950</v>
      </c>
      <c r="E15266" s="175">
        <v>27000</v>
      </c>
      <c r="F15266" s="175"/>
      <c r="G15266" s="175">
        <f t="shared" si="244"/>
        <v>-27000</v>
      </c>
      <c r="H15266" s="701" t="s">
        <v>9741</v>
      </c>
    </row>
    <row r="15267" spans="1:8" ht="15" x14ac:dyDescent="0.2">
      <c r="A15267" s="733">
        <v>45079</v>
      </c>
      <c r="B15267" s="62" t="s">
        <v>9830</v>
      </c>
      <c r="C15267" s="62" t="s">
        <v>793</v>
      </c>
      <c r="D15267" s="182" t="s">
        <v>371</v>
      </c>
      <c r="E15267" s="125">
        <v>25000</v>
      </c>
      <c r="F15267" s="57"/>
      <c r="G15267" s="57">
        <f t="shared" si="244"/>
        <v>-25000</v>
      </c>
      <c r="H15267" s="704" t="s">
        <v>10313</v>
      </c>
    </row>
    <row r="15268" spans="1:8" ht="15" x14ac:dyDescent="0.2">
      <c r="A15268" s="733">
        <v>45080</v>
      </c>
      <c r="B15268" s="62" t="s">
        <v>10142</v>
      </c>
      <c r="C15268" s="62" t="s">
        <v>793</v>
      </c>
      <c r="D15268" s="182" t="s">
        <v>371</v>
      </c>
      <c r="E15268" s="125">
        <v>25000</v>
      </c>
      <c r="F15268" s="57"/>
      <c r="G15268" s="57">
        <f t="shared" si="244"/>
        <v>-25000</v>
      </c>
      <c r="H15268" s="704" t="s">
        <v>10313</v>
      </c>
    </row>
    <row r="15269" spans="1:8" ht="15" x14ac:dyDescent="0.2">
      <c r="A15269" s="733">
        <v>45081</v>
      </c>
      <c r="B15269" s="62" t="s">
        <v>10021</v>
      </c>
      <c r="C15269" s="62" t="s">
        <v>793</v>
      </c>
      <c r="D15269" s="182" t="s">
        <v>141</v>
      </c>
      <c r="E15269" s="125">
        <v>25000</v>
      </c>
      <c r="F15269" s="57"/>
      <c r="G15269" s="57">
        <f t="shared" si="244"/>
        <v>-25000</v>
      </c>
      <c r="H15269" s="704" t="s">
        <v>10313</v>
      </c>
    </row>
    <row r="15270" spans="1:8" ht="15" x14ac:dyDescent="0.2">
      <c r="A15270" s="733">
        <v>45082</v>
      </c>
      <c r="B15270" s="62" t="s">
        <v>10294</v>
      </c>
      <c r="C15270" s="62" t="s">
        <v>793</v>
      </c>
      <c r="D15270" s="182" t="s">
        <v>141</v>
      </c>
      <c r="E15270" s="125">
        <v>25000</v>
      </c>
      <c r="F15270" s="57"/>
      <c r="G15270" s="57">
        <f t="shared" si="244"/>
        <v>-25000</v>
      </c>
      <c r="H15270" s="704" t="s">
        <v>10313</v>
      </c>
    </row>
    <row r="15271" spans="1:8" ht="15" x14ac:dyDescent="0.2">
      <c r="A15271" s="733">
        <v>45083</v>
      </c>
      <c r="B15271" s="62" t="s">
        <v>25</v>
      </c>
      <c r="C15271" s="62" t="s">
        <v>793</v>
      </c>
      <c r="D15271" s="182" t="s">
        <v>10181</v>
      </c>
      <c r="E15271" s="125">
        <v>80000</v>
      </c>
      <c r="F15271" s="57"/>
      <c r="G15271" s="57">
        <f t="shared" si="244"/>
        <v>-80000</v>
      </c>
      <c r="H15271" s="704" t="s">
        <v>10313</v>
      </c>
    </row>
    <row r="15272" spans="1:8" ht="15" x14ac:dyDescent="0.2">
      <c r="A15272" s="733">
        <v>45083</v>
      </c>
      <c r="B15272" s="62" t="s">
        <v>16</v>
      </c>
      <c r="C15272" s="62" t="s">
        <v>793</v>
      </c>
      <c r="D15272" s="182" t="s">
        <v>7216</v>
      </c>
      <c r="E15272" s="125">
        <v>227730</v>
      </c>
      <c r="F15272" s="57"/>
      <c r="G15272" s="57">
        <f t="shared" si="244"/>
        <v>-227730</v>
      </c>
      <c r="H15272" s="704" t="s">
        <v>10313</v>
      </c>
    </row>
    <row r="15273" spans="1:8" ht="15" x14ac:dyDescent="0.2">
      <c r="A15273" s="733">
        <v>45083</v>
      </c>
      <c r="B15273" s="62" t="s">
        <v>9354</v>
      </c>
      <c r="C15273" s="62" t="s">
        <v>793</v>
      </c>
      <c r="D15273" s="182" t="s">
        <v>10116</v>
      </c>
      <c r="E15273" s="125">
        <v>44330</v>
      </c>
      <c r="F15273" s="57"/>
      <c r="G15273" s="57">
        <f t="shared" si="244"/>
        <v>-44330</v>
      </c>
      <c r="H15273" s="704" t="s">
        <v>10313</v>
      </c>
    </row>
    <row r="15274" spans="1:8" ht="15" x14ac:dyDescent="0.2">
      <c r="A15274" s="733">
        <v>45083</v>
      </c>
      <c r="B15274" s="62" t="s">
        <v>9354</v>
      </c>
      <c r="C15274" s="62" t="s">
        <v>793</v>
      </c>
      <c r="D15274" s="182" t="s">
        <v>10102</v>
      </c>
      <c r="E15274" s="125">
        <v>41600</v>
      </c>
      <c r="F15274" s="57"/>
      <c r="G15274" s="57">
        <f t="shared" si="244"/>
        <v>-41600</v>
      </c>
      <c r="H15274" s="704" t="s">
        <v>10313</v>
      </c>
    </row>
    <row r="15275" spans="1:8" ht="15" x14ac:dyDescent="0.2">
      <c r="A15275" s="733">
        <v>45083</v>
      </c>
      <c r="B15275" s="62" t="s">
        <v>9407</v>
      </c>
      <c r="C15275" s="62" t="s">
        <v>793</v>
      </c>
      <c r="D15275" s="182" t="s">
        <v>10351</v>
      </c>
      <c r="E15275" s="125">
        <v>9000</v>
      </c>
      <c r="F15275" s="57"/>
      <c r="G15275" s="57">
        <f t="shared" si="244"/>
        <v>-9000</v>
      </c>
      <c r="H15275" s="704" t="s">
        <v>10313</v>
      </c>
    </row>
    <row r="15276" spans="1:8" ht="15" x14ac:dyDescent="0.2">
      <c r="A15276" s="733">
        <v>45083</v>
      </c>
      <c r="B15276" s="62" t="s">
        <v>10294</v>
      </c>
      <c r="C15276" s="62" t="s">
        <v>793</v>
      </c>
      <c r="D15276" s="182" t="s">
        <v>10350</v>
      </c>
      <c r="E15276" s="125">
        <v>62080</v>
      </c>
      <c r="F15276" s="57"/>
      <c r="G15276" s="57">
        <f t="shared" si="244"/>
        <v>-62080</v>
      </c>
      <c r="H15276" s="704" t="s">
        <v>10313</v>
      </c>
    </row>
    <row r="15277" spans="1:8" ht="15" x14ac:dyDescent="0.2">
      <c r="A15277" s="733">
        <v>45083</v>
      </c>
      <c r="B15277" s="62" t="s">
        <v>9354</v>
      </c>
      <c r="C15277" s="62" t="s">
        <v>793</v>
      </c>
      <c r="D15277" s="182" t="s">
        <v>10352</v>
      </c>
      <c r="E15277" s="125">
        <v>92210</v>
      </c>
      <c r="F15277" s="57"/>
      <c r="G15277" s="57">
        <f t="shared" si="244"/>
        <v>-92210</v>
      </c>
      <c r="H15277" s="704" t="s">
        <v>10313</v>
      </c>
    </row>
    <row r="15278" spans="1:8" ht="15" x14ac:dyDescent="0.2">
      <c r="A15278" s="733">
        <v>45083</v>
      </c>
      <c r="B15278" s="62" t="s">
        <v>9407</v>
      </c>
      <c r="C15278" s="62" t="s">
        <v>793</v>
      </c>
      <c r="D15278" s="182" t="s">
        <v>10356</v>
      </c>
      <c r="E15278" s="125">
        <v>193375</v>
      </c>
      <c r="F15278" s="57"/>
      <c r="G15278" s="57">
        <f t="shared" si="244"/>
        <v>-193375</v>
      </c>
      <c r="H15278" s="704" t="s">
        <v>10313</v>
      </c>
    </row>
    <row r="15279" spans="1:8" ht="15" x14ac:dyDescent="0.2">
      <c r="A15279" s="733">
        <v>45083</v>
      </c>
      <c r="B15279" s="62" t="s">
        <v>9400</v>
      </c>
      <c r="C15279" s="62" t="s">
        <v>793</v>
      </c>
      <c r="D15279" s="182" t="s">
        <v>10104</v>
      </c>
      <c r="E15279" s="125">
        <v>65000</v>
      </c>
      <c r="F15279" s="57"/>
      <c r="G15279" s="57">
        <f t="shared" si="244"/>
        <v>-65000</v>
      </c>
      <c r="H15279" s="704" t="s">
        <v>10313</v>
      </c>
    </row>
    <row r="15280" spans="1:8" ht="15" x14ac:dyDescent="0.2">
      <c r="A15280" s="733">
        <v>45083</v>
      </c>
      <c r="B15280" s="62" t="s">
        <v>9767</v>
      </c>
      <c r="C15280" s="62" t="s">
        <v>793</v>
      </c>
      <c r="D15280" s="182" t="s">
        <v>10353</v>
      </c>
      <c r="E15280" s="125">
        <v>187650</v>
      </c>
      <c r="F15280" s="57"/>
      <c r="G15280" s="57">
        <f t="shared" si="244"/>
        <v>-187650</v>
      </c>
      <c r="H15280" s="704" t="s">
        <v>10313</v>
      </c>
    </row>
    <row r="15281" spans="1:8" ht="15" x14ac:dyDescent="0.2">
      <c r="A15281" s="733">
        <v>45083</v>
      </c>
      <c r="B15281" s="62" t="s">
        <v>3944</v>
      </c>
      <c r="C15281" s="62" t="s">
        <v>793</v>
      </c>
      <c r="D15281" s="182" t="s">
        <v>10354</v>
      </c>
      <c r="E15281" s="125">
        <v>134483.33333333331</v>
      </c>
      <c r="F15281" s="57"/>
      <c r="G15281" s="57">
        <f t="shared" si="244"/>
        <v>-134483.33333333331</v>
      </c>
      <c r="H15281" s="704" t="s">
        <v>10313</v>
      </c>
    </row>
    <row r="15282" spans="1:8" ht="15" x14ac:dyDescent="0.2">
      <c r="A15282" s="733">
        <v>45083</v>
      </c>
      <c r="B15282" s="62" t="s">
        <v>37</v>
      </c>
      <c r="C15282" s="62" t="s">
        <v>793</v>
      </c>
      <c r="D15282" s="182" t="s">
        <v>10095</v>
      </c>
      <c r="E15282" s="125">
        <v>129737</v>
      </c>
      <c r="F15282" s="57"/>
      <c r="G15282" s="57">
        <f t="shared" si="244"/>
        <v>-129737</v>
      </c>
      <c r="H15282" s="704" t="s">
        <v>10313</v>
      </c>
    </row>
    <row r="15283" spans="1:8" ht="15" x14ac:dyDescent="0.2">
      <c r="A15283" s="733">
        <v>45083</v>
      </c>
      <c r="B15283" s="62" t="s">
        <v>10294</v>
      </c>
      <c r="C15283" s="62" t="s">
        <v>793</v>
      </c>
      <c r="D15283" s="182" t="s">
        <v>10355</v>
      </c>
      <c r="E15283" s="125">
        <v>69958.333333333328</v>
      </c>
      <c r="F15283" s="57"/>
      <c r="G15283" s="57">
        <f t="shared" si="244"/>
        <v>-69958.333333333328</v>
      </c>
      <c r="H15283" s="704" t="s">
        <v>10313</v>
      </c>
    </row>
    <row r="15284" spans="1:8" ht="15" x14ac:dyDescent="0.2">
      <c r="A15284" s="733">
        <v>45083</v>
      </c>
      <c r="B15284" s="62" t="s">
        <v>3945</v>
      </c>
      <c r="C15284" s="62" t="s">
        <v>793</v>
      </c>
      <c r="D15284" s="182" t="s">
        <v>10086</v>
      </c>
      <c r="E15284" s="125">
        <v>131872</v>
      </c>
      <c r="F15284" s="57"/>
      <c r="G15284" s="57">
        <f t="shared" si="244"/>
        <v>-131872</v>
      </c>
      <c r="H15284" s="704" t="s">
        <v>10313</v>
      </c>
    </row>
    <row r="15285" spans="1:8" ht="15" x14ac:dyDescent="0.2">
      <c r="A15285" s="733">
        <v>45083</v>
      </c>
      <c r="B15285" s="62" t="s">
        <v>3945</v>
      </c>
      <c r="C15285" s="62" t="s">
        <v>793</v>
      </c>
      <c r="D15285" s="182" t="s">
        <v>6204</v>
      </c>
      <c r="E15285" s="125">
        <v>28000</v>
      </c>
      <c r="F15285" s="57"/>
      <c r="G15285" s="57">
        <f t="shared" si="244"/>
        <v>-28000</v>
      </c>
      <c r="H15285" s="704" t="s">
        <v>10313</v>
      </c>
    </row>
    <row r="15286" spans="1:8" ht="15" x14ac:dyDescent="0.2">
      <c r="A15286" s="733">
        <v>45084</v>
      </c>
      <c r="B15286" s="62" t="s">
        <v>10177</v>
      </c>
      <c r="C15286" s="62" t="s">
        <v>793</v>
      </c>
      <c r="D15286" s="182" t="s">
        <v>9010</v>
      </c>
      <c r="E15286" s="125">
        <v>5000</v>
      </c>
      <c r="F15286" s="57"/>
      <c r="G15286" s="57">
        <f t="shared" si="244"/>
        <v>-5000</v>
      </c>
      <c r="H15286" s="704" t="s">
        <v>10313</v>
      </c>
    </row>
    <row r="15287" spans="1:8" ht="15" x14ac:dyDescent="0.2">
      <c r="A15287" s="733">
        <v>45078</v>
      </c>
      <c r="B15287" s="40" t="s">
        <v>25</v>
      </c>
      <c r="C15287" s="62" t="s">
        <v>8148</v>
      </c>
      <c r="D15287" s="107" t="s">
        <v>9268</v>
      </c>
      <c r="E15287" s="57">
        <v>300</v>
      </c>
      <c r="F15287" s="57"/>
      <c r="G15287" s="57">
        <f t="shared" si="244"/>
        <v>-300</v>
      </c>
      <c r="H15287" s="704" t="s">
        <v>10313</v>
      </c>
    </row>
    <row r="15288" spans="1:8" ht="15" x14ac:dyDescent="0.2">
      <c r="A15288" s="733">
        <v>45078</v>
      </c>
      <c r="B15288" s="40" t="s">
        <v>16</v>
      </c>
      <c r="C15288" s="62" t="s">
        <v>8148</v>
      </c>
      <c r="D15288" s="107" t="s">
        <v>9268</v>
      </c>
      <c r="E15288" s="57">
        <v>240</v>
      </c>
      <c r="F15288" s="57"/>
      <c r="G15288" s="57">
        <f t="shared" si="244"/>
        <v>-240</v>
      </c>
      <c r="H15288" s="704" t="s">
        <v>10313</v>
      </c>
    </row>
    <row r="15289" spans="1:8" ht="15" x14ac:dyDescent="0.2">
      <c r="A15289" s="733">
        <v>45078</v>
      </c>
      <c r="B15289" s="40" t="s">
        <v>9659</v>
      </c>
      <c r="C15289" s="62" t="s">
        <v>3144</v>
      </c>
      <c r="D15289" s="107" t="s">
        <v>10044</v>
      </c>
      <c r="E15289" s="57">
        <v>6200</v>
      </c>
      <c r="F15289" s="57"/>
      <c r="G15289" s="57">
        <f t="shared" si="244"/>
        <v>-6200</v>
      </c>
      <c r="H15289" s="704" t="s">
        <v>10313</v>
      </c>
    </row>
    <row r="15290" spans="1:8" ht="15" x14ac:dyDescent="0.2">
      <c r="A15290" s="733">
        <v>45078</v>
      </c>
      <c r="B15290" s="40" t="s">
        <v>9354</v>
      </c>
      <c r="C15290" s="62" t="s">
        <v>3144</v>
      </c>
      <c r="D15290" s="107" t="s">
        <v>10045</v>
      </c>
      <c r="E15290" s="57">
        <v>2750</v>
      </c>
      <c r="F15290" s="57"/>
      <c r="G15290" s="57">
        <f t="shared" si="244"/>
        <v>-2750</v>
      </c>
      <c r="H15290" s="704" t="s">
        <v>10313</v>
      </c>
    </row>
    <row r="15291" spans="1:8" ht="15" x14ac:dyDescent="0.2">
      <c r="A15291" s="733">
        <v>45078</v>
      </c>
      <c r="B15291" s="40" t="s">
        <v>9659</v>
      </c>
      <c r="C15291" s="62" t="s">
        <v>285</v>
      </c>
      <c r="D15291" s="107" t="s">
        <v>8446</v>
      </c>
      <c r="E15291" s="57">
        <v>1600</v>
      </c>
      <c r="F15291" s="57"/>
      <c r="G15291" s="57">
        <f t="shared" ref="G15291:G15354" si="245">F15291-E15291</f>
        <v>-1600</v>
      </c>
      <c r="H15291" s="704" t="s">
        <v>10313</v>
      </c>
    </row>
    <row r="15292" spans="1:8" ht="15" x14ac:dyDescent="0.2">
      <c r="A15292" s="733">
        <v>45078</v>
      </c>
      <c r="B15292" s="40" t="s">
        <v>9767</v>
      </c>
      <c r="C15292" s="62" t="s">
        <v>10046</v>
      </c>
      <c r="D15292" s="107" t="s">
        <v>10047</v>
      </c>
      <c r="E15292" s="57">
        <v>84940</v>
      </c>
      <c r="F15292" s="57"/>
      <c r="G15292" s="57">
        <f t="shared" si="245"/>
        <v>-84940</v>
      </c>
      <c r="H15292" s="704" t="s">
        <v>10313</v>
      </c>
    </row>
    <row r="15293" spans="1:8" ht="15" customHeight="1" x14ac:dyDescent="0.2">
      <c r="A15293" s="733">
        <v>45078</v>
      </c>
      <c r="B15293" s="40" t="s">
        <v>9354</v>
      </c>
      <c r="C15293" s="62" t="s">
        <v>391</v>
      </c>
      <c r="D15293" s="107" t="s">
        <v>10222</v>
      </c>
      <c r="E15293" s="57">
        <v>17950</v>
      </c>
      <c r="F15293" s="57"/>
      <c r="G15293" s="57">
        <f t="shared" si="245"/>
        <v>-17950</v>
      </c>
      <c r="H15293" s="704" t="s">
        <v>10313</v>
      </c>
    </row>
    <row r="15294" spans="1:8" ht="15" x14ac:dyDescent="0.2">
      <c r="A15294" s="733">
        <v>45078</v>
      </c>
      <c r="B15294" s="40" t="s">
        <v>10055</v>
      </c>
      <c r="C15294" s="62" t="s">
        <v>391</v>
      </c>
      <c r="D15294" s="107" t="s">
        <v>10223</v>
      </c>
      <c r="E15294" s="57">
        <v>11000</v>
      </c>
      <c r="F15294" s="57"/>
      <c r="G15294" s="57">
        <f t="shared" si="245"/>
        <v>-11000</v>
      </c>
      <c r="H15294" s="704" t="s">
        <v>10313</v>
      </c>
    </row>
    <row r="15295" spans="1:8" ht="15" x14ac:dyDescent="0.2">
      <c r="A15295" s="733">
        <v>45078</v>
      </c>
      <c r="B15295" s="40" t="s">
        <v>16</v>
      </c>
      <c r="C15295" s="62" t="s">
        <v>103</v>
      </c>
      <c r="D15295" s="107" t="s">
        <v>9423</v>
      </c>
      <c r="E15295" s="57">
        <v>2000</v>
      </c>
      <c r="F15295" s="57"/>
      <c r="G15295" s="57">
        <f t="shared" si="245"/>
        <v>-2000</v>
      </c>
      <c r="H15295" s="704" t="s">
        <v>10313</v>
      </c>
    </row>
    <row r="15296" spans="1:8" ht="15" x14ac:dyDescent="0.2">
      <c r="A15296" s="733">
        <v>45078</v>
      </c>
      <c r="B15296" s="40" t="s">
        <v>9767</v>
      </c>
      <c r="C15296" s="62" t="s">
        <v>4875</v>
      </c>
      <c r="D15296" s="107" t="s">
        <v>10048</v>
      </c>
      <c r="E15296" s="57">
        <v>2500</v>
      </c>
      <c r="F15296" s="57"/>
      <c r="G15296" s="57">
        <f t="shared" si="245"/>
        <v>-2500</v>
      </c>
      <c r="H15296" s="704" t="s">
        <v>10313</v>
      </c>
    </row>
    <row r="15297" spans="1:8" ht="15" x14ac:dyDescent="0.2">
      <c r="A15297" s="733">
        <v>45078</v>
      </c>
      <c r="B15297" s="40" t="s">
        <v>8655</v>
      </c>
      <c r="C15297" s="62" t="s">
        <v>391</v>
      </c>
      <c r="D15297" s="107" t="s">
        <v>9021</v>
      </c>
      <c r="E15297" s="57">
        <v>1350</v>
      </c>
      <c r="F15297" s="57"/>
      <c r="G15297" s="57">
        <f t="shared" si="245"/>
        <v>-1350</v>
      </c>
      <c r="H15297" s="704" t="s">
        <v>10313</v>
      </c>
    </row>
    <row r="15298" spans="1:8" ht="15" x14ac:dyDescent="0.2">
      <c r="A15298" s="733">
        <v>45078</v>
      </c>
      <c r="B15298" s="40" t="s">
        <v>9659</v>
      </c>
      <c r="C15298" s="62" t="s">
        <v>5740</v>
      </c>
      <c r="D15298" s="107" t="s">
        <v>10023</v>
      </c>
      <c r="E15298" s="57">
        <v>800</v>
      </c>
      <c r="F15298" s="57"/>
      <c r="G15298" s="57">
        <f t="shared" si="245"/>
        <v>-800</v>
      </c>
      <c r="H15298" s="704" t="s">
        <v>10313</v>
      </c>
    </row>
    <row r="15299" spans="1:8" ht="15" x14ac:dyDescent="0.2">
      <c r="A15299" s="733">
        <v>45078</v>
      </c>
      <c r="B15299" s="40" t="s">
        <v>9767</v>
      </c>
      <c r="C15299" s="62" t="s">
        <v>4361</v>
      </c>
      <c r="D15299" s="107" t="s">
        <v>10049</v>
      </c>
      <c r="E15299" s="57">
        <v>30000</v>
      </c>
      <c r="F15299" s="57"/>
      <c r="G15299" s="57">
        <f t="shared" si="245"/>
        <v>-30000</v>
      </c>
      <c r="H15299" s="704" t="s">
        <v>10313</v>
      </c>
    </row>
    <row r="15300" spans="1:8" ht="15" x14ac:dyDescent="0.2">
      <c r="A15300" s="733">
        <v>45078</v>
      </c>
      <c r="B15300" s="40" t="s">
        <v>9407</v>
      </c>
      <c r="C15300" s="62" t="s">
        <v>9926</v>
      </c>
      <c r="D15300" s="107" t="s">
        <v>10050</v>
      </c>
      <c r="E15300" s="57">
        <v>100000</v>
      </c>
      <c r="F15300" s="57"/>
      <c r="G15300" s="57">
        <f t="shared" si="245"/>
        <v>-100000</v>
      </c>
      <c r="H15300" s="704" t="s">
        <v>10313</v>
      </c>
    </row>
    <row r="15301" spans="1:8" ht="15" x14ac:dyDescent="0.2">
      <c r="A15301" s="733">
        <v>45078</v>
      </c>
      <c r="B15301" s="40" t="s">
        <v>9659</v>
      </c>
      <c r="C15301" s="62" t="s">
        <v>5740</v>
      </c>
      <c r="D15301" s="107" t="s">
        <v>369</v>
      </c>
      <c r="E15301" s="57">
        <v>500</v>
      </c>
      <c r="F15301" s="57"/>
      <c r="G15301" s="57">
        <f t="shared" si="245"/>
        <v>-500</v>
      </c>
      <c r="H15301" s="704" t="s">
        <v>10313</v>
      </c>
    </row>
    <row r="15302" spans="1:8" ht="15" x14ac:dyDescent="0.2">
      <c r="A15302" s="733">
        <v>45078</v>
      </c>
      <c r="B15302" s="40" t="s">
        <v>3945</v>
      </c>
      <c r="C15302" s="62" t="s">
        <v>10053</v>
      </c>
      <c r="D15302" s="107" t="s">
        <v>10051</v>
      </c>
      <c r="E15302" s="57">
        <v>4000</v>
      </c>
      <c r="F15302" s="57"/>
      <c r="G15302" s="57">
        <f t="shared" si="245"/>
        <v>-4000</v>
      </c>
      <c r="H15302" s="704" t="s">
        <v>10313</v>
      </c>
    </row>
    <row r="15303" spans="1:8" ht="15" x14ac:dyDescent="0.2">
      <c r="A15303" s="733">
        <v>45078</v>
      </c>
      <c r="B15303" s="40" t="s">
        <v>9659</v>
      </c>
      <c r="C15303" s="62" t="s">
        <v>5740</v>
      </c>
      <c r="D15303" s="107" t="s">
        <v>10052</v>
      </c>
      <c r="E15303" s="57">
        <v>250</v>
      </c>
      <c r="F15303" s="57"/>
      <c r="G15303" s="57">
        <f t="shared" si="245"/>
        <v>-250</v>
      </c>
      <c r="H15303" s="704" t="s">
        <v>10313</v>
      </c>
    </row>
    <row r="15304" spans="1:8" ht="15" x14ac:dyDescent="0.2">
      <c r="A15304" s="733">
        <v>45078</v>
      </c>
      <c r="B15304" s="40" t="s">
        <v>8874</v>
      </c>
      <c r="C15304" s="62" t="s">
        <v>10057</v>
      </c>
      <c r="D15304" s="107" t="s">
        <v>10056</v>
      </c>
      <c r="E15304" s="57">
        <v>50000</v>
      </c>
      <c r="F15304" s="57"/>
      <c r="G15304" s="57">
        <f t="shared" si="245"/>
        <v>-50000</v>
      </c>
      <c r="H15304" s="704" t="s">
        <v>10313</v>
      </c>
    </row>
    <row r="15305" spans="1:8" ht="15" x14ac:dyDescent="0.2">
      <c r="A15305" s="733">
        <v>45078</v>
      </c>
      <c r="B15305" s="40" t="s">
        <v>9407</v>
      </c>
      <c r="C15305" s="62" t="s">
        <v>9472</v>
      </c>
      <c r="D15305" s="107" t="s">
        <v>5398</v>
      </c>
      <c r="E15305" s="57">
        <v>20000</v>
      </c>
      <c r="F15305" s="57"/>
      <c r="G15305" s="57">
        <f t="shared" si="245"/>
        <v>-20000</v>
      </c>
      <c r="H15305" s="704" t="s">
        <v>10313</v>
      </c>
    </row>
    <row r="15306" spans="1:8" ht="15" x14ac:dyDescent="0.2">
      <c r="A15306" s="733">
        <v>45078</v>
      </c>
      <c r="B15306" s="40" t="s">
        <v>9659</v>
      </c>
      <c r="C15306" s="62" t="s">
        <v>5740</v>
      </c>
      <c r="D15306" s="107" t="s">
        <v>369</v>
      </c>
      <c r="E15306" s="57">
        <v>600</v>
      </c>
      <c r="F15306" s="57"/>
      <c r="G15306" s="57">
        <f t="shared" si="245"/>
        <v>-600</v>
      </c>
      <c r="H15306" s="704" t="s">
        <v>10313</v>
      </c>
    </row>
    <row r="15307" spans="1:8" ht="15" x14ac:dyDescent="0.2">
      <c r="A15307" s="733">
        <v>45078</v>
      </c>
      <c r="B15307" s="40" t="s">
        <v>9659</v>
      </c>
      <c r="C15307" s="62" t="s">
        <v>5740</v>
      </c>
      <c r="D15307" s="107" t="s">
        <v>369</v>
      </c>
      <c r="E15307" s="57">
        <v>800</v>
      </c>
      <c r="F15307" s="57"/>
      <c r="G15307" s="57">
        <f t="shared" si="245"/>
        <v>-800</v>
      </c>
      <c r="H15307" s="704" t="s">
        <v>10313</v>
      </c>
    </row>
    <row r="15308" spans="1:8" ht="15" x14ac:dyDescent="0.2">
      <c r="A15308" s="733">
        <v>45078</v>
      </c>
      <c r="B15308" s="40" t="s">
        <v>9767</v>
      </c>
      <c r="C15308" s="62" t="s">
        <v>5740</v>
      </c>
      <c r="D15308" s="107" t="s">
        <v>369</v>
      </c>
      <c r="E15308" s="57">
        <v>1500</v>
      </c>
      <c r="F15308" s="57"/>
      <c r="G15308" s="57">
        <f t="shared" si="245"/>
        <v>-1500</v>
      </c>
      <c r="H15308" s="704" t="s">
        <v>10313</v>
      </c>
    </row>
    <row r="15309" spans="1:8" ht="15" x14ac:dyDescent="0.2">
      <c r="A15309" s="733">
        <v>45078</v>
      </c>
      <c r="B15309" s="40" t="s">
        <v>9354</v>
      </c>
      <c r="C15309" s="62" t="s">
        <v>9773</v>
      </c>
      <c r="D15309" s="107" t="s">
        <v>10062</v>
      </c>
      <c r="E15309" s="57">
        <v>50000</v>
      </c>
      <c r="F15309" s="57"/>
      <c r="G15309" s="57">
        <f t="shared" si="245"/>
        <v>-50000</v>
      </c>
      <c r="H15309" s="704" t="s">
        <v>10313</v>
      </c>
    </row>
    <row r="15310" spans="1:8" ht="15" x14ac:dyDescent="0.2">
      <c r="A15310" s="733">
        <v>45079</v>
      </c>
      <c r="B15310" s="40" t="s">
        <v>9659</v>
      </c>
      <c r="C15310" s="62" t="s">
        <v>6965</v>
      </c>
      <c r="D15310" s="107" t="s">
        <v>9443</v>
      </c>
      <c r="E15310" s="57">
        <v>20000</v>
      </c>
      <c r="F15310" s="57"/>
      <c r="G15310" s="57">
        <f t="shared" si="245"/>
        <v>-20000</v>
      </c>
      <c r="H15310" s="704" t="s">
        <v>10313</v>
      </c>
    </row>
    <row r="15311" spans="1:8" ht="15" x14ac:dyDescent="0.2">
      <c r="A15311" s="733">
        <v>45079</v>
      </c>
      <c r="B15311" s="40" t="s">
        <v>9767</v>
      </c>
      <c r="C15311" s="62" t="s">
        <v>3144</v>
      </c>
      <c r="D15311" s="107" t="s">
        <v>10070</v>
      </c>
      <c r="E15311" s="57">
        <v>140000</v>
      </c>
      <c r="F15311" s="57"/>
      <c r="G15311" s="57">
        <f t="shared" si="245"/>
        <v>-140000</v>
      </c>
      <c r="H15311" s="704" t="s">
        <v>10313</v>
      </c>
    </row>
    <row r="15312" spans="1:8" ht="15" x14ac:dyDescent="0.2">
      <c r="A15312" s="733">
        <v>45079</v>
      </c>
      <c r="B15312" s="40" t="s">
        <v>9767</v>
      </c>
      <c r="C15312" s="62" t="s">
        <v>391</v>
      </c>
      <c r="D15312" s="107" t="s">
        <v>10058</v>
      </c>
      <c r="E15312" s="57">
        <v>750</v>
      </c>
      <c r="F15312" s="57"/>
      <c r="G15312" s="57">
        <f t="shared" si="245"/>
        <v>-750</v>
      </c>
      <c r="H15312" s="704" t="s">
        <v>10313</v>
      </c>
    </row>
    <row r="15313" spans="1:8" ht="15" x14ac:dyDescent="0.2">
      <c r="A15313" s="733">
        <v>45079</v>
      </c>
      <c r="B15313" s="40" t="s">
        <v>16</v>
      </c>
      <c r="C15313" s="62" t="s">
        <v>103</v>
      </c>
      <c r="D15313" s="107" t="s">
        <v>9423</v>
      </c>
      <c r="E15313" s="57">
        <v>3000</v>
      </c>
      <c r="F15313" s="57"/>
      <c r="G15313" s="57">
        <f t="shared" si="245"/>
        <v>-3000</v>
      </c>
      <c r="H15313" s="704" t="s">
        <v>10313</v>
      </c>
    </row>
    <row r="15314" spans="1:8" ht="15" x14ac:dyDescent="0.2">
      <c r="A15314" s="733">
        <v>45079</v>
      </c>
      <c r="B15314" s="40" t="s">
        <v>10021</v>
      </c>
      <c r="C15314" s="62" t="s">
        <v>10061</v>
      </c>
      <c r="D15314" s="107" t="s">
        <v>10059</v>
      </c>
      <c r="E15314" s="57">
        <v>10000</v>
      </c>
      <c r="F15314" s="57"/>
      <c r="G15314" s="57">
        <f t="shared" si="245"/>
        <v>-10000</v>
      </c>
      <c r="H15314" s="704" t="s">
        <v>10313</v>
      </c>
    </row>
    <row r="15315" spans="1:8" ht="15" x14ac:dyDescent="0.2">
      <c r="A15315" s="733">
        <v>45079</v>
      </c>
      <c r="B15315" s="40" t="s">
        <v>9354</v>
      </c>
      <c r="C15315" s="62" t="s">
        <v>3144</v>
      </c>
      <c r="D15315" s="107" t="s">
        <v>10060</v>
      </c>
      <c r="E15315" s="57">
        <v>1000</v>
      </c>
      <c r="F15315" s="57"/>
      <c r="G15315" s="57">
        <f t="shared" si="245"/>
        <v>-1000</v>
      </c>
      <c r="H15315" s="704" t="s">
        <v>10313</v>
      </c>
    </row>
    <row r="15316" spans="1:8" ht="15" x14ac:dyDescent="0.2">
      <c r="A15316" s="733">
        <v>45080</v>
      </c>
      <c r="B15316" s="40" t="s">
        <v>9407</v>
      </c>
      <c r="C15316" s="62" t="s">
        <v>3144</v>
      </c>
      <c r="D15316" s="107" t="s">
        <v>5135</v>
      </c>
      <c r="E15316" s="57">
        <v>136145</v>
      </c>
      <c r="F15316" s="57"/>
      <c r="G15316" s="57">
        <f t="shared" si="245"/>
        <v>-136145</v>
      </c>
      <c r="H15316" s="704" t="s">
        <v>10313</v>
      </c>
    </row>
    <row r="15317" spans="1:8" ht="15" x14ac:dyDescent="0.2">
      <c r="A15317" s="733">
        <v>45080</v>
      </c>
      <c r="B15317" s="40" t="s">
        <v>9659</v>
      </c>
      <c r="C15317" s="62" t="s">
        <v>8370</v>
      </c>
      <c r="D15317" s="107" t="s">
        <v>369</v>
      </c>
      <c r="E15317" s="57">
        <v>1565</v>
      </c>
      <c r="F15317" s="57"/>
      <c r="G15317" s="57">
        <f t="shared" si="245"/>
        <v>-1565</v>
      </c>
      <c r="H15317" s="704" t="s">
        <v>10313</v>
      </c>
    </row>
    <row r="15318" spans="1:8" ht="15" x14ac:dyDescent="0.2">
      <c r="A15318" s="733">
        <v>45080</v>
      </c>
      <c r="B15318" s="40" t="s">
        <v>9505</v>
      </c>
      <c r="C15318" s="62" t="s">
        <v>8370</v>
      </c>
      <c r="D15318" s="107" t="s">
        <v>369</v>
      </c>
      <c r="E15318" s="57">
        <v>3290</v>
      </c>
      <c r="F15318" s="57"/>
      <c r="G15318" s="57">
        <f t="shared" si="245"/>
        <v>-3290</v>
      </c>
      <c r="H15318" s="704" t="s">
        <v>10313</v>
      </c>
    </row>
    <row r="15319" spans="1:8" ht="15" x14ac:dyDescent="0.2">
      <c r="A15319" s="733">
        <v>45080</v>
      </c>
      <c r="B15319" s="40" t="s">
        <v>16</v>
      </c>
      <c r="C15319" s="62" t="s">
        <v>1494</v>
      </c>
      <c r="D15319" s="107" t="s">
        <v>369</v>
      </c>
      <c r="E15319" s="57">
        <v>1900</v>
      </c>
      <c r="F15319" s="57"/>
      <c r="G15319" s="57">
        <f t="shared" si="245"/>
        <v>-1900</v>
      </c>
      <c r="H15319" s="704" t="s">
        <v>10313</v>
      </c>
    </row>
    <row r="15320" spans="1:8" ht="15" x14ac:dyDescent="0.2">
      <c r="A15320" s="733">
        <v>45080</v>
      </c>
      <c r="B15320" s="40" t="s">
        <v>9659</v>
      </c>
      <c r="C15320" s="62" t="s">
        <v>285</v>
      </c>
      <c r="D15320" s="107" t="s">
        <v>9893</v>
      </c>
      <c r="E15320" s="57">
        <v>500</v>
      </c>
      <c r="F15320" s="57"/>
      <c r="G15320" s="57">
        <f t="shared" si="245"/>
        <v>-500</v>
      </c>
      <c r="H15320" s="704" t="s">
        <v>10313</v>
      </c>
    </row>
    <row r="15321" spans="1:8" ht="15" x14ac:dyDescent="0.2">
      <c r="A15321" s="733">
        <v>45080</v>
      </c>
      <c r="B15321" s="40" t="s">
        <v>3945</v>
      </c>
      <c r="C15321" s="62" t="s">
        <v>10073</v>
      </c>
      <c r="D15321" s="107" t="s">
        <v>10072</v>
      </c>
      <c r="E15321" s="57">
        <v>2160</v>
      </c>
      <c r="F15321" s="57"/>
      <c r="G15321" s="57">
        <f t="shared" si="245"/>
        <v>-2160</v>
      </c>
      <c r="H15321" s="704" t="s">
        <v>10313</v>
      </c>
    </row>
    <row r="15322" spans="1:8" ht="15" x14ac:dyDescent="0.2">
      <c r="A15322" s="733">
        <v>45080</v>
      </c>
      <c r="B15322" s="40" t="s">
        <v>16</v>
      </c>
      <c r="C15322" s="62" t="s">
        <v>2995</v>
      </c>
      <c r="D15322" s="107" t="s">
        <v>369</v>
      </c>
      <c r="E15322" s="57">
        <v>4670</v>
      </c>
      <c r="F15322" s="57"/>
      <c r="G15322" s="57">
        <f t="shared" si="245"/>
        <v>-4670</v>
      </c>
      <c r="H15322" s="704" t="s">
        <v>10313</v>
      </c>
    </row>
    <row r="15323" spans="1:8" ht="15" customHeight="1" x14ac:dyDescent="0.2">
      <c r="A15323" s="733">
        <v>45080</v>
      </c>
      <c r="B15323" s="40" t="s">
        <v>10021</v>
      </c>
      <c r="C15323" s="62" t="s">
        <v>3144</v>
      </c>
      <c r="D15323" s="107" t="s">
        <v>10079</v>
      </c>
      <c r="E15323" s="57">
        <v>1630</v>
      </c>
      <c r="F15323" s="57"/>
      <c r="G15323" s="57">
        <f t="shared" si="245"/>
        <v>-1630</v>
      </c>
      <c r="H15323" s="704" t="s">
        <v>10313</v>
      </c>
    </row>
    <row r="15324" spans="1:8" ht="15" customHeight="1" x14ac:dyDescent="0.2">
      <c r="A15324" s="733">
        <v>45080</v>
      </c>
      <c r="B15324" s="40" t="s">
        <v>10142</v>
      </c>
      <c r="C15324" s="62" t="s">
        <v>5740</v>
      </c>
      <c r="D15324" s="107" t="s">
        <v>10074</v>
      </c>
      <c r="E15324" s="57">
        <v>1000</v>
      </c>
      <c r="F15324" s="57"/>
      <c r="G15324" s="57">
        <f t="shared" si="245"/>
        <v>-1000</v>
      </c>
      <c r="H15324" s="704" t="s">
        <v>10313</v>
      </c>
    </row>
    <row r="15325" spans="1:8" ht="15" x14ac:dyDescent="0.2">
      <c r="A15325" s="733">
        <v>45082</v>
      </c>
      <c r="B15325" s="40" t="s">
        <v>9659</v>
      </c>
      <c r="C15325" s="62" t="s">
        <v>5740</v>
      </c>
      <c r="D15325" s="107" t="s">
        <v>10075</v>
      </c>
      <c r="E15325" s="57">
        <v>200</v>
      </c>
      <c r="F15325" s="57"/>
      <c r="G15325" s="57">
        <f t="shared" si="245"/>
        <v>-200</v>
      </c>
      <c r="H15325" s="704" t="s">
        <v>10313</v>
      </c>
    </row>
    <row r="15326" spans="1:8" ht="15" x14ac:dyDescent="0.2">
      <c r="A15326" s="733">
        <v>45082</v>
      </c>
      <c r="B15326" s="40" t="s">
        <v>9659</v>
      </c>
      <c r="C15326" s="62" t="s">
        <v>5740</v>
      </c>
      <c r="D15326" s="107" t="s">
        <v>369</v>
      </c>
      <c r="E15326" s="57">
        <v>600</v>
      </c>
      <c r="F15326" s="57"/>
      <c r="G15326" s="57">
        <f t="shared" si="245"/>
        <v>-600</v>
      </c>
      <c r="H15326" s="704" t="s">
        <v>10313</v>
      </c>
    </row>
    <row r="15327" spans="1:8" ht="15" x14ac:dyDescent="0.2">
      <c r="A15327" s="733">
        <v>45082</v>
      </c>
      <c r="B15327" s="40" t="s">
        <v>16</v>
      </c>
      <c r="C15327" s="62" t="s">
        <v>391</v>
      </c>
      <c r="D15327" s="107" t="s">
        <v>10076</v>
      </c>
      <c r="E15327" s="57">
        <v>2600</v>
      </c>
      <c r="F15327" s="57"/>
      <c r="G15327" s="57">
        <f t="shared" si="245"/>
        <v>-2600</v>
      </c>
      <c r="H15327" s="704" t="s">
        <v>10313</v>
      </c>
    </row>
    <row r="15328" spans="1:8" ht="15" x14ac:dyDescent="0.2">
      <c r="A15328" s="733">
        <v>45082</v>
      </c>
      <c r="B15328" s="40" t="s">
        <v>8874</v>
      </c>
      <c r="C15328" s="62" t="s">
        <v>391</v>
      </c>
      <c r="D15328" s="107" t="s">
        <v>10077</v>
      </c>
      <c r="E15328" s="57">
        <v>150</v>
      </c>
      <c r="F15328" s="57"/>
      <c r="G15328" s="57">
        <f t="shared" si="245"/>
        <v>-150</v>
      </c>
      <c r="H15328" s="704" t="s">
        <v>10313</v>
      </c>
    </row>
    <row r="15329" spans="1:8" ht="15" x14ac:dyDescent="0.2">
      <c r="A15329" s="733">
        <v>45082</v>
      </c>
      <c r="B15329" s="40" t="s">
        <v>9767</v>
      </c>
      <c r="C15329" s="62" t="s">
        <v>3144</v>
      </c>
      <c r="D15329" s="107" t="s">
        <v>10078</v>
      </c>
      <c r="E15329" s="57">
        <v>15600</v>
      </c>
      <c r="F15329" s="57"/>
      <c r="G15329" s="57">
        <f t="shared" si="245"/>
        <v>-15600</v>
      </c>
      <c r="H15329" s="704" t="s">
        <v>10313</v>
      </c>
    </row>
    <row r="15330" spans="1:8" ht="15" x14ac:dyDescent="0.2">
      <c r="A15330" s="733">
        <v>45082</v>
      </c>
      <c r="B15330" s="40" t="s">
        <v>9767</v>
      </c>
      <c r="C15330" s="62" t="s">
        <v>8069</v>
      </c>
      <c r="D15330" s="107" t="s">
        <v>10080</v>
      </c>
      <c r="E15330" s="57">
        <v>175000</v>
      </c>
      <c r="F15330" s="57"/>
      <c r="G15330" s="57">
        <f t="shared" si="245"/>
        <v>-175000</v>
      </c>
      <c r="H15330" s="704" t="s">
        <v>10313</v>
      </c>
    </row>
    <row r="15331" spans="1:8" ht="15" x14ac:dyDescent="0.2">
      <c r="A15331" s="733">
        <v>45082</v>
      </c>
      <c r="B15331" s="40" t="s">
        <v>8041</v>
      </c>
      <c r="C15331" s="550" t="s">
        <v>789</v>
      </c>
      <c r="D15331" s="892" t="s">
        <v>369</v>
      </c>
      <c r="E15331" s="582">
        <v>9256</v>
      </c>
      <c r="F15331" s="57"/>
      <c r="G15331" s="57">
        <f t="shared" si="245"/>
        <v>-9256</v>
      </c>
      <c r="H15331" s="704" t="s">
        <v>10313</v>
      </c>
    </row>
    <row r="15332" spans="1:8" ht="15" x14ac:dyDescent="0.2">
      <c r="A15332" s="733">
        <v>45082</v>
      </c>
      <c r="B15332" s="40" t="s">
        <v>9462</v>
      </c>
      <c r="C15332" s="550" t="s">
        <v>789</v>
      </c>
      <c r="D15332" s="892" t="s">
        <v>369</v>
      </c>
      <c r="E15332" s="582">
        <v>1700</v>
      </c>
      <c r="F15332" s="57"/>
      <c r="G15332" s="57">
        <f t="shared" si="245"/>
        <v>-1700</v>
      </c>
      <c r="H15332" s="704" t="s">
        <v>10313</v>
      </c>
    </row>
    <row r="15333" spans="1:8" ht="15" x14ac:dyDescent="0.2">
      <c r="A15333" s="733">
        <v>45082</v>
      </c>
      <c r="B15333" s="40" t="s">
        <v>9505</v>
      </c>
      <c r="C15333" s="550" t="s">
        <v>789</v>
      </c>
      <c r="D15333" s="892" t="s">
        <v>369</v>
      </c>
      <c r="E15333" s="582">
        <v>870</v>
      </c>
      <c r="F15333" s="57"/>
      <c r="G15333" s="57">
        <f t="shared" si="245"/>
        <v>-870</v>
      </c>
      <c r="H15333" s="704" t="s">
        <v>10313</v>
      </c>
    </row>
    <row r="15334" spans="1:8" ht="15" x14ac:dyDescent="0.2">
      <c r="A15334" s="733">
        <v>45082</v>
      </c>
      <c r="B15334" s="40" t="s">
        <v>7805</v>
      </c>
      <c r="C15334" s="550" t="s">
        <v>789</v>
      </c>
      <c r="D15334" s="892" t="s">
        <v>369</v>
      </c>
      <c r="E15334" s="582">
        <v>1080</v>
      </c>
      <c r="F15334" s="57"/>
      <c r="G15334" s="57">
        <f t="shared" si="245"/>
        <v>-1080</v>
      </c>
      <c r="H15334" s="704" t="s">
        <v>10313</v>
      </c>
    </row>
    <row r="15335" spans="1:8" ht="15" x14ac:dyDescent="0.2">
      <c r="A15335" s="733">
        <v>45082</v>
      </c>
      <c r="B15335" s="40" t="s">
        <v>10142</v>
      </c>
      <c r="C15335" s="550" t="s">
        <v>789</v>
      </c>
      <c r="D15335" s="892" t="s">
        <v>369</v>
      </c>
      <c r="E15335" s="582">
        <v>2750</v>
      </c>
      <c r="F15335" s="57"/>
      <c r="G15335" s="57">
        <f t="shared" si="245"/>
        <v>-2750</v>
      </c>
      <c r="H15335" s="704" t="s">
        <v>10313</v>
      </c>
    </row>
    <row r="15336" spans="1:8" ht="15" x14ac:dyDescent="0.2">
      <c r="A15336" s="733">
        <v>45082</v>
      </c>
      <c r="B15336" s="40" t="s">
        <v>10021</v>
      </c>
      <c r="C15336" s="550" t="s">
        <v>789</v>
      </c>
      <c r="D15336" s="892" t="s">
        <v>369</v>
      </c>
      <c r="E15336" s="582">
        <v>200</v>
      </c>
      <c r="F15336" s="57"/>
      <c r="G15336" s="57">
        <f t="shared" si="245"/>
        <v>-200</v>
      </c>
      <c r="H15336" s="704" t="s">
        <v>10313</v>
      </c>
    </row>
    <row r="15337" spans="1:8" ht="15" x14ac:dyDescent="0.2">
      <c r="A15337" s="733">
        <v>45082</v>
      </c>
      <c r="B15337" s="62" t="s">
        <v>3945</v>
      </c>
      <c r="C15337" s="669" t="s">
        <v>3002</v>
      </c>
      <c r="D15337" s="906" t="s">
        <v>10081</v>
      </c>
      <c r="E15337" s="671">
        <v>30152</v>
      </c>
      <c r="F15337" s="57"/>
      <c r="G15337" s="57">
        <f t="shared" si="245"/>
        <v>-30152</v>
      </c>
      <c r="H15337" s="704" t="s">
        <v>10313</v>
      </c>
    </row>
    <row r="15338" spans="1:8" ht="15" x14ac:dyDescent="0.2">
      <c r="A15338" s="733">
        <v>45082</v>
      </c>
      <c r="B15338" s="62" t="s">
        <v>3944</v>
      </c>
      <c r="C15338" s="669" t="s">
        <v>3002</v>
      </c>
      <c r="D15338" s="906" t="s">
        <v>10081</v>
      </c>
      <c r="E15338" s="671">
        <v>32760</v>
      </c>
      <c r="F15338" s="57"/>
      <c r="G15338" s="57">
        <f t="shared" si="245"/>
        <v>-32760</v>
      </c>
      <c r="H15338" s="704" t="s">
        <v>10313</v>
      </c>
    </row>
    <row r="15339" spans="1:8" ht="15" x14ac:dyDescent="0.2">
      <c r="A15339" s="733">
        <v>45082</v>
      </c>
      <c r="B15339" s="62" t="s">
        <v>37</v>
      </c>
      <c r="C15339" s="669" t="s">
        <v>3002</v>
      </c>
      <c r="D15339" s="906" t="s">
        <v>10081</v>
      </c>
      <c r="E15339" s="671">
        <v>15560</v>
      </c>
      <c r="F15339" s="57"/>
      <c r="G15339" s="57">
        <f t="shared" si="245"/>
        <v>-15560</v>
      </c>
      <c r="H15339" s="704" t="s">
        <v>10313</v>
      </c>
    </row>
    <row r="15340" spans="1:8" ht="15" x14ac:dyDescent="0.2">
      <c r="A15340" s="733">
        <v>45083</v>
      </c>
      <c r="B15340" s="62" t="s">
        <v>9462</v>
      </c>
      <c r="C15340" s="62" t="s">
        <v>6444</v>
      </c>
      <c r="D15340" s="182" t="s">
        <v>2430</v>
      </c>
      <c r="E15340" s="125">
        <v>1000</v>
      </c>
      <c r="F15340" s="57"/>
      <c r="G15340" s="57">
        <f t="shared" si="245"/>
        <v>-1000</v>
      </c>
      <c r="H15340" s="704" t="s">
        <v>10313</v>
      </c>
    </row>
    <row r="15341" spans="1:8" ht="15" x14ac:dyDescent="0.2">
      <c r="A15341" s="733">
        <v>45083</v>
      </c>
      <c r="B15341" s="62" t="s">
        <v>16</v>
      </c>
      <c r="C15341" s="62" t="s">
        <v>103</v>
      </c>
      <c r="D15341" s="182" t="s">
        <v>9590</v>
      </c>
      <c r="E15341" s="125">
        <v>1000</v>
      </c>
      <c r="F15341" s="57"/>
      <c r="G15341" s="57">
        <f t="shared" si="245"/>
        <v>-1000</v>
      </c>
      <c r="H15341" s="704" t="s">
        <v>10313</v>
      </c>
    </row>
    <row r="15342" spans="1:8" ht="15" x14ac:dyDescent="0.2">
      <c r="A15342" s="733">
        <v>45083</v>
      </c>
      <c r="B15342" s="40" t="s">
        <v>9767</v>
      </c>
      <c r="C15342" s="62" t="s">
        <v>5740</v>
      </c>
      <c r="D15342" s="182" t="s">
        <v>10083</v>
      </c>
      <c r="E15342" s="125">
        <v>1700</v>
      </c>
      <c r="F15342" s="57"/>
      <c r="G15342" s="57">
        <f t="shared" si="245"/>
        <v>-1700</v>
      </c>
      <c r="H15342" s="704" t="s">
        <v>10313</v>
      </c>
    </row>
    <row r="15343" spans="1:8" ht="15" x14ac:dyDescent="0.2">
      <c r="A15343" s="733">
        <v>45083</v>
      </c>
      <c r="B15343" s="62" t="s">
        <v>8874</v>
      </c>
      <c r="C15343" s="550" t="s">
        <v>10088</v>
      </c>
      <c r="D15343" s="739" t="s">
        <v>10089</v>
      </c>
      <c r="E15343" s="551">
        <v>100000</v>
      </c>
      <c r="F15343" s="57"/>
      <c r="G15343" s="57">
        <f t="shared" si="245"/>
        <v>-100000</v>
      </c>
      <c r="H15343" s="704" t="s">
        <v>10313</v>
      </c>
    </row>
    <row r="15344" spans="1:8" ht="15" x14ac:dyDescent="0.2">
      <c r="A15344" s="733">
        <v>45083</v>
      </c>
      <c r="B15344" s="62" t="s">
        <v>8337</v>
      </c>
      <c r="C15344" s="550" t="s">
        <v>10088</v>
      </c>
      <c r="D15344" s="739" t="s">
        <v>10089</v>
      </c>
      <c r="E15344" s="551">
        <v>207000</v>
      </c>
      <c r="F15344" s="57"/>
      <c r="G15344" s="57">
        <f t="shared" si="245"/>
        <v>-207000</v>
      </c>
      <c r="H15344" s="704" t="s">
        <v>10313</v>
      </c>
    </row>
    <row r="15345" spans="1:8" ht="15" x14ac:dyDescent="0.2">
      <c r="A15345" s="733">
        <v>45083</v>
      </c>
      <c r="B15345" s="62" t="s">
        <v>9767</v>
      </c>
      <c r="C15345" s="62" t="s">
        <v>255</v>
      </c>
      <c r="D15345" s="182" t="s">
        <v>10084</v>
      </c>
      <c r="E15345" s="125">
        <v>1800000</v>
      </c>
      <c r="F15345" s="57"/>
      <c r="G15345" s="57">
        <f t="shared" si="245"/>
        <v>-1800000</v>
      </c>
      <c r="H15345" s="704" t="s">
        <v>10313</v>
      </c>
    </row>
    <row r="15346" spans="1:8" ht="15" x14ac:dyDescent="0.2">
      <c r="A15346" s="733">
        <v>45083</v>
      </c>
      <c r="B15346" s="62" t="s">
        <v>8655</v>
      </c>
      <c r="C15346" s="62" t="s">
        <v>5680</v>
      </c>
      <c r="D15346" s="182" t="s">
        <v>2710</v>
      </c>
      <c r="E15346" s="125">
        <v>200000</v>
      </c>
      <c r="F15346" s="57"/>
      <c r="G15346" s="57">
        <f t="shared" si="245"/>
        <v>-200000</v>
      </c>
      <c r="H15346" s="704" t="s">
        <v>10313</v>
      </c>
    </row>
    <row r="15347" spans="1:8" ht="15" x14ac:dyDescent="0.2">
      <c r="A15347" s="733">
        <v>45083</v>
      </c>
      <c r="B15347" s="62" t="s">
        <v>16</v>
      </c>
      <c r="C15347" s="62" t="s">
        <v>5409</v>
      </c>
      <c r="D15347" s="182" t="s">
        <v>10085</v>
      </c>
      <c r="E15347" s="125">
        <v>9500</v>
      </c>
      <c r="F15347" s="57"/>
      <c r="G15347" s="57">
        <f t="shared" si="245"/>
        <v>-9500</v>
      </c>
      <c r="H15347" s="704" t="s">
        <v>10313</v>
      </c>
    </row>
    <row r="15348" spans="1:8" ht="15" x14ac:dyDescent="0.2">
      <c r="A15348" s="733">
        <v>45083</v>
      </c>
      <c r="B15348" s="62" t="s">
        <v>9407</v>
      </c>
      <c r="C15348" s="62" t="s">
        <v>9472</v>
      </c>
      <c r="D15348" s="182" t="s">
        <v>10114</v>
      </c>
      <c r="E15348" s="125">
        <v>15000</v>
      </c>
      <c r="F15348" s="57"/>
      <c r="G15348" s="57">
        <f t="shared" si="245"/>
        <v>-15000</v>
      </c>
      <c r="H15348" s="704" t="s">
        <v>10313</v>
      </c>
    </row>
    <row r="15349" spans="1:8" ht="15" x14ac:dyDescent="0.2">
      <c r="A15349" s="733">
        <v>45083</v>
      </c>
      <c r="B15349" s="62" t="s">
        <v>9354</v>
      </c>
      <c r="C15349" s="62" t="s">
        <v>10171</v>
      </c>
      <c r="D15349" s="182" t="s">
        <v>10087</v>
      </c>
      <c r="E15349" s="125">
        <v>500000</v>
      </c>
      <c r="F15349" s="57"/>
      <c r="G15349" s="57">
        <f t="shared" si="245"/>
        <v>-500000</v>
      </c>
      <c r="H15349" s="704" t="s">
        <v>10313</v>
      </c>
    </row>
    <row r="15350" spans="1:8" ht="15" x14ac:dyDescent="0.2">
      <c r="A15350" s="733">
        <v>45083</v>
      </c>
      <c r="B15350" s="62" t="s">
        <v>10021</v>
      </c>
      <c r="C15350" s="62" t="s">
        <v>10061</v>
      </c>
      <c r="D15350" s="182" t="s">
        <v>1156</v>
      </c>
      <c r="E15350" s="125">
        <v>83000</v>
      </c>
      <c r="F15350" s="57"/>
      <c r="G15350" s="57">
        <f t="shared" si="245"/>
        <v>-83000</v>
      </c>
      <c r="H15350" s="704" t="s">
        <v>10313</v>
      </c>
    </row>
    <row r="15351" spans="1:8" ht="15" x14ac:dyDescent="0.2">
      <c r="A15351" s="733">
        <v>45083</v>
      </c>
      <c r="B15351" s="62" t="s">
        <v>9407</v>
      </c>
      <c r="C15351" s="62" t="s">
        <v>3144</v>
      </c>
      <c r="D15351" s="182" t="s">
        <v>5135</v>
      </c>
      <c r="E15351" s="125">
        <v>46580</v>
      </c>
      <c r="F15351" s="57"/>
      <c r="G15351" s="57">
        <f t="shared" si="245"/>
        <v>-46580</v>
      </c>
      <c r="H15351" s="704" t="s">
        <v>10313</v>
      </c>
    </row>
    <row r="15352" spans="1:8" ht="15" x14ac:dyDescent="0.2">
      <c r="A15352" s="733">
        <v>45084</v>
      </c>
      <c r="B15352" s="62" t="s">
        <v>9767</v>
      </c>
      <c r="C15352" s="62" t="s">
        <v>5740</v>
      </c>
      <c r="D15352" s="182" t="s">
        <v>369</v>
      </c>
      <c r="E15352" s="125">
        <v>1200</v>
      </c>
      <c r="F15352" s="57"/>
      <c r="G15352" s="57">
        <f t="shared" si="245"/>
        <v>-1200</v>
      </c>
      <c r="H15352" s="704" t="s">
        <v>10313</v>
      </c>
    </row>
    <row r="15353" spans="1:8" ht="15" x14ac:dyDescent="0.2">
      <c r="A15353" s="733">
        <v>45084</v>
      </c>
      <c r="B15353" s="62" t="s">
        <v>9659</v>
      </c>
      <c r="C15353" s="62" t="s">
        <v>285</v>
      </c>
      <c r="D15353" s="182" t="s">
        <v>8446</v>
      </c>
      <c r="E15353" s="125">
        <v>1000</v>
      </c>
      <c r="F15353" s="57"/>
      <c r="G15353" s="57">
        <f t="shared" si="245"/>
        <v>-1000</v>
      </c>
      <c r="H15353" s="704" t="s">
        <v>10313</v>
      </c>
    </row>
    <row r="15354" spans="1:8" ht="15" x14ac:dyDescent="0.2">
      <c r="A15354" s="733">
        <v>45084</v>
      </c>
      <c r="B15354" s="62" t="s">
        <v>9354</v>
      </c>
      <c r="C15354" s="62" t="s">
        <v>3144</v>
      </c>
      <c r="D15354" s="182" t="s">
        <v>10090</v>
      </c>
      <c r="E15354" s="125">
        <v>73000</v>
      </c>
      <c r="F15354" s="57"/>
      <c r="G15354" s="57">
        <f t="shared" si="245"/>
        <v>-73000</v>
      </c>
      <c r="H15354" s="704" t="s">
        <v>10313</v>
      </c>
    </row>
    <row r="15355" spans="1:8" ht="15" x14ac:dyDescent="0.2">
      <c r="A15355" s="733">
        <v>45084</v>
      </c>
      <c r="B15355" s="62" t="s">
        <v>9659</v>
      </c>
      <c r="C15355" s="62" t="s">
        <v>5740</v>
      </c>
      <c r="D15355" s="182" t="s">
        <v>10091</v>
      </c>
      <c r="E15355" s="125">
        <v>1700</v>
      </c>
      <c r="F15355" s="57"/>
      <c r="G15355" s="57">
        <f t="shared" ref="G15355:G15418" si="246">F15355-E15355</f>
        <v>-1700</v>
      </c>
      <c r="H15355" s="704" t="s">
        <v>10313</v>
      </c>
    </row>
    <row r="15356" spans="1:8" ht="15" x14ac:dyDescent="0.2">
      <c r="A15356" s="733">
        <v>45084</v>
      </c>
      <c r="B15356" s="62" t="s">
        <v>16</v>
      </c>
      <c r="C15356" s="62" t="s">
        <v>391</v>
      </c>
      <c r="D15356" s="182" t="s">
        <v>10092</v>
      </c>
      <c r="E15356" s="125">
        <v>800</v>
      </c>
      <c r="F15356" s="57"/>
      <c r="G15356" s="57">
        <f t="shared" si="246"/>
        <v>-800</v>
      </c>
      <c r="H15356" s="704" t="s">
        <v>10313</v>
      </c>
    </row>
    <row r="15357" spans="1:8" ht="15" x14ac:dyDescent="0.2">
      <c r="A15357" s="733">
        <v>45084</v>
      </c>
      <c r="B15357" s="62" t="s">
        <v>9659</v>
      </c>
      <c r="C15357" s="62" t="s">
        <v>285</v>
      </c>
      <c r="D15357" s="182" t="s">
        <v>10093</v>
      </c>
      <c r="E15357" s="125">
        <v>200</v>
      </c>
      <c r="F15357" s="57"/>
      <c r="G15357" s="57">
        <f t="shared" si="246"/>
        <v>-200</v>
      </c>
      <c r="H15357" s="704" t="s">
        <v>10313</v>
      </c>
    </row>
    <row r="15358" spans="1:8" ht="15" x14ac:dyDescent="0.2">
      <c r="A15358" s="733">
        <v>45084</v>
      </c>
      <c r="B15358" s="62" t="s">
        <v>9767</v>
      </c>
      <c r="C15358" s="62" t="s">
        <v>8085</v>
      </c>
      <c r="D15358" s="182" t="s">
        <v>10094</v>
      </c>
      <c r="E15358" s="125">
        <v>81600</v>
      </c>
      <c r="F15358" s="57"/>
      <c r="G15358" s="57">
        <f t="shared" si="246"/>
        <v>-81600</v>
      </c>
      <c r="H15358" s="704" t="s">
        <v>10313</v>
      </c>
    </row>
    <row r="15359" spans="1:8" ht="15" x14ac:dyDescent="0.2">
      <c r="A15359" s="733">
        <v>45084</v>
      </c>
      <c r="B15359" s="62" t="s">
        <v>16</v>
      </c>
      <c r="C15359" s="62" t="s">
        <v>103</v>
      </c>
      <c r="D15359" s="182" t="s">
        <v>9423</v>
      </c>
      <c r="E15359" s="125">
        <v>3000</v>
      </c>
      <c r="F15359" s="57"/>
      <c r="G15359" s="57">
        <f t="shared" si="246"/>
        <v>-3000</v>
      </c>
      <c r="H15359" s="704" t="s">
        <v>10313</v>
      </c>
    </row>
    <row r="15360" spans="1:8" ht="15" x14ac:dyDescent="0.2">
      <c r="A15360" s="733">
        <v>45084</v>
      </c>
      <c r="B15360" s="62" t="s">
        <v>10142</v>
      </c>
      <c r="C15360" s="62" t="s">
        <v>5740</v>
      </c>
      <c r="D15360" s="182" t="s">
        <v>369</v>
      </c>
      <c r="E15360" s="125">
        <v>400</v>
      </c>
      <c r="F15360" s="57"/>
      <c r="G15360" s="57">
        <f t="shared" si="246"/>
        <v>-400</v>
      </c>
      <c r="H15360" s="704" t="s">
        <v>10313</v>
      </c>
    </row>
    <row r="15361" spans="1:8" ht="15" customHeight="1" x14ac:dyDescent="0.2">
      <c r="A15361" s="733">
        <v>45084</v>
      </c>
      <c r="B15361" s="62" t="s">
        <v>9767</v>
      </c>
      <c r="C15361" s="62" t="s">
        <v>3144</v>
      </c>
      <c r="D15361" s="182" t="s">
        <v>10096</v>
      </c>
      <c r="E15361" s="125">
        <v>43200</v>
      </c>
      <c r="F15361" s="57"/>
      <c r="G15361" s="57">
        <f t="shared" si="246"/>
        <v>-43200</v>
      </c>
      <c r="H15361" s="704" t="s">
        <v>10313</v>
      </c>
    </row>
    <row r="15362" spans="1:8" ht="15" customHeight="1" x14ac:dyDescent="0.2">
      <c r="A15362" s="733">
        <v>45084</v>
      </c>
      <c r="B15362" s="62" t="s">
        <v>9767</v>
      </c>
      <c r="C15362" s="62" t="s">
        <v>3144</v>
      </c>
      <c r="D15362" s="182" t="s">
        <v>10097</v>
      </c>
      <c r="E15362" s="125">
        <v>18500</v>
      </c>
      <c r="F15362" s="57"/>
      <c r="G15362" s="57">
        <f t="shared" si="246"/>
        <v>-18500</v>
      </c>
      <c r="H15362" s="704" t="s">
        <v>10313</v>
      </c>
    </row>
    <row r="15363" spans="1:8" ht="15" customHeight="1" x14ac:dyDescent="0.2">
      <c r="A15363" s="733">
        <v>45084</v>
      </c>
      <c r="B15363" s="62" t="s">
        <v>9767</v>
      </c>
      <c r="C15363" s="62" t="s">
        <v>3144</v>
      </c>
      <c r="D15363" s="182" t="s">
        <v>10109</v>
      </c>
      <c r="E15363" s="125">
        <v>10732</v>
      </c>
      <c r="F15363" s="57"/>
      <c r="G15363" s="57">
        <f t="shared" si="246"/>
        <v>-10732</v>
      </c>
      <c r="H15363" s="704" t="s">
        <v>10313</v>
      </c>
    </row>
    <row r="15364" spans="1:8" ht="15" customHeight="1" x14ac:dyDescent="0.2">
      <c r="A15364" s="733">
        <v>45084</v>
      </c>
      <c r="B15364" s="62" t="s">
        <v>9354</v>
      </c>
      <c r="C15364" s="62" t="s">
        <v>3144</v>
      </c>
      <c r="D15364" s="182" t="s">
        <v>10109</v>
      </c>
      <c r="E15364" s="125">
        <v>6794</v>
      </c>
      <c r="F15364" s="57"/>
      <c r="G15364" s="57">
        <f t="shared" si="246"/>
        <v>-6794</v>
      </c>
      <c r="H15364" s="704" t="s">
        <v>10313</v>
      </c>
    </row>
    <row r="15365" spans="1:8" ht="15" x14ac:dyDescent="0.2">
      <c r="A15365" s="733">
        <v>45084</v>
      </c>
      <c r="B15365" s="62" t="s">
        <v>16</v>
      </c>
      <c r="C15365" s="62" t="s">
        <v>391</v>
      </c>
      <c r="D15365" s="182" t="s">
        <v>10098</v>
      </c>
      <c r="E15365" s="125">
        <v>15000</v>
      </c>
      <c r="F15365" s="57"/>
      <c r="G15365" s="57">
        <f t="shared" si="246"/>
        <v>-15000</v>
      </c>
      <c r="H15365" s="704" t="s">
        <v>10313</v>
      </c>
    </row>
    <row r="15366" spans="1:8" ht="15" x14ac:dyDescent="0.2">
      <c r="A15366" s="733">
        <v>45084</v>
      </c>
      <c r="B15366" s="62" t="s">
        <v>10142</v>
      </c>
      <c r="C15366" s="669" t="s">
        <v>10112</v>
      </c>
      <c r="D15366" s="906" t="s">
        <v>10113</v>
      </c>
      <c r="E15366" s="671">
        <v>700000</v>
      </c>
      <c r="F15366" s="57"/>
      <c r="G15366" s="57">
        <f t="shared" si="246"/>
        <v>-700000</v>
      </c>
      <c r="H15366" s="704" t="s">
        <v>10313</v>
      </c>
    </row>
    <row r="15367" spans="1:8" ht="15" x14ac:dyDescent="0.2">
      <c r="A15367" s="733">
        <v>45084</v>
      </c>
      <c r="B15367" s="62" t="s">
        <v>37</v>
      </c>
      <c r="C15367" s="62" t="s">
        <v>391</v>
      </c>
      <c r="D15367" s="182" t="s">
        <v>10099</v>
      </c>
      <c r="E15367" s="125">
        <v>3000</v>
      </c>
      <c r="F15367" s="57"/>
      <c r="G15367" s="57">
        <f t="shared" si="246"/>
        <v>-3000</v>
      </c>
      <c r="H15367" s="704" t="s">
        <v>10313</v>
      </c>
    </row>
    <row r="15368" spans="1:8" ht="15" x14ac:dyDescent="0.2">
      <c r="A15368" s="733">
        <v>45084</v>
      </c>
      <c r="B15368" s="62" t="s">
        <v>37</v>
      </c>
      <c r="C15368" s="62" t="s">
        <v>391</v>
      </c>
      <c r="D15368" s="182" t="s">
        <v>10100</v>
      </c>
      <c r="E15368" s="125">
        <v>1000</v>
      </c>
      <c r="F15368" s="57"/>
      <c r="G15368" s="57">
        <f t="shared" si="246"/>
        <v>-1000</v>
      </c>
      <c r="H15368" s="704" t="s">
        <v>10313</v>
      </c>
    </row>
    <row r="15369" spans="1:8" ht="15" customHeight="1" x14ac:dyDescent="0.2">
      <c r="A15369" s="733">
        <v>45084</v>
      </c>
      <c r="B15369" s="62" t="s">
        <v>10142</v>
      </c>
      <c r="C15369" s="62" t="s">
        <v>391</v>
      </c>
      <c r="D15369" s="182" t="s">
        <v>10103</v>
      </c>
      <c r="E15369" s="125">
        <v>2000</v>
      </c>
      <c r="F15369" s="57"/>
      <c r="G15369" s="57">
        <f t="shared" si="246"/>
        <v>-2000</v>
      </c>
      <c r="H15369" s="704" t="s">
        <v>10313</v>
      </c>
    </row>
    <row r="15370" spans="1:8" ht="15" x14ac:dyDescent="0.2">
      <c r="A15370" s="733">
        <v>45084</v>
      </c>
      <c r="B15370" s="62" t="s">
        <v>9659</v>
      </c>
      <c r="C15370" s="62" t="s">
        <v>9748</v>
      </c>
      <c r="D15370" s="182" t="s">
        <v>10106</v>
      </c>
      <c r="E15370" s="125">
        <v>100000</v>
      </c>
      <c r="F15370" s="57"/>
      <c r="G15370" s="57">
        <f t="shared" si="246"/>
        <v>-100000</v>
      </c>
      <c r="H15370" s="704" t="s">
        <v>10313</v>
      </c>
    </row>
    <row r="15371" spans="1:8" ht="15" customHeight="1" x14ac:dyDescent="0.2">
      <c r="A15371" s="733">
        <v>45084</v>
      </c>
      <c r="B15371" s="62" t="s">
        <v>2932</v>
      </c>
      <c r="C15371" s="62" t="s">
        <v>10110</v>
      </c>
      <c r="D15371" s="182" t="s">
        <v>10107</v>
      </c>
      <c r="E15371" s="125">
        <v>50000</v>
      </c>
      <c r="F15371" s="57"/>
      <c r="G15371" s="57">
        <f t="shared" si="246"/>
        <v>-50000</v>
      </c>
      <c r="H15371" s="704" t="s">
        <v>10313</v>
      </c>
    </row>
    <row r="15372" spans="1:8" ht="15" x14ac:dyDescent="0.2">
      <c r="A15372" s="733">
        <v>45084</v>
      </c>
      <c r="B15372" s="62" t="s">
        <v>9659</v>
      </c>
      <c r="C15372" s="62" t="s">
        <v>5740</v>
      </c>
      <c r="D15372" s="182" t="s">
        <v>369</v>
      </c>
      <c r="E15372" s="125">
        <v>470</v>
      </c>
      <c r="F15372" s="57"/>
      <c r="G15372" s="57">
        <f t="shared" si="246"/>
        <v>-470</v>
      </c>
      <c r="H15372" s="704" t="s">
        <v>10313</v>
      </c>
    </row>
    <row r="15373" spans="1:8" ht="15" x14ac:dyDescent="0.2">
      <c r="A15373" s="733">
        <v>45084</v>
      </c>
      <c r="B15373" s="62" t="s">
        <v>9659</v>
      </c>
      <c r="C15373" s="62" t="s">
        <v>3144</v>
      </c>
      <c r="D15373" s="182" t="s">
        <v>4308</v>
      </c>
      <c r="E15373" s="125">
        <v>7610</v>
      </c>
      <c r="F15373" s="57"/>
      <c r="G15373" s="57">
        <f t="shared" si="246"/>
        <v>-7610</v>
      </c>
      <c r="H15373" s="704" t="s">
        <v>10313</v>
      </c>
    </row>
    <row r="15374" spans="1:8" ht="15" x14ac:dyDescent="0.2">
      <c r="A15374" s="733">
        <v>45085</v>
      </c>
      <c r="B15374" s="62" t="s">
        <v>9354</v>
      </c>
      <c r="C15374" s="62" t="s">
        <v>8249</v>
      </c>
      <c r="D15374" s="182" t="s">
        <v>8747</v>
      </c>
      <c r="E15374" s="125">
        <v>50000</v>
      </c>
      <c r="F15374" s="57"/>
      <c r="G15374" s="57">
        <f t="shared" si="246"/>
        <v>-50000</v>
      </c>
      <c r="H15374" s="704" t="s">
        <v>10313</v>
      </c>
    </row>
    <row r="15375" spans="1:8" ht="15" x14ac:dyDescent="0.2">
      <c r="A15375" s="733">
        <v>45085</v>
      </c>
      <c r="B15375" s="62" t="s">
        <v>16</v>
      </c>
      <c r="C15375" s="62" t="s">
        <v>391</v>
      </c>
      <c r="D15375" s="182" t="s">
        <v>9423</v>
      </c>
      <c r="E15375" s="125">
        <v>2500</v>
      </c>
      <c r="F15375" s="57"/>
      <c r="G15375" s="57">
        <f t="shared" si="246"/>
        <v>-2500</v>
      </c>
      <c r="H15375" s="704" t="s">
        <v>10313</v>
      </c>
    </row>
    <row r="15376" spans="1:8" ht="15" customHeight="1" x14ac:dyDescent="0.2">
      <c r="A15376" s="733">
        <v>45086</v>
      </c>
      <c r="B15376" s="62" t="s">
        <v>9767</v>
      </c>
      <c r="C15376" s="62" t="s">
        <v>3144</v>
      </c>
      <c r="D15376" s="182" t="s">
        <v>10118</v>
      </c>
      <c r="E15376" s="125">
        <v>39780</v>
      </c>
      <c r="F15376" s="57"/>
      <c r="G15376" s="57">
        <f t="shared" si="246"/>
        <v>-39780</v>
      </c>
      <c r="H15376" s="704" t="s">
        <v>10313</v>
      </c>
    </row>
    <row r="15377" spans="1:8" ht="15" customHeight="1" x14ac:dyDescent="0.2">
      <c r="A15377" s="733">
        <v>45086</v>
      </c>
      <c r="B15377" s="62" t="s">
        <v>9767</v>
      </c>
      <c r="C15377" s="62" t="s">
        <v>5740</v>
      </c>
      <c r="D15377" s="182" t="s">
        <v>369</v>
      </c>
      <c r="E15377" s="125">
        <v>1200</v>
      </c>
      <c r="F15377" s="57"/>
      <c r="G15377" s="57">
        <f t="shared" si="246"/>
        <v>-1200</v>
      </c>
      <c r="H15377" s="704" t="s">
        <v>10313</v>
      </c>
    </row>
    <row r="15378" spans="1:8" ht="15" customHeight="1" x14ac:dyDescent="0.2">
      <c r="A15378" s="733">
        <v>45086</v>
      </c>
      <c r="B15378" s="62" t="s">
        <v>9767</v>
      </c>
      <c r="C15378" s="62" t="s">
        <v>5740</v>
      </c>
      <c r="D15378" s="182" t="s">
        <v>369</v>
      </c>
      <c r="E15378" s="125">
        <v>1200</v>
      </c>
      <c r="F15378" s="57"/>
      <c r="G15378" s="57">
        <f t="shared" si="246"/>
        <v>-1200</v>
      </c>
      <c r="H15378" s="704" t="s">
        <v>10313</v>
      </c>
    </row>
    <row r="15379" spans="1:8" ht="15" customHeight="1" x14ac:dyDescent="0.2">
      <c r="A15379" s="733">
        <v>45086</v>
      </c>
      <c r="B15379" s="62" t="s">
        <v>9659</v>
      </c>
      <c r="C15379" s="62" t="s">
        <v>5740</v>
      </c>
      <c r="D15379" s="182" t="s">
        <v>369</v>
      </c>
      <c r="E15379" s="125">
        <v>800</v>
      </c>
      <c r="F15379" s="57"/>
      <c r="G15379" s="57">
        <f t="shared" si="246"/>
        <v>-800</v>
      </c>
      <c r="H15379" s="704" t="s">
        <v>10313</v>
      </c>
    </row>
    <row r="15380" spans="1:8" ht="15" customHeight="1" x14ac:dyDescent="0.2">
      <c r="A15380" s="733">
        <v>45086</v>
      </c>
      <c r="B15380" s="62" t="s">
        <v>10120</v>
      </c>
      <c r="C15380" s="62" t="s">
        <v>5740</v>
      </c>
      <c r="D15380" s="182" t="s">
        <v>369</v>
      </c>
      <c r="E15380" s="125">
        <v>1700</v>
      </c>
      <c r="F15380" s="57"/>
      <c r="G15380" s="57">
        <f t="shared" si="246"/>
        <v>-1700</v>
      </c>
      <c r="H15380" s="704" t="s">
        <v>10313</v>
      </c>
    </row>
    <row r="15381" spans="1:8" ht="15" customHeight="1" x14ac:dyDescent="0.2">
      <c r="A15381" s="733">
        <v>45086</v>
      </c>
      <c r="B15381" s="62" t="s">
        <v>9767</v>
      </c>
      <c r="C15381" s="62" t="s">
        <v>5740</v>
      </c>
      <c r="D15381" s="182" t="s">
        <v>369</v>
      </c>
      <c r="E15381" s="125">
        <v>1000</v>
      </c>
      <c r="F15381" s="57"/>
      <c r="G15381" s="57">
        <f t="shared" si="246"/>
        <v>-1000</v>
      </c>
      <c r="H15381" s="704" t="s">
        <v>10313</v>
      </c>
    </row>
    <row r="15382" spans="1:8" ht="15" customHeight="1" x14ac:dyDescent="0.2">
      <c r="A15382" s="733">
        <v>45086</v>
      </c>
      <c r="B15382" s="62" t="s">
        <v>9767</v>
      </c>
      <c r="C15382" s="62" t="s">
        <v>5740</v>
      </c>
      <c r="D15382" s="182" t="s">
        <v>369</v>
      </c>
      <c r="E15382" s="125">
        <v>2500</v>
      </c>
      <c r="F15382" s="57"/>
      <c r="G15382" s="57">
        <f t="shared" si="246"/>
        <v>-2500</v>
      </c>
      <c r="H15382" s="704" t="s">
        <v>10313</v>
      </c>
    </row>
    <row r="15383" spans="1:8" ht="15" customHeight="1" x14ac:dyDescent="0.2">
      <c r="A15383" s="733">
        <v>45086</v>
      </c>
      <c r="B15383" s="62" t="s">
        <v>9400</v>
      </c>
      <c r="C15383" s="62" t="s">
        <v>3144</v>
      </c>
      <c r="D15383" s="182" t="s">
        <v>10119</v>
      </c>
      <c r="E15383" s="125">
        <v>420</v>
      </c>
      <c r="F15383" s="57"/>
      <c r="G15383" s="57">
        <f t="shared" si="246"/>
        <v>-420</v>
      </c>
      <c r="H15383" s="704" t="s">
        <v>10313</v>
      </c>
    </row>
    <row r="15384" spans="1:8" ht="15" customHeight="1" x14ac:dyDescent="0.2">
      <c r="A15384" s="733">
        <v>45086</v>
      </c>
      <c r="B15384" s="62" t="s">
        <v>9659</v>
      </c>
      <c r="C15384" s="62" t="s">
        <v>3144</v>
      </c>
      <c r="D15384" s="182" t="s">
        <v>10121</v>
      </c>
      <c r="E15384" s="125">
        <v>1500</v>
      </c>
      <c r="F15384" s="57"/>
      <c r="G15384" s="57">
        <f t="shared" si="246"/>
        <v>-1500</v>
      </c>
      <c r="H15384" s="704" t="s">
        <v>10313</v>
      </c>
    </row>
    <row r="15385" spans="1:8" ht="24" customHeight="1" x14ac:dyDescent="0.2">
      <c r="A15385" s="733">
        <v>45086</v>
      </c>
      <c r="B15385" s="62" t="s">
        <v>10142</v>
      </c>
      <c r="C15385" s="669" t="s">
        <v>10112</v>
      </c>
      <c r="D15385" s="906" t="s">
        <v>10122</v>
      </c>
      <c r="E15385" s="671">
        <v>460000</v>
      </c>
      <c r="F15385" s="57"/>
      <c r="G15385" s="57">
        <f t="shared" si="246"/>
        <v>-460000</v>
      </c>
      <c r="H15385" s="704" t="s">
        <v>10313</v>
      </c>
    </row>
    <row r="15386" spans="1:8" ht="15" customHeight="1" x14ac:dyDescent="0.2">
      <c r="A15386" s="733">
        <v>45086</v>
      </c>
      <c r="B15386" s="62" t="s">
        <v>9767</v>
      </c>
      <c r="C15386" s="62" t="s">
        <v>3144</v>
      </c>
      <c r="D15386" s="182" t="s">
        <v>10123</v>
      </c>
      <c r="E15386" s="125">
        <v>112000</v>
      </c>
      <c r="F15386" s="57"/>
      <c r="G15386" s="57">
        <f t="shared" si="246"/>
        <v>-112000</v>
      </c>
      <c r="H15386" s="704" t="s">
        <v>10313</v>
      </c>
    </row>
    <row r="15387" spans="1:8" ht="24" customHeight="1" x14ac:dyDescent="0.2">
      <c r="A15387" s="733">
        <v>45086</v>
      </c>
      <c r="B15387" s="62" t="s">
        <v>7951</v>
      </c>
      <c r="C15387" s="62" t="s">
        <v>7465</v>
      </c>
      <c r="D15387" s="906" t="s">
        <v>10585</v>
      </c>
      <c r="E15387" s="671">
        <v>111043</v>
      </c>
      <c r="F15387" s="57"/>
      <c r="G15387" s="57">
        <f t="shared" si="246"/>
        <v>-111043</v>
      </c>
      <c r="H15387" s="704" t="s">
        <v>10313</v>
      </c>
    </row>
    <row r="15388" spans="1:8" ht="24" customHeight="1" x14ac:dyDescent="0.2">
      <c r="A15388" s="733">
        <v>45086</v>
      </c>
      <c r="B15388" s="62" t="s">
        <v>8041</v>
      </c>
      <c r="C15388" s="62" t="s">
        <v>7465</v>
      </c>
      <c r="D15388" s="906" t="s">
        <v>10585</v>
      </c>
      <c r="E15388" s="671">
        <v>176124</v>
      </c>
      <c r="F15388" s="57"/>
      <c r="G15388" s="57">
        <f t="shared" si="246"/>
        <v>-176124</v>
      </c>
      <c r="H15388" s="704" t="s">
        <v>10313</v>
      </c>
    </row>
    <row r="15389" spans="1:8" ht="24" customHeight="1" x14ac:dyDescent="0.2">
      <c r="A15389" s="733">
        <v>45086</v>
      </c>
      <c r="B15389" s="62" t="s">
        <v>8337</v>
      </c>
      <c r="C15389" s="62" t="s">
        <v>7465</v>
      </c>
      <c r="D15389" s="906" t="s">
        <v>10585</v>
      </c>
      <c r="E15389" s="671">
        <v>265939</v>
      </c>
      <c r="F15389" s="57"/>
      <c r="G15389" s="57">
        <f t="shared" si="246"/>
        <v>-265939</v>
      </c>
      <c r="H15389" s="704" t="s">
        <v>10313</v>
      </c>
    </row>
    <row r="15390" spans="1:8" ht="24" customHeight="1" x14ac:dyDescent="0.2">
      <c r="A15390" s="733">
        <v>45086</v>
      </c>
      <c r="B15390" s="62" t="s">
        <v>8557</v>
      </c>
      <c r="C15390" s="62" t="s">
        <v>7465</v>
      </c>
      <c r="D15390" s="906" t="s">
        <v>10585</v>
      </c>
      <c r="E15390" s="671">
        <v>245863</v>
      </c>
      <c r="F15390" s="57"/>
      <c r="G15390" s="57">
        <f t="shared" si="246"/>
        <v>-245863</v>
      </c>
      <c r="H15390" s="704" t="s">
        <v>10313</v>
      </c>
    </row>
    <row r="15391" spans="1:8" ht="24" customHeight="1" x14ac:dyDescent="0.2">
      <c r="A15391" s="733">
        <v>45086</v>
      </c>
      <c r="B15391" s="62" t="s">
        <v>8874</v>
      </c>
      <c r="C15391" s="62" t="s">
        <v>7465</v>
      </c>
      <c r="D15391" s="906" t="s">
        <v>10585</v>
      </c>
      <c r="E15391" s="671">
        <v>201031</v>
      </c>
      <c r="F15391" s="57"/>
      <c r="G15391" s="57">
        <f t="shared" si="246"/>
        <v>-201031</v>
      </c>
      <c r="H15391" s="704" t="s">
        <v>10313</v>
      </c>
    </row>
    <row r="15392" spans="1:8" ht="15" customHeight="1" x14ac:dyDescent="0.2">
      <c r="A15392" s="733">
        <v>45086</v>
      </c>
      <c r="B15392" s="62" t="s">
        <v>9767</v>
      </c>
      <c r="C15392" s="62" t="s">
        <v>1508</v>
      </c>
      <c r="D15392" s="182" t="s">
        <v>10126</v>
      </c>
      <c r="E15392" s="125">
        <v>200000</v>
      </c>
      <c r="F15392" s="57"/>
      <c r="G15392" s="57">
        <f t="shared" si="246"/>
        <v>-200000</v>
      </c>
      <c r="H15392" s="704" t="s">
        <v>10313</v>
      </c>
    </row>
    <row r="15393" spans="1:8" ht="15" customHeight="1" x14ac:dyDescent="0.2">
      <c r="A15393" s="733">
        <v>45086</v>
      </c>
      <c r="B15393" s="62" t="s">
        <v>8655</v>
      </c>
      <c r="C15393" s="62" t="s">
        <v>3144</v>
      </c>
      <c r="D15393" s="182" t="s">
        <v>10129</v>
      </c>
      <c r="E15393" s="125">
        <v>8230</v>
      </c>
      <c r="F15393" s="57"/>
      <c r="G15393" s="57">
        <f t="shared" si="246"/>
        <v>-8230</v>
      </c>
      <c r="H15393" s="704" t="s">
        <v>10313</v>
      </c>
    </row>
    <row r="15394" spans="1:8" ht="15" customHeight="1" x14ac:dyDescent="0.2">
      <c r="A15394" s="733">
        <v>45089</v>
      </c>
      <c r="B15394" s="62" t="s">
        <v>2932</v>
      </c>
      <c r="C15394" s="62" t="s">
        <v>10128</v>
      </c>
      <c r="D15394" s="182" t="s">
        <v>10127</v>
      </c>
      <c r="E15394" s="125">
        <v>15000</v>
      </c>
      <c r="F15394" s="57"/>
      <c r="G15394" s="57">
        <f t="shared" si="246"/>
        <v>-15000</v>
      </c>
      <c r="H15394" s="704" t="s">
        <v>10313</v>
      </c>
    </row>
    <row r="15395" spans="1:8" ht="15" customHeight="1" x14ac:dyDescent="0.2">
      <c r="A15395" s="733">
        <v>45089</v>
      </c>
      <c r="B15395" s="62" t="s">
        <v>9407</v>
      </c>
      <c r="C15395" s="62" t="s">
        <v>10066</v>
      </c>
      <c r="D15395" s="182" t="s">
        <v>10130</v>
      </c>
      <c r="E15395" s="125">
        <v>50000</v>
      </c>
      <c r="F15395" s="57"/>
      <c r="G15395" s="57">
        <f t="shared" si="246"/>
        <v>-50000</v>
      </c>
      <c r="H15395" s="704" t="s">
        <v>10313</v>
      </c>
    </row>
    <row r="15396" spans="1:8" ht="15" customHeight="1" x14ac:dyDescent="0.2">
      <c r="A15396" s="733">
        <v>45089</v>
      </c>
      <c r="B15396" s="62" t="s">
        <v>10142</v>
      </c>
      <c r="C15396" s="62" t="s">
        <v>5740</v>
      </c>
      <c r="D15396" s="182" t="s">
        <v>369</v>
      </c>
      <c r="E15396" s="125">
        <v>400</v>
      </c>
      <c r="F15396" s="57"/>
      <c r="G15396" s="57">
        <f t="shared" si="246"/>
        <v>-400</v>
      </c>
      <c r="H15396" s="704" t="s">
        <v>10313</v>
      </c>
    </row>
    <row r="15397" spans="1:8" ht="15" customHeight="1" x14ac:dyDescent="0.2">
      <c r="A15397" s="733">
        <v>45089</v>
      </c>
      <c r="B15397" s="62" t="s">
        <v>9354</v>
      </c>
      <c r="C15397" s="62" t="s">
        <v>3144</v>
      </c>
      <c r="D15397" s="182" t="s">
        <v>10131</v>
      </c>
      <c r="E15397" s="125">
        <v>1000</v>
      </c>
      <c r="F15397" s="57"/>
      <c r="G15397" s="57">
        <f t="shared" si="246"/>
        <v>-1000</v>
      </c>
      <c r="H15397" s="704" t="s">
        <v>10313</v>
      </c>
    </row>
    <row r="15398" spans="1:8" ht="15" customHeight="1" x14ac:dyDescent="0.2">
      <c r="A15398" s="733">
        <v>45089</v>
      </c>
      <c r="B15398" s="62" t="s">
        <v>9400</v>
      </c>
      <c r="C15398" s="62" t="s">
        <v>3144</v>
      </c>
      <c r="D15398" s="182" t="s">
        <v>10132</v>
      </c>
      <c r="E15398" s="125">
        <v>900</v>
      </c>
      <c r="F15398" s="57"/>
      <c r="G15398" s="57">
        <f t="shared" si="246"/>
        <v>-900</v>
      </c>
      <c r="H15398" s="704" t="s">
        <v>10313</v>
      </c>
    </row>
    <row r="15399" spans="1:8" ht="15" customHeight="1" x14ac:dyDescent="0.2">
      <c r="A15399" s="733">
        <v>45089</v>
      </c>
      <c r="B15399" s="62" t="s">
        <v>9400</v>
      </c>
      <c r="C15399" s="62" t="s">
        <v>5740</v>
      </c>
      <c r="D15399" s="182" t="s">
        <v>369</v>
      </c>
      <c r="E15399" s="125">
        <v>1700</v>
      </c>
      <c r="F15399" s="57"/>
      <c r="G15399" s="57">
        <f t="shared" si="246"/>
        <v>-1700</v>
      </c>
      <c r="H15399" s="704" t="s">
        <v>10313</v>
      </c>
    </row>
    <row r="15400" spans="1:8" ht="15" customHeight="1" x14ac:dyDescent="0.2">
      <c r="A15400" s="733">
        <v>45089</v>
      </c>
      <c r="B15400" s="62" t="s">
        <v>9354</v>
      </c>
      <c r="C15400" s="62" t="s">
        <v>5740</v>
      </c>
      <c r="D15400" s="182" t="s">
        <v>369</v>
      </c>
      <c r="E15400" s="125">
        <v>600</v>
      </c>
      <c r="F15400" s="57"/>
      <c r="G15400" s="57">
        <f t="shared" si="246"/>
        <v>-600</v>
      </c>
      <c r="H15400" s="704" t="s">
        <v>10313</v>
      </c>
    </row>
    <row r="15401" spans="1:8" ht="15" customHeight="1" x14ac:dyDescent="0.2">
      <c r="A15401" s="733">
        <v>45089</v>
      </c>
      <c r="B15401" s="62" t="s">
        <v>10142</v>
      </c>
      <c r="C15401" s="62" t="s">
        <v>5740</v>
      </c>
      <c r="D15401" s="182" t="s">
        <v>369</v>
      </c>
      <c r="E15401" s="125">
        <v>400</v>
      </c>
      <c r="F15401" s="57"/>
      <c r="G15401" s="57">
        <f t="shared" si="246"/>
        <v>-400</v>
      </c>
      <c r="H15401" s="704" t="s">
        <v>10313</v>
      </c>
    </row>
    <row r="15402" spans="1:8" ht="15" customHeight="1" x14ac:dyDescent="0.2">
      <c r="A15402" s="733">
        <v>45089</v>
      </c>
      <c r="B15402" s="62" t="s">
        <v>9659</v>
      </c>
      <c r="C15402" s="62" t="s">
        <v>5740</v>
      </c>
      <c r="D15402" s="182"/>
      <c r="E15402" s="125">
        <v>1000</v>
      </c>
      <c r="F15402" s="57"/>
      <c r="G15402" s="57">
        <f t="shared" si="246"/>
        <v>-1000</v>
      </c>
      <c r="H15402" s="704" t="s">
        <v>10313</v>
      </c>
    </row>
    <row r="15403" spans="1:8" ht="15" customHeight="1" x14ac:dyDescent="0.2">
      <c r="A15403" s="733">
        <v>45089</v>
      </c>
      <c r="B15403" s="62" t="s">
        <v>3944</v>
      </c>
      <c r="C15403" s="62" t="s">
        <v>391</v>
      </c>
      <c r="D15403" s="182" t="s">
        <v>10139</v>
      </c>
      <c r="E15403" s="125">
        <v>2500</v>
      </c>
      <c r="F15403" s="57"/>
      <c r="G15403" s="57">
        <f t="shared" si="246"/>
        <v>-2500</v>
      </c>
      <c r="H15403" s="704" t="s">
        <v>10313</v>
      </c>
    </row>
    <row r="15404" spans="1:8" ht="15" customHeight="1" x14ac:dyDescent="0.2">
      <c r="A15404" s="733">
        <v>45089</v>
      </c>
      <c r="B15404" s="62" t="s">
        <v>9767</v>
      </c>
      <c r="C15404" s="62" t="s">
        <v>5740</v>
      </c>
      <c r="D15404" s="182" t="s">
        <v>10140</v>
      </c>
      <c r="E15404" s="125">
        <v>1700</v>
      </c>
      <c r="F15404" s="57"/>
      <c r="G15404" s="57">
        <f t="shared" si="246"/>
        <v>-1700</v>
      </c>
      <c r="H15404" s="704" t="s">
        <v>10313</v>
      </c>
    </row>
    <row r="15405" spans="1:8" ht="15" customHeight="1" x14ac:dyDescent="0.2">
      <c r="A15405" s="733">
        <v>45089</v>
      </c>
      <c r="B15405" s="62" t="s">
        <v>16</v>
      </c>
      <c r="C15405" s="62" t="s">
        <v>391</v>
      </c>
      <c r="D15405" s="182" t="s">
        <v>9423</v>
      </c>
      <c r="E15405" s="125">
        <v>3500</v>
      </c>
      <c r="F15405" s="57"/>
      <c r="G15405" s="57">
        <f t="shared" si="246"/>
        <v>-3500</v>
      </c>
      <c r="H15405" s="704" t="s">
        <v>10313</v>
      </c>
    </row>
    <row r="15406" spans="1:8" ht="15" x14ac:dyDescent="0.2">
      <c r="A15406" s="733">
        <v>45089</v>
      </c>
      <c r="B15406" s="62" t="s">
        <v>9400</v>
      </c>
      <c r="C15406" s="62" t="s">
        <v>5740</v>
      </c>
      <c r="D15406" s="182" t="s">
        <v>369</v>
      </c>
      <c r="E15406" s="125">
        <v>700</v>
      </c>
      <c r="F15406" s="57"/>
      <c r="G15406" s="57">
        <f t="shared" si="246"/>
        <v>-700</v>
      </c>
      <c r="H15406" s="704" t="s">
        <v>10313</v>
      </c>
    </row>
    <row r="15407" spans="1:8" ht="15" customHeight="1" x14ac:dyDescent="0.2">
      <c r="A15407" s="733">
        <v>45089</v>
      </c>
      <c r="B15407" s="62" t="s">
        <v>10142</v>
      </c>
      <c r="C15407" s="62" t="s">
        <v>391</v>
      </c>
      <c r="D15407" s="182" t="s">
        <v>9915</v>
      </c>
      <c r="E15407" s="125">
        <v>2000</v>
      </c>
      <c r="F15407" s="57"/>
      <c r="G15407" s="57">
        <f t="shared" si="246"/>
        <v>-2000</v>
      </c>
      <c r="H15407" s="704" t="s">
        <v>10313</v>
      </c>
    </row>
    <row r="15408" spans="1:8" ht="15" customHeight="1" x14ac:dyDescent="0.2">
      <c r="A15408" s="733">
        <v>45089</v>
      </c>
      <c r="B15408" s="62" t="s">
        <v>9354</v>
      </c>
      <c r="C15408" s="62" t="s">
        <v>391</v>
      </c>
      <c r="D15408" s="182" t="s">
        <v>9915</v>
      </c>
      <c r="E15408" s="125">
        <v>7000</v>
      </c>
      <c r="F15408" s="57"/>
      <c r="G15408" s="57">
        <f t="shared" si="246"/>
        <v>-7000</v>
      </c>
      <c r="H15408" s="704" t="s">
        <v>10313</v>
      </c>
    </row>
    <row r="15409" spans="1:8" ht="15" customHeight="1" x14ac:dyDescent="0.2">
      <c r="A15409" s="733">
        <v>45089</v>
      </c>
      <c r="B15409" s="62" t="s">
        <v>9659</v>
      </c>
      <c r="C15409" s="62" t="s">
        <v>6965</v>
      </c>
      <c r="D15409" s="182" t="s">
        <v>10348</v>
      </c>
      <c r="E15409" s="125">
        <v>20000</v>
      </c>
      <c r="F15409" s="57"/>
      <c r="G15409" s="57">
        <f t="shared" si="246"/>
        <v>-20000</v>
      </c>
      <c r="H15409" s="704" t="s">
        <v>10313</v>
      </c>
    </row>
    <row r="15410" spans="1:8" ht="15" customHeight="1" x14ac:dyDescent="0.2">
      <c r="A15410" s="733">
        <v>45089</v>
      </c>
      <c r="B15410" s="62" t="s">
        <v>9767</v>
      </c>
      <c r="C15410" s="62" t="s">
        <v>273</v>
      </c>
      <c r="D15410" s="182" t="s">
        <v>10347</v>
      </c>
      <c r="E15410" s="125">
        <v>10000</v>
      </c>
      <c r="F15410" s="57"/>
      <c r="G15410" s="57">
        <f t="shared" si="246"/>
        <v>-10000</v>
      </c>
      <c r="H15410" s="704" t="s">
        <v>10313</v>
      </c>
    </row>
    <row r="15411" spans="1:8" ht="15" customHeight="1" x14ac:dyDescent="0.2">
      <c r="A15411" s="733">
        <v>45089</v>
      </c>
      <c r="B15411" s="62" t="s">
        <v>9767</v>
      </c>
      <c r="C15411" s="62" t="s">
        <v>1508</v>
      </c>
      <c r="D15411" s="182" t="s">
        <v>10144</v>
      </c>
      <c r="E15411" s="125">
        <v>200000</v>
      </c>
      <c r="F15411" s="57"/>
      <c r="G15411" s="57">
        <f t="shared" si="246"/>
        <v>-200000</v>
      </c>
      <c r="H15411" s="704" t="s">
        <v>10313</v>
      </c>
    </row>
    <row r="15412" spans="1:8" ht="24" x14ac:dyDescent="0.2">
      <c r="A15412" s="733">
        <v>45089</v>
      </c>
      <c r="B15412" s="62" t="s">
        <v>9767</v>
      </c>
      <c r="C15412" s="62" t="s">
        <v>8392</v>
      </c>
      <c r="D15412" s="906" t="s">
        <v>10155</v>
      </c>
      <c r="E15412" s="671">
        <v>1050000</v>
      </c>
      <c r="F15412" s="57"/>
      <c r="G15412" s="57">
        <f t="shared" si="246"/>
        <v>-1050000</v>
      </c>
      <c r="H15412" s="704" t="s">
        <v>10313</v>
      </c>
    </row>
    <row r="15413" spans="1:8" ht="24" x14ac:dyDescent="0.2">
      <c r="A15413" s="733">
        <v>45089</v>
      </c>
      <c r="B15413" s="62" t="s">
        <v>9659</v>
      </c>
      <c r="C15413" s="62" t="s">
        <v>8392</v>
      </c>
      <c r="D15413" s="906" t="s">
        <v>10155</v>
      </c>
      <c r="E15413" s="671">
        <v>100000</v>
      </c>
      <c r="F15413" s="57"/>
      <c r="G15413" s="57">
        <f t="shared" si="246"/>
        <v>-100000</v>
      </c>
      <c r="H15413" s="704" t="s">
        <v>10313</v>
      </c>
    </row>
    <row r="15414" spans="1:8" ht="24" x14ac:dyDescent="0.2">
      <c r="A15414" s="733">
        <v>45089</v>
      </c>
      <c r="B15414" s="62" t="s">
        <v>8655</v>
      </c>
      <c r="C15414" s="62" t="s">
        <v>8392</v>
      </c>
      <c r="D15414" s="906" t="s">
        <v>10155</v>
      </c>
      <c r="E15414" s="671">
        <v>350000</v>
      </c>
      <c r="F15414" s="57"/>
      <c r="G15414" s="57">
        <f t="shared" si="246"/>
        <v>-350000</v>
      </c>
      <c r="H15414" s="704" t="s">
        <v>10313</v>
      </c>
    </row>
    <row r="15415" spans="1:8" ht="15" x14ac:dyDescent="0.2">
      <c r="A15415" s="733">
        <v>45089</v>
      </c>
      <c r="B15415" s="62" t="s">
        <v>9400</v>
      </c>
      <c r="C15415" s="62" t="s">
        <v>3144</v>
      </c>
      <c r="D15415" s="739" t="s">
        <v>10143</v>
      </c>
      <c r="E15415" s="551">
        <v>66600</v>
      </c>
      <c r="F15415" s="57"/>
      <c r="G15415" s="57">
        <f t="shared" si="246"/>
        <v>-66600</v>
      </c>
      <c r="H15415" s="704" t="s">
        <v>10313</v>
      </c>
    </row>
    <row r="15416" spans="1:8" ht="15" x14ac:dyDescent="0.2">
      <c r="A15416" s="733">
        <v>45089</v>
      </c>
      <c r="B15416" s="62" t="s">
        <v>9767</v>
      </c>
      <c r="C15416" s="62" t="s">
        <v>3144</v>
      </c>
      <c r="D15416" s="739" t="s">
        <v>10143</v>
      </c>
      <c r="E15416" s="551">
        <v>10000</v>
      </c>
      <c r="F15416" s="57"/>
      <c r="G15416" s="57">
        <f t="shared" si="246"/>
        <v>-10000</v>
      </c>
      <c r="H15416" s="704" t="s">
        <v>10313</v>
      </c>
    </row>
    <row r="15417" spans="1:8" ht="15" x14ac:dyDescent="0.2">
      <c r="A15417" s="733">
        <v>45091</v>
      </c>
      <c r="B15417" s="62" t="s">
        <v>9767</v>
      </c>
      <c r="C15417" s="62" t="s">
        <v>391</v>
      </c>
      <c r="D15417" s="182" t="s">
        <v>10158</v>
      </c>
      <c r="E15417" s="125">
        <v>6500</v>
      </c>
      <c r="F15417" s="57"/>
      <c r="G15417" s="57">
        <f t="shared" si="246"/>
        <v>-6500</v>
      </c>
      <c r="H15417" s="704" t="s">
        <v>10313</v>
      </c>
    </row>
    <row r="15418" spans="1:8" ht="15" x14ac:dyDescent="0.2">
      <c r="A15418" s="733">
        <v>45091</v>
      </c>
      <c r="B15418" s="62" t="s">
        <v>10021</v>
      </c>
      <c r="C15418" s="62" t="s">
        <v>391</v>
      </c>
      <c r="D15418" s="182" t="s">
        <v>10159</v>
      </c>
      <c r="E15418" s="125">
        <v>6100</v>
      </c>
      <c r="F15418" s="57"/>
      <c r="G15418" s="57">
        <f t="shared" si="246"/>
        <v>-6100</v>
      </c>
      <c r="H15418" s="704" t="s">
        <v>10313</v>
      </c>
    </row>
    <row r="15419" spans="1:8" ht="15" x14ac:dyDescent="0.2">
      <c r="A15419" s="733">
        <v>45091</v>
      </c>
      <c r="B15419" s="62" t="s">
        <v>9462</v>
      </c>
      <c r="C15419" s="62" t="s">
        <v>3144</v>
      </c>
      <c r="D15419" s="182" t="s">
        <v>10160</v>
      </c>
      <c r="E15419" s="125">
        <v>4500</v>
      </c>
      <c r="F15419" s="57"/>
      <c r="G15419" s="57">
        <f t="shared" ref="G15419:G15482" si="247">F15419-E15419</f>
        <v>-4500</v>
      </c>
      <c r="H15419" s="704" t="s">
        <v>10313</v>
      </c>
    </row>
    <row r="15420" spans="1:8" ht="15" x14ac:dyDescent="0.2">
      <c r="A15420" s="733">
        <v>45091</v>
      </c>
      <c r="B15420" s="62" t="s">
        <v>10021</v>
      </c>
      <c r="C15420" s="62" t="s">
        <v>789</v>
      </c>
      <c r="D15420" s="182" t="s">
        <v>369</v>
      </c>
      <c r="E15420" s="125">
        <v>3080</v>
      </c>
      <c r="F15420" s="57"/>
      <c r="G15420" s="57">
        <f t="shared" si="247"/>
        <v>-3080</v>
      </c>
      <c r="H15420" s="704" t="s">
        <v>10313</v>
      </c>
    </row>
    <row r="15421" spans="1:8" ht="15" customHeight="1" x14ac:dyDescent="0.2">
      <c r="A15421" s="733">
        <v>45091</v>
      </c>
      <c r="B15421" s="62" t="s">
        <v>10907</v>
      </c>
      <c r="C15421" s="62" t="s">
        <v>789</v>
      </c>
      <c r="D15421" s="182" t="s">
        <v>369</v>
      </c>
      <c r="E15421" s="125">
        <v>1000</v>
      </c>
      <c r="F15421" s="57"/>
      <c r="G15421" s="57">
        <f t="shared" si="247"/>
        <v>-1000</v>
      </c>
      <c r="H15421" s="704" t="s">
        <v>10313</v>
      </c>
    </row>
    <row r="15422" spans="1:8" ht="15" customHeight="1" x14ac:dyDescent="0.2">
      <c r="A15422" s="733">
        <v>45091</v>
      </c>
      <c r="B15422" s="62" t="s">
        <v>9400</v>
      </c>
      <c r="C15422" s="62" t="s">
        <v>789</v>
      </c>
      <c r="D15422" s="182" t="s">
        <v>369</v>
      </c>
      <c r="E15422" s="125">
        <v>440</v>
      </c>
      <c r="F15422" s="57"/>
      <c r="G15422" s="57">
        <f t="shared" si="247"/>
        <v>-440</v>
      </c>
      <c r="H15422" s="704" t="s">
        <v>10313</v>
      </c>
    </row>
    <row r="15423" spans="1:8" ht="15" x14ac:dyDescent="0.2">
      <c r="A15423" s="733">
        <v>45091</v>
      </c>
      <c r="B15423" s="62" t="s">
        <v>9830</v>
      </c>
      <c r="C15423" s="62" t="s">
        <v>789</v>
      </c>
      <c r="D15423" s="182" t="s">
        <v>369</v>
      </c>
      <c r="E15423" s="125">
        <v>750</v>
      </c>
      <c r="F15423" s="57"/>
      <c r="G15423" s="57">
        <f t="shared" si="247"/>
        <v>-750</v>
      </c>
      <c r="H15423" s="704" t="s">
        <v>10313</v>
      </c>
    </row>
    <row r="15424" spans="1:8" ht="15" x14ac:dyDescent="0.2">
      <c r="A15424" s="733">
        <v>45091</v>
      </c>
      <c r="B15424" s="62" t="s">
        <v>9354</v>
      </c>
      <c r="C15424" s="62" t="s">
        <v>3144</v>
      </c>
      <c r="D15424" s="182" t="s">
        <v>10162</v>
      </c>
      <c r="E15424" s="125">
        <v>1000</v>
      </c>
      <c r="F15424" s="57"/>
      <c r="G15424" s="57">
        <f t="shared" si="247"/>
        <v>-1000</v>
      </c>
      <c r="H15424" s="704" t="s">
        <v>10313</v>
      </c>
    </row>
    <row r="15425" spans="1:8" ht="15" x14ac:dyDescent="0.2">
      <c r="A15425" s="733">
        <v>45091</v>
      </c>
      <c r="B15425" s="62" t="s">
        <v>16</v>
      </c>
      <c r="C15425" s="62" t="s">
        <v>103</v>
      </c>
      <c r="D15425" s="182" t="s">
        <v>9423</v>
      </c>
      <c r="E15425" s="125">
        <v>4000</v>
      </c>
      <c r="F15425" s="57"/>
      <c r="G15425" s="57">
        <f t="shared" si="247"/>
        <v>-4000</v>
      </c>
      <c r="H15425" s="704" t="s">
        <v>10313</v>
      </c>
    </row>
    <row r="15426" spans="1:8" ht="15" x14ac:dyDescent="0.2">
      <c r="A15426" s="733">
        <v>45091</v>
      </c>
      <c r="B15426" s="62" t="s">
        <v>8874</v>
      </c>
      <c r="C15426" s="62" t="s">
        <v>5740</v>
      </c>
      <c r="D15426" s="182" t="s">
        <v>10163</v>
      </c>
      <c r="E15426" s="125">
        <v>1000</v>
      </c>
      <c r="F15426" s="57"/>
      <c r="G15426" s="57">
        <f t="shared" si="247"/>
        <v>-1000</v>
      </c>
      <c r="H15426" s="704" t="s">
        <v>10313</v>
      </c>
    </row>
    <row r="15427" spans="1:8" ht="15" x14ac:dyDescent="0.2">
      <c r="A15427" s="733">
        <v>45091</v>
      </c>
      <c r="B15427" s="62" t="s">
        <v>9400</v>
      </c>
      <c r="C15427" s="62" t="s">
        <v>5740</v>
      </c>
      <c r="D15427" s="182" t="s">
        <v>10163</v>
      </c>
      <c r="E15427" s="125">
        <v>700</v>
      </c>
      <c r="F15427" s="57"/>
      <c r="G15427" s="57">
        <f t="shared" si="247"/>
        <v>-700</v>
      </c>
      <c r="H15427" s="704" t="s">
        <v>10313</v>
      </c>
    </row>
    <row r="15428" spans="1:8" ht="15" x14ac:dyDescent="0.2">
      <c r="A15428" s="733">
        <v>45091</v>
      </c>
      <c r="B15428" s="62" t="s">
        <v>9462</v>
      </c>
      <c r="C15428" s="62" t="s">
        <v>6850</v>
      </c>
      <c r="D15428" s="182" t="s">
        <v>2710</v>
      </c>
      <c r="E15428" s="125">
        <v>5000</v>
      </c>
      <c r="F15428" s="57"/>
      <c r="G15428" s="57">
        <f t="shared" si="247"/>
        <v>-5000</v>
      </c>
      <c r="H15428" s="704" t="s">
        <v>10313</v>
      </c>
    </row>
    <row r="15429" spans="1:8" ht="15" x14ac:dyDescent="0.2">
      <c r="A15429" s="733">
        <v>45091</v>
      </c>
      <c r="B15429" s="62" t="s">
        <v>9659</v>
      </c>
      <c r="C15429" s="62" t="s">
        <v>3144</v>
      </c>
      <c r="D15429" s="182" t="s">
        <v>10164</v>
      </c>
      <c r="E15429" s="125">
        <v>25440</v>
      </c>
      <c r="F15429" s="57"/>
      <c r="G15429" s="57">
        <f t="shared" si="247"/>
        <v>-25440</v>
      </c>
      <c r="H15429" s="704" t="s">
        <v>10313</v>
      </c>
    </row>
    <row r="15430" spans="1:8" ht="15" customHeight="1" x14ac:dyDescent="0.2">
      <c r="A15430" s="733">
        <v>45091</v>
      </c>
      <c r="B15430" s="62" t="s">
        <v>9462</v>
      </c>
      <c r="C15430" s="62" t="s">
        <v>3144</v>
      </c>
      <c r="D15430" s="182" t="s">
        <v>10165</v>
      </c>
      <c r="E15430" s="125">
        <v>8400</v>
      </c>
      <c r="F15430" s="57"/>
      <c r="G15430" s="57">
        <f t="shared" si="247"/>
        <v>-8400</v>
      </c>
      <c r="H15430" s="704" t="s">
        <v>10313</v>
      </c>
    </row>
    <row r="15431" spans="1:8" ht="15" customHeight="1" x14ac:dyDescent="0.2">
      <c r="A15431" s="733">
        <v>45091</v>
      </c>
      <c r="B15431" s="62" t="s">
        <v>9462</v>
      </c>
      <c r="C15431" s="62" t="s">
        <v>3144</v>
      </c>
      <c r="D15431" s="182" t="s">
        <v>10166</v>
      </c>
      <c r="E15431" s="125">
        <v>6360</v>
      </c>
      <c r="F15431" s="57"/>
      <c r="G15431" s="57">
        <f t="shared" si="247"/>
        <v>-6360</v>
      </c>
      <c r="H15431" s="704" t="s">
        <v>10313</v>
      </c>
    </row>
    <row r="15432" spans="1:8" ht="15" customHeight="1" x14ac:dyDescent="0.2">
      <c r="A15432" s="733">
        <v>45091</v>
      </c>
      <c r="B15432" s="62" t="s">
        <v>9462</v>
      </c>
      <c r="C15432" s="62" t="s">
        <v>3144</v>
      </c>
      <c r="D15432" s="182" t="s">
        <v>10167</v>
      </c>
      <c r="E15432" s="125">
        <v>11090</v>
      </c>
      <c r="F15432" s="57"/>
      <c r="G15432" s="57">
        <f t="shared" si="247"/>
        <v>-11090</v>
      </c>
      <c r="H15432" s="704" t="s">
        <v>10313</v>
      </c>
    </row>
    <row r="15433" spans="1:8" ht="15" customHeight="1" x14ac:dyDescent="0.2">
      <c r="A15433" s="733">
        <v>45091</v>
      </c>
      <c r="B15433" s="62" t="s">
        <v>9462</v>
      </c>
      <c r="C15433" s="62" t="s">
        <v>5740</v>
      </c>
      <c r="D15433" s="182" t="s">
        <v>369</v>
      </c>
      <c r="E15433" s="125">
        <v>500</v>
      </c>
      <c r="F15433" s="57"/>
      <c r="G15433" s="57">
        <f t="shared" si="247"/>
        <v>-500</v>
      </c>
      <c r="H15433" s="704" t="s">
        <v>10313</v>
      </c>
    </row>
    <row r="15434" spans="1:8" ht="15" customHeight="1" x14ac:dyDescent="0.2">
      <c r="A15434" s="733">
        <v>45091</v>
      </c>
      <c r="B15434" s="62" t="s">
        <v>9462</v>
      </c>
      <c r="C15434" s="62" t="s">
        <v>5740</v>
      </c>
      <c r="D15434" s="182" t="s">
        <v>369</v>
      </c>
      <c r="E15434" s="125">
        <v>800</v>
      </c>
      <c r="F15434" s="57"/>
      <c r="G15434" s="57">
        <f t="shared" si="247"/>
        <v>-800</v>
      </c>
      <c r="H15434" s="704" t="s">
        <v>10313</v>
      </c>
    </row>
    <row r="15435" spans="1:8" ht="15" customHeight="1" x14ac:dyDescent="0.2">
      <c r="A15435" s="733">
        <v>45091</v>
      </c>
      <c r="B15435" s="62" t="s">
        <v>16</v>
      </c>
      <c r="C15435" s="62" t="s">
        <v>391</v>
      </c>
      <c r="D15435" s="182" t="s">
        <v>10039</v>
      </c>
      <c r="E15435" s="125">
        <v>1000</v>
      </c>
      <c r="F15435" s="57"/>
      <c r="G15435" s="57">
        <f t="shared" si="247"/>
        <v>-1000</v>
      </c>
      <c r="H15435" s="704" t="s">
        <v>10313</v>
      </c>
    </row>
    <row r="15436" spans="1:8" ht="15" customHeight="1" x14ac:dyDescent="0.2">
      <c r="A15436" s="733">
        <v>45091</v>
      </c>
      <c r="B15436" s="62" t="s">
        <v>9462</v>
      </c>
      <c r="C15436" s="62" t="s">
        <v>5740</v>
      </c>
      <c r="D15436" s="182" t="s">
        <v>10168</v>
      </c>
      <c r="E15436" s="125">
        <v>3000</v>
      </c>
      <c r="F15436" s="57"/>
      <c r="G15436" s="57">
        <f t="shared" si="247"/>
        <v>-3000</v>
      </c>
      <c r="H15436" s="704" t="s">
        <v>10313</v>
      </c>
    </row>
    <row r="15437" spans="1:8" ht="15" customHeight="1" x14ac:dyDescent="0.2">
      <c r="A15437" s="733">
        <v>45091</v>
      </c>
      <c r="B15437" s="62" t="s">
        <v>9767</v>
      </c>
      <c r="C15437" s="62" t="s">
        <v>3144</v>
      </c>
      <c r="D15437" s="182" t="s">
        <v>10172</v>
      </c>
      <c r="E15437" s="125">
        <v>98000</v>
      </c>
      <c r="F15437" s="57"/>
      <c r="G15437" s="57">
        <f t="shared" si="247"/>
        <v>-98000</v>
      </c>
      <c r="H15437" s="704" t="s">
        <v>10313</v>
      </c>
    </row>
    <row r="15438" spans="1:8" ht="15" customHeight="1" x14ac:dyDescent="0.2">
      <c r="A15438" s="733">
        <v>45091</v>
      </c>
      <c r="B15438" s="62" t="s">
        <v>9354</v>
      </c>
      <c r="C15438" s="62" t="s">
        <v>10171</v>
      </c>
      <c r="D15438" s="182" t="s">
        <v>10173</v>
      </c>
      <c r="E15438" s="125">
        <v>500000</v>
      </c>
      <c r="F15438" s="57"/>
      <c r="G15438" s="57">
        <f t="shared" si="247"/>
        <v>-500000</v>
      </c>
      <c r="H15438" s="704" t="s">
        <v>10313</v>
      </c>
    </row>
    <row r="15439" spans="1:8" ht="15" customHeight="1" x14ac:dyDescent="0.2">
      <c r="A15439" s="733">
        <v>45091</v>
      </c>
      <c r="B15439" s="62" t="s">
        <v>9767</v>
      </c>
      <c r="C15439" s="62" t="s">
        <v>10234</v>
      </c>
      <c r="D15439" s="182" t="s">
        <v>10235</v>
      </c>
      <c r="E15439" s="125">
        <v>364100</v>
      </c>
      <c r="F15439" s="57"/>
      <c r="G15439" s="57">
        <f t="shared" si="247"/>
        <v>-364100</v>
      </c>
      <c r="H15439" s="704" t="s">
        <v>10313</v>
      </c>
    </row>
    <row r="15440" spans="1:8" ht="15" customHeight="1" x14ac:dyDescent="0.2">
      <c r="A15440" s="733">
        <v>45091</v>
      </c>
      <c r="B15440" s="62" t="s">
        <v>9462</v>
      </c>
      <c r="C15440" s="62" t="s">
        <v>3144</v>
      </c>
      <c r="D15440" s="182" t="s">
        <v>10169</v>
      </c>
      <c r="E15440" s="125">
        <v>17000</v>
      </c>
      <c r="F15440" s="57"/>
      <c r="G15440" s="57">
        <f t="shared" si="247"/>
        <v>-17000</v>
      </c>
      <c r="H15440" s="704" t="s">
        <v>10313</v>
      </c>
    </row>
    <row r="15441" spans="1:8" ht="15" customHeight="1" x14ac:dyDescent="0.2">
      <c r="A15441" s="733">
        <v>45091</v>
      </c>
      <c r="B15441" s="62" t="s">
        <v>25</v>
      </c>
      <c r="C15441" s="62" t="s">
        <v>2427</v>
      </c>
      <c r="D15441" s="182" t="s">
        <v>10253</v>
      </c>
      <c r="E15441" s="125">
        <v>98800</v>
      </c>
      <c r="F15441" s="57"/>
      <c r="G15441" s="57">
        <f t="shared" si="247"/>
        <v>-98800</v>
      </c>
      <c r="H15441" s="704" t="s">
        <v>10313</v>
      </c>
    </row>
    <row r="15442" spans="1:8" ht="15" x14ac:dyDescent="0.2">
      <c r="A15442" s="733">
        <v>45091</v>
      </c>
      <c r="B15442" s="62" t="s">
        <v>9354</v>
      </c>
      <c r="C15442" s="62" t="s">
        <v>5740</v>
      </c>
      <c r="D15442" s="182" t="s">
        <v>369</v>
      </c>
      <c r="E15442" s="125">
        <v>2000</v>
      </c>
      <c r="F15442" s="57"/>
      <c r="G15442" s="57">
        <f t="shared" si="247"/>
        <v>-2000</v>
      </c>
      <c r="H15442" s="704" t="s">
        <v>10313</v>
      </c>
    </row>
    <row r="15443" spans="1:8" ht="15" customHeight="1" x14ac:dyDescent="0.2">
      <c r="A15443" s="733">
        <v>45091</v>
      </c>
      <c r="B15443" s="62" t="s">
        <v>9767</v>
      </c>
      <c r="C15443" s="62" t="s">
        <v>5740</v>
      </c>
      <c r="D15443" s="182" t="s">
        <v>10170</v>
      </c>
      <c r="E15443" s="125">
        <v>2500</v>
      </c>
      <c r="F15443" s="57"/>
      <c r="G15443" s="57">
        <f t="shared" si="247"/>
        <v>-2500</v>
      </c>
      <c r="H15443" s="704" t="s">
        <v>10313</v>
      </c>
    </row>
    <row r="15444" spans="1:8" ht="15" customHeight="1" x14ac:dyDescent="0.2">
      <c r="A15444" s="733">
        <v>45091</v>
      </c>
      <c r="B15444" s="62" t="s">
        <v>9462</v>
      </c>
      <c r="C15444" s="62" t="s">
        <v>5740</v>
      </c>
      <c r="D15444" s="182"/>
      <c r="E15444" s="125">
        <v>1500</v>
      </c>
      <c r="F15444" s="57"/>
      <c r="G15444" s="57">
        <f t="shared" si="247"/>
        <v>-1500</v>
      </c>
      <c r="H15444" s="704" t="s">
        <v>10313</v>
      </c>
    </row>
    <row r="15445" spans="1:8" ht="15" customHeight="1" x14ac:dyDescent="0.2">
      <c r="A15445" s="733">
        <v>45093</v>
      </c>
      <c r="B15445" s="62" t="s">
        <v>9659</v>
      </c>
      <c r="C15445" s="62" t="s">
        <v>285</v>
      </c>
      <c r="D15445" s="182" t="s">
        <v>8446</v>
      </c>
      <c r="E15445" s="125">
        <v>1100</v>
      </c>
      <c r="F15445" s="57"/>
      <c r="G15445" s="57">
        <f t="shared" si="247"/>
        <v>-1100</v>
      </c>
      <c r="H15445" s="704" t="s">
        <v>10313</v>
      </c>
    </row>
    <row r="15446" spans="1:8" ht="15" customHeight="1" x14ac:dyDescent="0.2">
      <c r="A15446" s="733">
        <v>45093</v>
      </c>
      <c r="B15446" s="62" t="s">
        <v>25</v>
      </c>
      <c r="C15446" s="62" t="s">
        <v>8148</v>
      </c>
      <c r="D15446" s="182" t="s">
        <v>6342</v>
      </c>
      <c r="E15446" s="125">
        <v>5655</v>
      </c>
      <c r="F15446" s="57"/>
      <c r="G15446" s="57">
        <f t="shared" si="247"/>
        <v>-5655</v>
      </c>
      <c r="H15446" s="704" t="s">
        <v>10313</v>
      </c>
    </row>
    <row r="15447" spans="1:8" ht="15" customHeight="1" x14ac:dyDescent="0.2">
      <c r="A15447" s="733">
        <v>45093</v>
      </c>
      <c r="B15447" s="62" t="s">
        <v>16</v>
      </c>
      <c r="C15447" s="62" t="s">
        <v>8148</v>
      </c>
      <c r="D15447" s="182" t="s">
        <v>6342</v>
      </c>
      <c r="E15447" s="125">
        <v>7310</v>
      </c>
      <c r="F15447" s="57"/>
      <c r="G15447" s="57">
        <f t="shared" si="247"/>
        <v>-7310</v>
      </c>
      <c r="H15447" s="704" t="s">
        <v>10313</v>
      </c>
    </row>
    <row r="15448" spans="1:8" ht="15" customHeight="1" x14ac:dyDescent="0.2">
      <c r="A15448" s="733">
        <v>45093</v>
      </c>
      <c r="B15448" s="62" t="s">
        <v>16</v>
      </c>
      <c r="C15448" s="62" t="s">
        <v>391</v>
      </c>
      <c r="D15448" s="182" t="s">
        <v>9423</v>
      </c>
      <c r="E15448" s="125">
        <v>1800</v>
      </c>
      <c r="F15448" s="57"/>
      <c r="G15448" s="57">
        <f t="shared" si="247"/>
        <v>-1800</v>
      </c>
      <c r="H15448" s="704" t="s">
        <v>10313</v>
      </c>
    </row>
    <row r="15449" spans="1:8" ht="15" customHeight="1" x14ac:dyDescent="0.2">
      <c r="A15449" s="733">
        <v>45093</v>
      </c>
      <c r="B15449" s="62" t="s">
        <v>25</v>
      </c>
      <c r="C15449" s="62" t="s">
        <v>7593</v>
      </c>
      <c r="D15449" s="182" t="s">
        <v>10349</v>
      </c>
      <c r="E15449" s="125">
        <v>90000</v>
      </c>
      <c r="F15449" s="57"/>
      <c r="G15449" s="57">
        <f t="shared" si="247"/>
        <v>-90000</v>
      </c>
      <c r="H15449" s="704" t="s">
        <v>10313</v>
      </c>
    </row>
    <row r="15450" spans="1:8" ht="15" customHeight="1" x14ac:dyDescent="0.2">
      <c r="A15450" s="733">
        <v>45094</v>
      </c>
      <c r="B15450" s="62" t="s">
        <v>10021</v>
      </c>
      <c r="C15450" s="62" t="s">
        <v>5740</v>
      </c>
      <c r="D15450" s="182" t="s">
        <v>369</v>
      </c>
      <c r="E15450" s="125">
        <v>2700</v>
      </c>
      <c r="F15450" s="57"/>
      <c r="G15450" s="57">
        <f t="shared" si="247"/>
        <v>-2700</v>
      </c>
      <c r="H15450" s="704" t="s">
        <v>10313</v>
      </c>
    </row>
    <row r="15451" spans="1:8" ht="15" customHeight="1" x14ac:dyDescent="0.2">
      <c r="A15451" s="733">
        <v>45094</v>
      </c>
      <c r="B15451" s="62" t="s">
        <v>16</v>
      </c>
      <c r="C15451" s="62" t="s">
        <v>391</v>
      </c>
      <c r="D15451" s="182" t="s">
        <v>10194</v>
      </c>
      <c r="E15451" s="125">
        <v>8000</v>
      </c>
      <c r="F15451" s="57"/>
      <c r="G15451" s="57">
        <f t="shared" si="247"/>
        <v>-8000</v>
      </c>
      <c r="H15451" s="704" t="s">
        <v>10313</v>
      </c>
    </row>
    <row r="15452" spans="1:8" ht="15" customHeight="1" x14ac:dyDescent="0.2">
      <c r="A15452" s="733">
        <v>45094</v>
      </c>
      <c r="B15452" s="62" t="s">
        <v>10055</v>
      </c>
      <c r="C15452" s="62" t="s">
        <v>391</v>
      </c>
      <c r="D15452" s="182" t="s">
        <v>10195</v>
      </c>
      <c r="E15452" s="125">
        <v>15250</v>
      </c>
      <c r="F15452" s="57"/>
      <c r="G15452" s="57">
        <f t="shared" si="247"/>
        <v>-15250</v>
      </c>
      <c r="H15452" s="704" t="s">
        <v>10313</v>
      </c>
    </row>
    <row r="15453" spans="1:8" ht="15" customHeight="1" x14ac:dyDescent="0.2">
      <c r="A15453" s="733">
        <v>45094</v>
      </c>
      <c r="B15453" s="62" t="s">
        <v>3945</v>
      </c>
      <c r="C15453" s="62" t="s">
        <v>285</v>
      </c>
      <c r="D15453" s="182" t="s">
        <v>9553</v>
      </c>
      <c r="E15453" s="125">
        <v>500</v>
      </c>
      <c r="F15453" s="57"/>
      <c r="G15453" s="57">
        <f t="shared" si="247"/>
        <v>-500</v>
      </c>
      <c r="H15453" s="704" t="s">
        <v>10313</v>
      </c>
    </row>
    <row r="15454" spans="1:8" ht="15" customHeight="1" x14ac:dyDescent="0.2">
      <c r="A15454" s="733">
        <v>45094</v>
      </c>
      <c r="B15454" s="62" t="s">
        <v>9354</v>
      </c>
      <c r="C15454" s="62" t="s">
        <v>5386</v>
      </c>
      <c r="D15454" s="182" t="s">
        <v>10196</v>
      </c>
      <c r="E15454" s="125">
        <v>17290</v>
      </c>
      <c r="F15454" s="57"/>
      <c r="G15454" s="57">
        <f t="shared" si="247"/>
        <v>-17290</v>
      </c>
      <c r="H15454" s="704" t="s">
        <v>10313</v>
      </c>
    </row>
    <row r="15455" spans="1:8" ht="15" customHeight="1" x14ac:dyDescent="0.2">
      <c r="A15455" s="733">
        <v>45094</v>
      </c>
      <c r="B15455" s="62" t="s">
        <v>9354</v>
      </c>
      <c r="C15455" s="62" t="s">
        <v>3144</v>
      </c>
      <c r="D15455" s="182" t="s">
        <v>10197</v>
      </c>
      <c r="E15455" s="125">
        <v>500</v>
      </c>
      <c r="F15455" s="57"/>
      <c r="G15455" s="57">
        <f t="shared" si="247"/>
        <v>-500</v>
      </c>
      <c r="H15455" s="704" t="s">
        <v>10313</v>
      </c>
    </row>
    <row r="15456" spans="1:8" ht="15" customHeight="1" x14ac:dyDescent="0.2">
      <c r="A15456" s="733">
        <v>45094</v>
      </c>
      <c r="B15456" s="62" t="s">
        <v>10021</v>
      </c>
      <c r="C15456" s="62" t="s">
        <v>3144</v>
      </c>
      <c r="D15456" s="182" t="s">
        <v>10198</v>
      </c>
      <c r="E15456" s="125">
        <v>1050</v>
      </c>
      <c r="F15456" s="57"/>
      <c r="G15456" s="57">
        <f t="shared" si="247"/>
        <v>-1050</v>
      </c>
      <c r="H15456" s="704" t="s">
        <v>10313</v>
      </c>
    </row>
    <row r="15457" spans="1:8" ht="15" customHeight="1" x14ac:dyDescent="0.2">
      <c r="A15457" s="733">
        <v>45094</v>
      </c>
      <c r="B15457" s="62" t="s">
        <v>10021</v>
      </c>
      <c r="C15457" s="62" t="s">
        <v>3144</v>
      </c>
      <c r="D15457" s="182" t="s">
        <v>10199</v>
      </c>
      <c r="E15457" s="125">
        <v>1480</v>
      </c>
      <c r="F15457" s="57"/>
      <c r="G15457" s="57">
        <f t="shared" si="247"/>
        <v>-1480</v>
      </c>
      <c r="H15457" s="704" t="s">
        <v>10313</v>
      </c>
    </row>
    <row r="15458" spans="1:8" ht="15" customHeight="1" x14ac:dyDescent="0.2">
      <c r="A15458" s="733">
        <v>45094</v>
      </c>
      <c r="B15458" s="62" t="s">
        <v>10142</v>
      </c>
      <c r="C15458" s="62" t="s">
        <v>391</v>
      </c>
      <c r="D15458" s="182" t="s">
        <v>2107</v>
      </c>
      <c r="E15458" s="125">
        <v>1000</v>
      </c>
      <c r="F15458" s="57"/>
      <c r="G15458" s="57">
        <f t="shared" si="247"/>
        <v>-1000</v>
      </c>
      <c r="H15458" s="704" t="s">
        <v>10313</v>
      </c>
    </row>
    <row r="15459" spans="1:8" ht="15" customHeight="1" x14ac:dyDescent="0.2">
      <c r="A15459" s="733">
        <v>45094</v>
      </c>
      <c r="B15459" s="62" t="s">
        <v>3944</v>
      </c>
      <c r="C15459" s="62" t="s">
        <v>7269</v>
      </c>
      <c r="D15459" s="182" t="s">
        <v>10200</v>
      </c>
      <c r="E15459" s="125">
        <v>200000</v>
      </c>
      <c r="F15459" s="57"/>
      <c r="G15459" s="57">
        <f t="shared" si="247"/>
        <v>-200000</v>
      </c>
      <c r="H15459" s="704" t="s">
        <v>10313</v>
      </c>
    </row>
    <row r="15460" spans="1:8" ht="15" customHeight="1" x14ac:dyDescent="0.2">
      <c r="A15460" s="733">
        <v>45094</v>
      </c>
      <c r="B15460" s="62" t="s">
        <v>9354</v>
      </c>
      <c r="C15460" s="62" t="s">
        <v>10171</v>
      </c>
      <c r="D15460" s="182" t="s">
        <v>10201</v>
      </c>
      <c r="E15460" s="125">
        <v>337500</v>
      </c>
      <c r="F15460" s="57"/>
      <c r="G15460" s="57">
        <f t="shared" si="247"/>
        <v>-337500</v>
      </c>
      <c r="H15460" s="704" t="s">
        <v>10313</v>
      </c>
    </row>
    <row r="15461" spans="1:8" ht="15" customHeight="1" x14ac:dyDescent="0.2">
      <c r="A15461" s="733">
        <v>45094</v>
      </c>
      <c r="B15461" s="62" t="s">
        <v>9830</v>
      </c>
      <c r="C15461" s="62" t="s">
        <v>3144</v>
      </c>
      <c r="D15461" s="182" t="s">
        <v>10202</v>
      </c>
      <c r="E15461" s="125">
        <v>5400</v>
      </c>
      <c r="F15461" s="57"/>
      <c r="G15461" s="57">
        <f t="shared" si="247"/>
        <v>-5400</v>
      </c>
      <c r="H15461" s="704" t="s">
        <v>10313</v>
      </c>
    </row>
    <row r="15462" spans="1:8" ht="15" customHeight="1" x14ac:dyDescent="0.2">
      <c r="A15462" s="733">
        <v>45094</v>
      </c>
      <c r="B15462" s="62" t="s">
        <v>9717</v>
      </c>
      <c r="C15462" s="62" t="s">
        <v>3144</v>
      </c>
      <c r="D15462" s="182" t="s">
        <v>10203</v>
      </c>
      <c r="E15462" s="125">
        <v>65580</v>
      </c>
      <c r="F15462" s="57"/>
      <c r="G15462" s="57">
        <f t="shared" si="247"/>
        <v>-65580</v>
      </c>
      <c r="H15462" s="704" t="s">
        <v>10313</v>
      </c>
    </row>
    <row r="15463" spans="1:8" ht="15" customHeight="1" x14ac:dyDescent="0.2">
      <c r="A15463" s="733">
        <v>45094</v>
      </c>
      <c r="B15463" s="62" t="s">
        <v>9407</v>
      </c>
      <c r="C15463" s="62" t="s">
        <v>3144</v>
      </c>
      <c r="D15463" s="182" t="s">
        <v>10203</v>
      </c>
      <c r="E15463" s="125">
        <v>178763</v>
      </c>
      <c r="F15463" s="57"/>
      <c r="G15463" s="57">
        <f t="shared" si="247"/>
        <v>-178763</v>
      </c>
      <c r="H15463" s="704" t="s">
        <v>10313</v>
      </c>
    </row>
    <row r="15464" spans="1:8" ht="15" customHeight="1" x14ac:dyDescent="0.2">
      <c r="A15464" s="733">
        <v>45094</v>
      </c>
      <c r="B15464" s="62" t="s">
        <v>9407</v>
      </c>
      <c r="C15464" s="62" t="s">
        <v>9472</v>
      </c>
      <c r="D15464" s="182" t="s">
        <v>10204</v>
      </c>
      <c r="E15464" s="125">
        <v>5000</v>
      </c>
      <c r="F15464" s="57"/>
      <c r="G15464" s="57">
        <f t="shared" si="247"/>
        <v>-5000</v>
      </c>
      <c r="H15464" s="704" t="s">
        <v>10313</v>
      </c>
    </row>
    <row r="15465" spans="1:8" ht="15" customHeight="1" x14ac:dyDescent="0.2">
      <c r="A15465" s="733">
        <v>45094</v>
      </c>
      <c r="B15465" s="62" t="s">
        <v>9462</v>
      </c>
      <c r="C15465" s="62" t="s">
        <v>3144</v>
      </c>
      <c r="D15465" s="182" t="s">
        <v>10205</v>
      </c>
      <c r="E15465" s="125">
        <v>30500</v>
      </c>
      <c r="F15465" s="57"/>
      <c r="G15465" s="57">
        <f t="shared" si="247"/>
        <v>-30500</v>
      </c>
      <c r="H15465" s="704" t="s">
        <v>10313</v>
      </c>
    </row>
    <row r="15466" spans="1:8" ht="15" customHeight="1" x14ac:dyDescent="0.2">
      <c r="A15466" s="733">
        <v>45094</v>
      </c>
      <c r="B15466" s="62" t="s">
        <v>9407</v>
      </c>
      <c r="C15466" s="62" t="s">
        <v>10268</v>
      </c>
      <c r="D15466" s="182" t="s">
        <v>10316</v>
      </c>
      <c r="E15466" s="125">
        <v>10000</v>
      </c>
      <c r="F15466" s="57"/>
      <c r="G15466" s="57">
        <f t="shared" si="247"/>
        <v>-10000</v>
      </c>
      <c r="H15466" s="704" t="s">
        <v>10313</v>
      </c>
    </row>
    <row r="15467" spans="1:8" ht="15" customHeight="1" x14ac:dyDescent="0.2">
      <c r="A15467" s="733">
        <v>45095</v>
      </c>
      <c r="B15467" s="62" t="s">
        <v>8874</v>
      </c>
      <c r="C15467" s="62" t="s">
        <v>285</v>
      </c>
      <c r="D15467" s="182" t="s">
        <v>2430</v>
      </c>
      <c r="E15467" s="125">
        <v>500</v>
      </c>
      <c r="F15467" s="57"/>
      <c r="G15467" s="57">
        <f t="shared" si="247"/>
        <v>-500</v>
      </c>
      <c r="H15467" s="704" t="s">
        <v>10313</v>
      </c>
    </row>
    <row r="15468" spans="1:8" ht="15" customHeight="1" x14ac:dyDescent="0.2">
      <c r="A15468" s="733">
        <v>45095</v>
      </c>
      <c r="B15468" s="62" t="s">
        <v>16</v>
      </c>
      <c r="C15468" s="62" t="s">
        <v>103</v>
      </c>
      <c r="D15468" s="182" t="s">
        <v>10206</v>
      </c>
      <c r="E15468" s="125">
        <v>500</v>
      </c>
      <c r="F15468" s="57"/>
      <c r="G15468" s="57">
        <f t="shared" si="247"/>
        <v>-500</v>
      </c>
      <c r="H15468" s="704" t="s">
        <v>10313</v>
      </c>
    </row>
    <row r="15469" spans="1:8" ht="15" customHeight="1" x14ac:dyDescent="0.2">
      <c r="A15469" s="733">
        <v>45095</v>
      </c>
      <c r="B15469" s="62" t="s">
        <v>8874</v>
      </c>
      <c r="C15469" s="62" t="s">
        <v>391</v>
      </c>
      <c r="D15469" s="182" t="s">
        <v>10207</v>
      </c>
      <c r="E15469" s="125">
        <v>1000</v>
      </c>
      <c r="F15469" s="57"/>
      <c r="G15469" s="57">
        <f t="shared" si="247"/>
        <v>-1000</v>
      </c>
      <c r="H15469" s="704" t="s">
        <v>10313</v>
      </c>
    </row>
    <row r="15470" spans="1:8" ht="15" customHeight="1" x14ac:dyDescent="0.2">
      <c r="A15470" s="733">
        <v>45095</v>
      </c>
      <c r="B15470" s="62" t="s">
        <v>25</v>
      </c>
      <c r="C15470" s="62" t="s">
        <v>4064</v>
      </c>
      <c r="D15470" s="182" t="s">
        <v>9684</v>
      </c>
      <c r="E15470" s="125">
        <v>2250</v>
      </c>
      <c r="F15470" s="57"/>
      <c r="G15470" s="57">
        <f t="shared" si="247"/>
        <v>-2250</v>
      </c>
      <c r="H15470" s="704" t="s">
        <v>10313</v>
      </c>
    </row>
    <row r="15471" spans="1:8" ht="15" customHeight="1" x14ac:dyDescent="0.2">
      <c r="A15471" s="733">
        <v>45095</v>
      </c>
      <c r="B15471" s="62" t="s">
        <v>25</v>
      </c>
      <c r="C15471" s="62" t="s">
        <v>4064</v>
      </c>
      <c r="D15471" s="182" t="s">
        <v>369</v>
      </c>
      <c r="E15471" s="125">
        <v>4300</v>
      </c>
      <c r="F15471" s="57"/>
      <c r="G15471" s="57">
        <f t="shared" si="247"/>
        <v>-4300</v>
      </c>
      <c r="H15471" s="704" t="s">
        <v>10313</v>
      </c>
    </row>
    <row r="15472" spans="1:8" ht="24" customHeight="1" x14ac:dyDescent="0.2">
      <c r="A15472" s="733">
        <v>45096</v>
      </c>
      <c r="B15472" s="62" t="s">
        <v>9659</v>
      </c>
      <c r="C15472" s="669" t="s">
        <v>9786</v>
      </c>
      <c r="D15472" s="906" t="s">
        <v>10210</v>
      </c>
      <c r="E15472" s="671">
        <v>85250</v>
      </c>
      <c r="F15472" s="57"/>
      <c r="G15472" s="57">
        <f t="shared" si="247"/>
        <v>-85250</v>
      </c>
      <c r="H15472" s="704" t="s">
        <v>10313</v>
      </c>
    </row>
    <row r="15473" spans="1:8" ht="24" x14ac:dyDescent="0.2">
      <c r="A15473" s="733">
        <v>45096</v>
      </c>
      <c r="B15473" s="62" t="s">
        <v>10142</v>
      </c>
      <c r="C15473" s="669" t="s">
        <v>9786</v>
      </c>
      <c r="D15473" s="906" t="s">
        <v>10210</v>
      </c>
      <c r="E15473" s="671">
        <v>46440</v>
      </c>
      <c r="F15473" s="57"/>
      <c r="G15473" s="57">
        <f t="shared" si="247"/>
        <v>-46440</v>
      </c>
      <c r="H15473" s="704" t="s">
        <v>10313</v>
      </c>
    </row>
    <row r="15474" spans="1:8" ht="24" x14ac:dyDescent="0.2">
      <c r="A15474" s="733">
        <v>45096</v>
      </c>
      <c r="B15474" s="62" t="s">
        <v>10142</v>
      </c>
      <c r="C15474" s="669" t="s">
        <v>9786</v>
      </c>
      <c r="D15474" s="906" t="s">
        <v>10210</v>
      </c>
      <c r="E15474" s="671">
        <v>151710</v>
      </c>
      <c r="F15474" s="57"/>
      <c r="G15474" s="57">
        <f t="shared" si="247"/>
        <v>-151710</v>
      </c>
      <c r="H15474" s="704" t="s">
        <v>10313</v>
      </c>
    </row>
    <row r="15475" spans="1:8" ht="15" x14ac:dyDescent="0.2">
      <c r="A15475" s="733">
        <v>45096</v>
      </c>
      <c r="B15475" s="62" t="s">
        <v>9462</v>
      </c>
      <c r="C15475" s="62" t="s">
        <v>9786</v>
      </c>
      <c r="D15475" s="182" t="s">
        <v>10211</v>
      </c>
      <c r="E15475" s="125">
        <v>332400</v>
      </c>
      <c r="F15475" s="57"/>
      <c r="G15475" s="57">
        <f t="shared" si="247"/>
        <v>-332400</v>
      </c>
      <c r="H15475" s="704" t="s">
        <v>10313</v>
      </c>
    </row>
    <row r="15476" spans="1:8" ht="15" x14ac:dyDescent="0.2">
      <c r="A15476" s="733">
        <v>45096</v>
      </c>
      <c r="B15476" s="62" t="s">
        <v>8041</v>
      </c>
      <c r="C15476" s="62" t="s">
        <v>391</v>
      </c>
      <c r="D15476" s="182" t="s">
        <v>10208</v>
      </c>
      <c r="E15476" s="125">
        <v>490</v>
      </c>
      <c r="F15476" s="57"/>
      <c r="G15476" s="57">
        <f t="shared" si="247"/>
        <v>-490</v>
      </c>
      <c r="H15476" s="704" t="s">
        <v>10313</v>
      </c>
    </row>
    <row r="15477" spans="1:8" ht="15" x14ac:dyDescent="0.2">
      <c r="A15477" s="733">
        <v>45096</v>
      </c>
      <c r="B15477" s="62" t="s">
        <v>16</v>
      </c>
      <c r="C15477" s="62" t="s">
        <v>103</v>
      </c>
      <c r="D15477" s="182" t="s">
        <v>10209</v>
      </c>
      <c r="E15477" s="125">
        <v>4500</v>
      </c>
      <c r="F15477" s="57"/>
      <c r="G15477" s="57">
        <f t="shared" si="247"/>
        <v>-4500</v>
      </c>
      <c r="H15477" s="704" t="s">
        <v>10313</v>
      </c>
    </row>
    <row r="15478" spans="1:8" ht="15" x14ac:dyDescent="0.2">
      <c r="A15478" s="733">
        <v>45096</v>
      </c>
      <c r="B15478" s="62" t="s">
        <v>9462</v>
      </c>
      <c r="C15478" s="62" t="s">
        <v>10061</v>
      </c>
      <c r="D15478" s="182" t="s">
        <v>10212</v>
      </c>
      <c r="E15478" s="125">
        <v>50000</v>
      </c>
      <c r="F15478" s="57"/>
      <c r="G15478" s="57">
        <f t="shared" si="247"/>
        <v>-50000</v>
      </c>
      <c r="H15478" s="704" t="s">
        <v>10313</v>
      </c>
    </row>
    <row r="15479" spans="1:8" ht="15" x14ac:dyDescent="0.2">
      <c r="A15479" s="733">
        <v>45096</v>
      </c>
      <c r="B15479" s="62" t="s">
        <v>10021</v>
      </c>
      <c r="C15479" s="62" t="s">
        <v>3144</v>
      </c>
      <c r="D15479" s="182" t="s">
        <v>3806</v>
      </c>
      <c r="E15479" s="125">
        <v>3880</v>
      </c>
      <c r="F15479" s="57"/>
      <c r="G15479" s="57">
        <f t="shared" si="247"/>
        <v>-3880</v>
      </c>
      <c r="H15479" s="704" t="s">
        <v>10313</v>
      </c>
    </row>
    <row r="15480" spans="1:8" ht="15" x14ac:dyDescent="0.2">
      <c r="A15480" s="733">
        <v>45096</v>
      </c>
      <c r="B15480" s="62" t="s">
        <v>10021</v>
      </c>
      <c r="C15480" s="62" t="s">
        <v>3144</v>
      </c>
      <c r="D15480" s="182" t="s">
        <v>3806</v>
      </c>
      <c r="E15480" s="125">
        <v>99715</v>
      </c>
      <c r="F15480" s="57"/>
      <c r="G15480" s="57">
        <f t="shared" si="247"/>
        <v>-99715</v>
      </c>
      <c r="H15480" s="704" t="s">
        <v>10313</v>
      </c>
    </row>
    <row r="15481" spans="1:8" ht="15" x14ac:dyDescent="0.2">
      <c r="A15481" s="733">
        <v>45097</v>
      </c>
      <c r="B15481" s="62" t="s">
        <v>9767</v>
      </c>
      <c r="C15481" s="62" t="s">
        <v>6248</v>
      </c>
      <c r="D15481" s="182" t="s">
        <v>10213</v>
      </c>
      <c r="E15481" s="125">
        <v>17000</v>
      </c>
      <c r="F15481" s="57"/>
      <c r="G15481" s="57">
        <f t="shared" si="247"/>
        <v>-17000</v>
      </c>
      <c r="H15481" s="704" t="s">
        <v>10313</v>
      </c>
    </row>
    <row r="15482" spans="1:8" ht="15" x14ac:dyDescent="0.2">
      <c r="A15482" s="733">
        <v>45097</v>
      </c>
      <c r="B15482" s="62" t="s">
        <v>9767</v>
      </c>
      <c r="C15482" s="62" t="s">
        <v>3144</v>
      </c>
      <c r="D15482" s="182" t="s">
        <v>9939</v>
      </c>
      <c r="E15482" s="125">
        <v>18500</v>
      </c>
      <c r="F15482" s="57"/>
      <c r="G15482" s="57">
        <f t="shared" si="247"/>
        <v>-18500</v>
      </c>
      <c r="H15482" s="704" t="s">
        <v>10313</v>
      </c>
    </row>
    <row r="15483" spans="1:8" ht="15" x14ac:dyDescent="0.2">
      <c r="A15483" s="733">
        <v>45097</v>
      </c>
      <c r="B15483" s="62" t="s">
        <v>9354</v>
      </c>
      <c r="C15483" s="62" t="s">
        <v>3144</v>
      </c>
      <c r="D15483" s="182" t="s">
        <v>10214</v>
      </c>
      <c r="E15483" s="125">
        <v>51720</v>
      </c>
      <c r="F15483" s="57"/>
      <c r="G15483" s="57">
        <f t="shared" ref="G15483:G15546" si="248">F15483-E15483</f>
        <v>-51720</v>
      </c>
      <c r="H15483" s="704" t="s">
        <v>10313</v>
      </c>
    </row>
    <row r="15484" spans="1:8" ht="15" x14ac:dyDescent="0.2">
      <c r="A15484" s="733">
        <v>45097</v>
      </c>
      <c r="B15484" s="62" t="s">
        <v>9354</v>
      </c>
      <c r="C15484" s="62" t="s">
        <v>3144</v>
      </c>
      <c r="D15484" s="182" t="s">
        <v>10166</v>
      </c>
      <c r="E15484" s="125">
        <v>44720</v>
      </c>
      <c r="F15484" s="57"/>
      <c r="G15484" s="57">
        <f t="shared" si="248"/>
        <v>-44720</v>
      </c>
      <c r="H15484" s="704" t="s">
        <v>10313</v>
      </c>
    </row>
    <row r="15485" spans="1:8" ht="15" x14ac:dyDescent="0.2">
      <c r="A15485" s="733">
        <v>45097</v>
      </c>
      <c r="B15485" s="62" t="s">
        <v>9354</v>
      </c>
      <c r="C15485" s="62" t="s">
        <v>5740</v>
      </c>
      <c r="D15485" s="182" t="s">
        <v>369</v>
      </c>
      <c r="E15485" s="125">
        <v>1050</v>
      </c>
      <c r="F15485" s="57"/>
      <c r="G15485" s="57">
        <f t="shared" si="248"/>
        <v>-1050</v>
      </c>
      <c r="H15485" s="704" t="s">
        <v>10313</v>
      </c>
    </row>
    <row r="15486" spans="1:8" ht="15" x14ac:dyDescent="0.2">
      <c r="A15486" s="733">
        <v>45097</v>
      </c>
      <c r="B15486" s="62" t="s">
        <v>9354</v>
      </c>
      <c r="C15486" s="62" t="s">
        <v>285</v>
      </c>
      <c r="D15486" s="182" t="s">
        <v>2430</v>
      </c>
      <c r="E15486" s="125">
        <v>300</v>
      </c>
      <c r="F15486" s="57"/>
      <c r="G15486" s="57">
        <f t="shared" si="248"/>
        <v>-300</v>
      </c>
      <c r="H15486" s="704" t="s">
        <v>10313</v>
      </c>
    </row>
    <row r="15487" spans="1:8" ht="15" x14ac:dyDescent="0.2">
      <c r="A15487" s="733">
        <v>45097</v>
      </c>
      <c r="B15487" s="62" t="s">
        <v>9767</v>
      </c>
      <c r="C15487" s="62" t="s">
        <v>4875</v>
      </c>
      <c r="D15487" s="182" t="s">
        <v>10221</v>
      </c>
      <c r="E15487" s="125">
        <v>6000</v>
      </c>
      <c r="F15487" s="57"/>
      <c r="G15487" s="57">
        <f t="shared" si="248"/>
        <v>-6000</v>
      </c>
      <c r="H15487" s="704" t="s">
        <v>10313</v>
      </c>
    </row>
    <row r="15488" spans="1:8" ht="15" x14ac:dyDescent="0.2">
      <c r="A15488" s="733">
        <v>45097</v>
      </c>
      <c r="B15488" s="62" t="s">
        <v>9354</v>
      </c>
      <c r="C15488" s="62" t="s">
        <v>9458</v>
      </c>
      <c r="D15488" s="182" t="s">
        <v>10225</v>
      </c>
      <c r="E15488" s="125">
        <v>50000</v>
      </c>
      <c r="F15488" s="57"/>
      <c r="G15488" s="57">
        <f t="shared" si="248"/>
        <v>-50000</v>
      </c>
      <c r="H15488" s="704" t="s">
        <v>10313</v>
      </c>
    </row>
    <row r="15489" spans="1:8" ht="15" x14ac:dyDescent="0.2">
      <c r="A15489" s="733">
        <v>45097</v>
      </c>
      <c r="B15489" s="62" t="s">
        <v>9462</v>
      </c>
      <c r="C15489" s="62" t="s">
        <v>3144</v>
      </c>
      <c r="D15489" s="182" t="s">
        <v>10215</v>
      </c>
      <c r="E15489" s="125">
        <v>47000</v>
      </c>
      <c r="F15489" s="57"/>
      <c r="G15489" s="57">
        <f t="shared" si="248"/>
        <v>-47000</v>
      </c>
      <c r="H15489" s="704" t="s">
        <v>10313</v>
      </c>
    </row>
    <row r="15490" spans="1:8" ht="15" x14ac:dyDescent="0.2">
      <c r="A15490" s="733">
        <v>45097</v>
      </c>
      <c r="B15490" s="62" t="s">
        <v>9354</v>
      </c>
      <c r="C15490" s="62" t="s">
        <v>5740</v>
      </c>
      <c r="D15490" s="182" t="s">
        <v>369</v>
      </c>
      <c r="E15490" s="125">
        <v>2000</v>
      </c>
      <c r="F15490" s="57"/>
      <c r="G15490" s="57">
        <f t="shared" si="248"/>
        <v>-2000</v>
      </c>
      <c r="H15490" s="704" t="s">
        <v>10313</v>
      </c>
    </row>
    <row r="15491" spans="1:8" ht="15" x14ac:dyDescent="0.2">
      <c r="A15491" s="733">
        <v>45097</v>
      </c>
      <c r="B15491" s="62" t="s">
        <v>10021</v>
      </c>
      <c r="C15491" s="62" t="s">
        <v>5740</v>
      </c>
      <c r="D15491" s="182" t="s">
        <v>369</v>
      </c>
      <c r="E15491" s="125">
        <v>1500</v>
      </c>
      <c r="F15491" s="57"/>
      <c r="G15491" s="57">
        <f t="shared" si="248"/>
        <v>-1500</v>
      </c>
      <c r="H15491" s="704" t="s">
        <v>10313</v>
      </c>
    </row>
    <row r="15492" spans="1:8" ht="15" x14ac:dyDescent="0.2">
      <c r="A15492" s="733">
        <v>45097</v>
      </c>
      <c r="B15492" s="62" t="s">
        <v>9830</v>
      </c>
      <c r="C15492" s="62" t="s">
        <v>5740</v>
      </c>
      <c r="D15492" s="182" t="s">
        <v>369</v>
      </c>
      <c r="E15492" s="125">
        <v>2000</v>
      </c>
      <c r="F15492" s="57"/>
      <c r="G15492" s="57">
        <f t="shared" si="248"/>
        <v>-2000</v>
      </c>
      <c r="H15492" s="704" t="s">
        <v>10313</v>
      </c>
    </row>
    <row r="15493" spans="1:8" ht="15" x14ac:dyDescent="0.2">
      <c r="A15493" s="733">
        <v>45097</v>
      </c>
      <c r="B15493" s="62" t="s">
        <v>9767</v>
      </c>
      <c r="C15493" s="62" t="s">
        <v>5740</v>
      </c>
      <c r="D15493" s="182" t="s">
        <v>369</v>
      </c>
      <c r="E15493" s="125">
        <v>800</v>
      </c>
      <c r="F15493" s="57"/>
      <c r="G15493" s="57">
        <f t="shared" si="248"/>
        <v>-800</v>
      </c>
      <c r="H15493" s="704" t="s">
        <v>10313</v>
      </c>
    </row>
    <row r="15494" spans="1:8" ht="15" x14ac:dyDescent="0.2">
      <c r="A15494" s="733">
        <v>45097</v>
      </c>
      <c r="B15494" s="62" t="s">
        <v>10142</v>
      </c>
      <c r="C15494" s="62" t="s">
        <v>5740</v>
      </c>
      <c r="D15494" s="182" t="s">
        <v>369</v>
      </c>
      <c r="E15494" s="125">
        <v>1000</v>
      </c>
      <c r="F15494" s="57"/>
      <c r="G15494" s="57">
        <f t="shared" si="248"/>
        <v>-1000</v>
      </c>
      <c r="H15494" s="704" t="s">
        <v>10313</v>
      </c>
    </row>
    <row r="15495" spans="1:8" ht="15" x14ac:dyDescent="0.2">
      <c r="A15495" s="733">
        <v>45097</v>
      </c>
      <c r="B15495" s="62" t="s">
        <v>9400</v>
      </c>
      <c r="C15495" s="62" t="s">
        <v>9547</v>
      </c>
      <c r="D15495" s="739" t="s">
        <v>10252</v>
      </c>
      <c r="E15495" s="551">
        <v>70000</v>
      </c>
      <c r="F15495" s="57"/>
      <c r="G15495" s="57">
        <f t="shared" si="248"/>
        <v>-70000</v>
      </c>
      <c r="H15495" s="704" t="s">
        <v>10313</v>
      </c>
    </row>
    <row r="15496" spans="1:8" ht="15" x14ac:dyDescent="0.2">
      <c r="A15496" s="733">
        <v>45097</v>
      </c>
      <c r="B15496" s="62" t="s">
        <v>10240</v>
      </c>
      <c r="C15496" s="62" t="s">
        <v>9547</v>
      </c>
      <c r="D15496" s="739" t="s">
        <v>10251</v>
      </c>
      <c r="E15496" s="551">
        <v>30000</v>
      </c>
      <c r="F15496" s="57"/>
      <c r="G15496" s="57">
        <f t="shared" si="248"/>
        <v>-30000</v>
      </c>
      <c r="H15496" s="704" t="s">
        <v>10313</v>
      </c>
    </row>
    <row r="15497" spans="1:8" ht="15" x14ac:dyDescent="0.2">
      <c r="A15497" s="733">
        <v>45097</v>
      </c>
      <c r="B15497" s="62" t="s">
        <v>9767</v>
      </c>
      <c r="C15497" s="62" t="s">
        <v>3291</v>
      </c>
      <c r="D15497" s="182" t="s">
        <v>10216</v>
      </c>
      <c r="E15497" s="125">
        <v>200000</v>
      </c>
      <c r="F15497" s="57"/>
      <c r="G15497" s="57">
        <f t="shared" si="248"/>
        <v>-200000</v>
      </c>
      <c r="H15497" s="704" t="s">
        <v>10313</v>
      </c>
    </row>
    <row r="15498" spans="1:8" ht="15" x14ac:dyDescent="0.2">
      <c r="A15498" s="733">
        <v>45097</v>
      </c>
      <c r="B15498" s="62" t="s">
        <v>9354</v>
      </c>
      <c r="C15498" s="62" t="s">
        <v>704</v>
      </c>
      <c r="D15498" s="182" t="s">
        <v>10217</v>
      </c>
      <c r="E15498" s="125">
        <v>250000</v>
      </c>
      <c r="F15498" s="57"/>
      <c r="G15498" s="57">
        <f t="shared" si="248"/>
        <v>-250000</v>
      </c>
      <c r="H15498" s="704" t="s">
        <v>10313</v>
      </c>
    </row>
    <row r="15499" spans="1:8" ht="15" x14ac:dyDescent="0.2">
      <c r="A15499" s="733">
        <v>45097</v>
      </c>
      <c r="B15499" s="62" t="s">
        <v>9354</v>
      </c>
      <c r="C15499" s="62" t="s">
        <v>704</v>
      </c>
      <c r="D15499" s="182" t="s">
        <v>10217</v>
      </c>
      <c r="E15499" s="125">
        <v>250000</v>
      </c>
      <c r="F15499" s="57"/>
      <c r="G15499" s="57">
        <f t="shared" si="248"/>
        <v>-250000</v>
      </c>
      <c r="H15499" s="704" t="s">
        <v>10313</v>
      </c>
    </row>
    <row r="15500" spans="1:8" ht="15" x14ac:dyDescent="0.2">
      <c r="A15500" s="733">
        <v>45097</v>
      </c>
      <c r="B15500" s="62" t="s">
        <v>9830</v>
      </c>
      <c r="C15500" s="62" t="s">
        <v>5740</v>
      </c>
      <c r="D15500" s="182" t="s">
        <v>10218</v>
      </c>
      <c r="E15500" s="125">
        <v>5500</v>
      </c>
      <c r="F15500" s="57"/>
      <c r="G15500" s="57">
        <f t="shared" si="248"/>
        <v>-5500</v>
      </c>
      <c r="H15500" s="704" t="s">
        <v>10313</v>
      </c>
    </row>
    <row r="15501" spans="1:8" ht="15" x14ac:dyDescent="0.2">
      <c r="A15501" s="733">
        <v>45097</v>
      </c>
      <c r="B15501" s="62" t="s">
        <v>10907</v>
      </c>
      <c r="C15501" s="62" t="s">
        <v>391</v>
      </c>
      <c r="D15501" s="182" t="s">
        <v>10219</v>
      </c>
      <c r="E15501" s="125">
        <v>1000</v>
      </c>
      <c r="F15501" s="57"/>
      <c r="G15501" s="57">
        <f t="shared" si="248"/>
        <v>-1000</v>
      </c>
      <c r="H15501" s="704" t="s">
        <v>10313</v>
      </c>
    </row>
    <row r="15502" spans="1:8" ht="15" customHeight="1" x14ac:dyDescent="0.2">
      <c r="A15502" s="733">
        <v>45097</v>
      </c>
      <c r="B15502" s="62" t="s">
        <v>16</v>
      </c>
      <c r="C15502" s="62" t="s">
        <v>4440</v>
      </c>
      <c r="D15502" s="182" t="s">
        <v>6836</v>
      </c>
      <c r="E15502" s="125">
        <v>150000</v>
      </c>
      <c r="F15502" s="57"/>
      <c r="G15502" s="57">
        <f t="shared" si="248"/>
        <v>-150000</v>
      </c>
      <c r="H15502" s="704" t="s">
        <v>10313</v>
      </c>
    </row>
    <row r="15503" spans="1:8" ht="15" customHeight="1" x14ac:dyDescent="0.2">
      <c r="A15503" s="733">
        <v>45097</v>
      </c>
      <c r="B15503" s="62" t="s">
        <v>9659</v>
      </c>
      <c r="C15503" s="62" t="s">
        <v>391</v>
      </c>
      <c r="D15503" s="182" t="s">
        <v>10220</v>
      </c>
      <c r="E15503" s="125">
        <v>5000</v>
      </c>
      <c r="F15503" s="57"/>
      <c r="G15503" s="57">
        <f t="shared" si="248"/>
        <v>-5000</v>
      </c>
      <c r="H15503" s="704" t="s">
        <v>10313</v>
      </c>
    </row>
    <row r="15504" spans="1:8" ht="15" x14ac:dyDescent="0.2">
      <c r="A15504" s="733">
        <v>45097</v>
      </c>
      <c r="B15504" s="62" t="s">
        <v>9767</v>
      </c>
      <c r="C15504" s="62" t="s">
        <v>10234</v>
      </c>
      <c r="D15504" s="182" t="s">
        <v>10236</v>
      </c>
      <c r="E15504" s="125">
        <v>199700</v>
      </c>
      <c r="F15504" s="57"/>
      <c r="G15504" s="57">
        <f t="shared" si="248"/>
        <v>-199700</v>
      </c>
      <c r="H15504" s="704" t="s">
        <v>10313</v>
      </c>
    </row>
    <row r="15505" spans="1:8" ht="15" x14ac:dyDescent="0.2">
      <c r="A15505" s="733">
        <v>45098</v>
      </c>
      <c r="B15505" s="62" t="s">
        <v>10240</v>
      </c>
      <c r="C15505" s="62" t="s">
        <v>5740</v>
      </c>
      <c r="D15505" s="182" t="s">
        <v>369</v>
      </c>
      <c r="E15505" s="125">
        <v>400</v>
      </c>
      <c r="F15505" s="57"/>
      <c r="G15505" s="57">
        <f t="shared" si="248"/>
        <v>-400</v>
      </c>
      <c r="H15505" s="704" t="s">
        <v>10313</v>
      </c>
    </row>
    <row r="15506" spans="1:8" ht="15" x14ac:dyDescent="0.2">
      <c r="A15506" s="733">
        <v>45098</v>
      </c>
      <c r="B15506" s="62" t="s">
        <v>16</v>
      </c>
      <c r="C15506" s="62" t="s">
        <v>103</v>
      </c>
      <c r="D15506" s="182" t="s">
        <v>10209</v>
      </c>
      <c r="E15506" s="125">
        <v>4000</v>
      </c>
      <c r="F15506" s="57"/>
      <c r="G15506" s="57">
        <f t="shared" si="248"/>
        <v>-4000</v>
      </c>
      <c r="H15506" s="704" t="s">
        <v>10313</v>
      </c>
    </row>
    <row r="15507" spans="1:8" ht="15" x14ac:dyDescent="0.2">
      <c r="A15507" s="733">
        <v>45098</v>
      </c>
      <c r="B15507" s="62" t="s">
        <v>9767</v>
      </c>
      <c r="C15507" s="62" t="s">
        <v>8069</v>
      </c>
      <c r="D15507" s="182" t="s">
        <v>10242</v>
      </c>
      <c r="E15507" s="125">
        <v>100000</v>
      </c>
      <c r="F15507" s="57"/>
      <c r="G15507" s="57">
        <f t="shared" si="248"/>
        <v>-100000</v>
      </c>
      <c r="H15507" s="704" t="s">
        <v>10313</v>
      </c>
    </row>
    <row r="15508" spans="1:8" ht="15" x14ac:dyDescent="0.2">
      <c r="A15508" s="733">
        <v>45098</v>
      </c>
      <c r="B15508" s="62" t="s">
        <v>2932</v>
      </c>
      <c r="C15508" s="62" t="s">
        <v>3965</v>
      </c>
      <c r="D15508" s="182" t="s">
        <v>10243</v>
      </c>
      <c r="E15508" s="125">
        <v>5000</v>
      </c>
      <c r="F15508" s="57"/>
      <c r="G15508" s="57">
        <f t="shared" si="248"/>
        <v>-5000</v>
      </c>
      <c r="H15508" s="704" t="s">
        <v>10313</v>
      </c>
    </row>
    <row r="15509" spans="1:8" ht="15" x14ac:dyDescent="0.2">
      <c r="A15509" s="733">
        <v>45098</v>
      </c>
      <c r="B15509" s="62" t="s">
        <v>9767</v>
      </c>
      <c r="C15509" s="62" t="s">
        <v>3144</v>
      </c>
      <c r="D15509" s="182" t="s">
        <v>10244</v>
      </c>
      <c r="E15509" s="125">
        <v>9500</v>
      </c>
      <c r="F15509" s="57"/>
      <c r="G15509" s="57">
        <f t="shared" si="248"/>
        <v>-9500</v>
      </c>
      <c r="H15509" s="704" t="s">
        <v>10313</v>
      </c>
    </row>
    <row r="15510" spans="1:8" ht="15" x14ac:dyDescent="0.2">
      <c r="A15510" s="733">
        <v>45098</v>
      </c>
      <c r="B15510" s="62" t="s">
        <v>9767</v>
      </c>
      <c r="C15510" s="62" t="s">
        <v>4875</v>
      </c>
      <c r="D15510" s="182" t="s">
        <v>10245</v>
      </c>
      <c r="E15510" s="125">
        <v>3000</v>
      </c>
      <c r="F15510" s="57"/>
      <c r="G15510" s="57">
        <f t="shared" si="248"/>
        <v>-3000</v>
      </c>
      <c r="H15510" s="704" t="s">
        <v>10313</v>
      </c>
    </row>
    <row r="15511" spans="1:8" ht="15" x14ac:dyDescent="0.2">
      <c r="A15511" s="733">
        <v>45098</v>
      </c>
      <c r="B15511" s="62" t="s">
        <v>10021</v>
      </c>
      <c r="C15511" s="62" t="s">
        <v>285</v>
      </c>
      <c r="D15511" s="182" t="s">
        <v>8446</v>
      </c>
      <c r="E15511" s="125">
        <v>950</v>
      </c>
      <c r="F15511" s="57"/>
      <c r="G15511" s="57">
        <f t="shared" si="248"/>
        <v>-950</v>
      </c>
      <c r="H15511" s="704" t="s">
        <v>10313</v>
      </c>
    </row>
    <row r="15512" spans="1:8" ht="15" x14ac:dyDescent="0.2">
      <c r="A15512" s="733">
        <v>45098</v>
      </c>
      <c r="B15512" s="62" t="s">
        <v>10240</v>
      </c>
      <c r="C15512" s="62" t="s">
        <v>3144</v>
      </c>
      <c r="D15512" s="182" t="s">
        <v>10241</v>
      </c>
      <c r="E15512" s="125">
        <v>5500</v>
      </c>
      <c r="F15512" s="57"/>
      <c r="G15512" s="57">
        <f t="shared" si="248"/>
        <v>-5500</v>
      </c>
      <c r="H15512" s="704" t="s">
        <v>10313</v>
      </c>
    </row>
    <row r="15513" spans="1:8" ht="15" x14ac:dyDescent="0.2">
      <c r="A15513" s="733">
        <v>45098</v>
      </c>
      <c r="B15513" s="62" t="s">
        <v>9400</v>
      </c>
      <c r="C15513" s="62" t="s">
        <v>3144</v>
      </c>
      <c r="D15513" s="182" t="s">
        <v>10241</v>
      </c>
      <c r="E15513" s="125">
        <v>6362</v>
      </c>
      <c r="F15513" s="57"/>
      <c r="G15513" s="57">
        <f t="shared" si="248"/>
        <v>-6362</v>
      </c>
      <c r="H15513" s="704" t="s">
        <v>10313</v>
      </c>
    </row>
    <row r="15514" spans="1:8" ht="15" x14ac:dyDescent="0.2">
      <c r="A15514" s="733">
        <v>45098</v>
      </c>
      <c r="B15514" s="62" t="s">
        <v>16</v>
      </c>
      <c r="C15514" s="62" t="s">
        <v>9034</v>
      </c>
      <c r="D15514" s="182" t="s">
        <v>10237</v>
      </c>
      <c r="E15514" s="125">
        <v>5000</v>
      </c>
      <c r="F15514" s="57"/>
      <c r="G15514" s="57">
        <f t="shared" si="248"/>
        <v>-5000</v>
      </c>
      <c r="H15514" s="704" t="s">
        <v>10313</v>
      </c>
    </row>
    <row r="15515" spans="1:8" ht="15" x14ac:dyDescent="0.2">
      <c r="A15515" s="733">
        <v>45098</v>
      </c>
      <c r="B15515" s="62" t="s">
        <v>10240</v>
      </c>
      <c r="C15515" s="62" t="s">
        <v>5740</v>
      </c>
      <c r="D15515" s="182" t="s">
        <v>369</v>
      </c>
      <c r="E15515" s="125">
        <v>3000</v>
      </c>
      <c r="F15515" s="57"/>
      <c r="G15515" s="57">
        <f t="shared" si="248"/>
        <v>-3000</v>
      </c>
      <c r="H15515" s="704" t="s">
        <v>10313</v>
      </c>
    </row>
    <row r="15516" spans="1:8" ht="15" x14ac:dyDescent="0.2">
      <c r="A15516" s="733">
        <v>45098</v>
      </c>
      <c r="B15516" s="62" t="s">
        <v>16</v>
      </c>
      <c r="C15516" s="62" t="s">
        <v>391</v>
      </c>
      <c r="D15516" s="182" t="s">
        <v>10209</v>
      </c>
      <c r="E15516" s="125">
        <v>4500</v>
      </c>
      <c r="F15516" s="57"/>
      <c r="G15516" s="57">
        <f t="shared" si="248"/>
        <v>-4500</v>
      </c>
      <c r="H15516" s="704" t="s">
        <v>10313</v>
      </c>
    </row>
    <row r="15517" spans="1:8" ht="15" x14ac:dyDescent="0.2">
      <c r="A15517" s="733">
        <v>45098</v>
      </c>
      <c r="B15517" s="62" t="s">
        <v>16</v>
      </c>
      <c r="C15517" s="62" t="s">
        <v>7029</v>
      </c>
      <c r="D15517" s="182" t="s">
        <v>10238</v>
      </c>
      <c r="E15517" s="125">
        <v>66680</v>
      </c>
      <c r="F15517" s="57"/>
      <c r="G15517" s="57">
        <f t="shared" si="248"/>
        <v>-66680</v>
      </c>
      <c r="H15517" s="704" t="s">
        <v>10313</v>
      </c>
    </row>
    <row r="15518" spans="1:8" ht="15" x14ac:dyDescent="0.2">
      <c r="A15518" s="733">
        <v>45098</v>
      </c>
      <c r="B15518" s="62" t="s">
        <v>25</v>
      </c>
      <c r="C15518" s="62" t="s">
        <v>8148</v>
      </c>
      <c r="D15518" s="182" t="s">
        <v>10239</v>
      </c>
      <c r="E15518" s="125">
        <v>89784</v>
      </c>
      <c r="F15518" s="57"/>
      <c r="G15518" s="57">
        <f t="shared" si="248"/>
        <v>-89784</v>
      </c>
      <c r="H15518" s="704" t="s">
        <v>10313</v>
      </c>
    </row>
    <row r="15519" spans="1:8" ht="15" x14ac:dyDescent="0.2">
      <c r="A15519" s="733">
        <v>45098</v>
      </c>
      <c r="B15519" s="62" t="s">
        <v>16</v>
      </c>
      <c r="C15519" s="62" t="s">
        <v>8148</v>
      </c>
      <c r="D15519" s="182" t="s">
        <v>10239</v>
      </c>
      <c r="E15519" s="125">
        <v>42356</v>
      </c>
      <c r="F15519" s="57"/>
      <c r="G15519" s="57">
        <f t="shared" si="248"/>
        <v>-42356</v>
      </c>
      <c r="H15519" s="704" t="s">
        <v>10313</v>
      </c>
    </row>
    <row r="15520" spans="1:8" ht="15" x14ac:dyDescent="0.2">
      <c r="A15520" s="733">
        <v>45098</v>
      </c>
      <c r="B15520" s="62" t="s">
        <v>10142</v>
      </c>
      <c r="C15520" s="62" t="s">
        <v>5740</v>
      </c>
      <c r="D15520" s="182" t="s">
        <v>369</v>
      </c>
      <c r="E15520" s="125">
        <v>1000</v>
      </c>
      <c r="F15520" s="57"/>
      <c r="G15520" s="57">
        <f t="shared" si="248"/>
        <v>-1000</v>
      </c>
      <c r="H15520" s="704" t="s">
        <v>10313</v>
      </c>
    </row>
    <row r="15521" spans="1:8" ht="15" x14ac:dyDescent="0.2">
      <c r="A15521" s="733">
        <v>45098</v>
      </c>
      <c r="B15521" s="62" t="s">
        <v>9400</v>
      </c>
      <c r="C15521" s="62" t="s">
        <v>3144</v>
      </c>
      <c r="D15521" s="182" t="s">
        <v>10246</v>
      </c>
      <c r="E15521" s="125">
        <v>20000</v>
      </c>
      <c r="F15521" s="57"/>
      <c r="G15521" s="57">
        <f t="shared" si="248"/>
        <v>-20000</v>
      </c>
      <c r="H15521" s="704" t="s">
        <v>10313</v>
      </c>
    </row>
    <row r="15522" spans="1:8" ht="15" x14ac:dyDescent="0.2">
      <c r="A15522" s="733">
        <v>45098</v>
      </c>
      <c r="B15522" s="62" t="s">
        <v>10907</v>
      </c>
      <c r="C15522" s="62" t="s">
        <v>789</v>
      </c>
      <c r="D15522" s="182" t="s">
        <v>369</v>
      </c>
      <c r="E15522" s="125">
        <v>6650</v>
      </c>
      <c r="F15522" s="57"/>
      <c r="G15522" s="57">
        <f t="shared" si="248"/>
        <v>-6650</v>
      </c>
      <c r="H15522" s="704" t="s">
        <v>10313</v>
      </c>
    </row>
    <row r="15523" spans="1:8" ht="15" x14ac:dyDescent="0.2">
      <c r="A15523" s="733">
        <v>45098</v>
      </c>
      <c r="B15523" s="62" t="s">
        <v>10021</v>
      </c>
      <c r="C15523" s="62" t="s">
        <v>789</v>
      </c>
      <c r="D15523" s="182" t="s">
        <v>369</v>
      </c>
      <c r="E15523" s="125">
        <v>100</v>
      </c>
      <c r="F15523" s="57"/>
      <c r="G15523" s="57">
        <f t="shared" si="248"/>
        <v>-100</v>
      </c>
      <c r="H15523" s="704" t="s">
        <v>10313</v>
      </c>
    </row>
    <row r="15524" spans="1:8" ht="15" x14ac:dyDescent="0.2">
      <c r="A15524" s="733">
        <v>45098</v>
      </c>
      <c r="B15524" s="62" t="s">
        <v>9400</v>
      </c>
      <c r="C15524" s="62" t="s">
        <v>789</v>
      </c>
      <c r="D15524" s="182" t="s">
        <v>369</v>
      </c>
      <c r="E15524" s="125">
        <v>250</v>
      </c>
      <c r="F15524" s="57"/>
      <c r="G15524" s="57">
        <f t="shared" si="248"/>
        <v>-250</v>
      </c>
      <c r="H15524" s="704" t="s">
        <v>10313</v>
      </c>
    </row>
    <row r="15525" spans="1:8" ht="15" x14ac:dyDescent="0.2">
      <c r="A15525" s="733">
        <v>45098</v>
      </c>
      <c r="B15525" s="62" t="s">
        <v>8041</v>
      </c>
      <c r="C15525" s="62" t="s">
        <v>789</v>
      </c>
      <c r="D15525" s="182" t="s">
        <v>369</v>
      </c>
      <c r="E15525" s="125">
        <v>900</v>
      </c>
      <c r="F15525" s="57"/>
      <c r="G15525" s="57">
        <f t="shared" si="248"/>
        <v>-900</v>
      </c>
      <c r="H15525" s="704" t="s">
        <v>10313</v>
      </c>
    </row>
    <row r="15526" spans="1:8" ht="15" x14ac:dyDescent="0.2">
      <c r="A15526" s="733">
        <v>45098</v>
      </c>
      <c r="B15526" s="62" t="s">
        <v>10240</v>
      </c>
      <c r="C15526" s="62" t="s">
        <v>789</v>
      </c>
      <c r="D15526" s="182" t="s">
        <v>369</v>
      </c>
      <c r="E15526" s="125">
        <v>220</v>
      </c>
      <c r="F15526" s="57"/>
      <c r="G15526" s="57">
        <f t="shared" si="248"/>
        <v>-220</v>
      </c>
      <c r="H15526" s="704" t="s">
        <v>10313</v>
      </c>
    </row>
    <row r="15527" spans="1:8" ht="15" x14ac:dyDescent="0.2">
      <c r="A15527" s="733">
        <v>45098</v>
      </c>
      <c r="B15527" s="62" t="s">
        <v>9830</v>
      </c>
      <c r="C15527" s="62" t="s">
        <v>789</v>
      </c>
      <c r="D15527" s="182" t="s">
        <v>369</v>
      </c>
      <c r="E15527" s="125">
        <v>250</v>
      </c>
      <c r="F15527" s="57"/>
      <c r="G15527" s="57">
        <f t="shared" si="248"/>
        <v>-250</v>
      </c>
      <c r="H15527" s="704" t="s">
        <v>10313</v>
      </c>
    </row>
    <row r="15528" spans="1:8" ht="15" x14ac:dyDescent="0.2">
      <c r="A15528" s="733">
        <v>45098</v>
      </c>
      <c r="B15528" s="62" t="s">
        <v>9407</v>
      </c>
      <c r="C15528" s="62" t="s">
        <v>789</v>
      </c>
      <c r="D15528" s="182" t="s">
        <v>369</v>
      </c>
      <c r="E15528" s="125">
        <v>500</v>
      </c>
      <c r="F15528" s="57"/>
      <c r="G15528" s="57">
        <f t="shared" si="248"/>
        <v>-500</v>
      </c>
      <c r="H15528" s="704" t="s">
        <v>10313</v>
      </c>
    </row>
    <row r="15529" spans="1:8" ht="15" x14ac:dyDescent="0.2">
      <c r="A15529" s="733">
        <v>45098</v>
      </c>
      <c r="B15529" s="62" t="s">
        <v>9400</v>
      </c>
      <c r="C15529" s="62" t="s">
        <v>3144</v>
      </c>
      <c r="D15529" s="182" t="s">
        <v>6639</v>
      </c>
      <c r="E15529" s="125">
        <v>14350</v>
      </c>
      <c r="F15529" s="57"/>
      <c r="G15529" s="57">
        <f t="shared" si="248"/>
        <v>-14350</v>
      </c>
      <c r="H15529" s="704" t="s">
        <v>10313</v>
      </c>
    </row>
    <row r="15530" spans="1:8" ht="15" x14ac:dyDescent="0.2">
      <c r="A15530" s="733">
        <v>45098</v>
      </c>
      <c r="B15530" s="62" t="s">
        <v>10021</v>
      </c>
      <c r="C15530" s="62" t="s">
        <v>9458</v>
      </c>
      <c r="D15530" s="182" t="s">
        <v>9927</v>
      </c>
      <c r="E15530" s="125">
        <v>20000</v>
      </c>
      <c r="F15530" s="57"/>
      <c r="G15530" s="57">
        <f t="shared" si="248"/>
        <v>-20000</v>
      </c>
      <c r="H15530" s="704" t="s">
        <v>10313</v>
      </c>
    </row>
    <row r="15531" spans="1:8" ht="15" x14ac:dyDescent="0.2">
      <c r="A15531" s="733">
        <v>45098</v>
      </c>
      <c r="B15531" s="62" t="s">
        <v>9400</v>
      </c>
      <c r="C15531" s="62" t="s">
        <v>3144</v>
      </c>
      <c r="D15531" s="182" t="s">
        <v>10266</v>
      </c>
      <c r="E15531" s="125">
        <v>5190</v>
      </c>
      <c r="F15531" s="57"/>
      <c r="G15531" s="57">
        <f t="shared" si="248"/>
        <v>-5190</v>
      </c>
      <c r="H15531" s="704" t="s">
        <v>10313</v>
      </c>
    </row>
    <row r="15532" spans="1:8" ht="15" x14ac:dyDescent="0.2">
      <c r="A15532" s="733">
        <v>45098</v>
      </c>
      <c r="B15532" s="62" t="s">
        <v>10240</v>
      </c>
      <c r="C15532" s="62" t="s">
        <v>3144</v>
      </c>
      <c r="D15532" s="182" t="s">
        <v>10267</v>
      </c>
      <c r="E15532" s="125">
        <v>16540</v>
      </c>
      <c r="F15532" s="57"/>
      <c r="G15532" s="57">
        <f t="shared" si="248"/>
        <v>-16540</v>
      </c>
      <c r="H15532" s="704" t="s">
        <v>10313</v>
      </c>
    </row>
    <row r="15533" spans="1:8" ht="15" x14ac:dyDescent="0.2">
      <c r="A15533" s="733">
        <v>45098</v>
      </c>
      <c r="B15533" s="62" t="s">
        <v>9407</v>
      </c>
      <c r="C15533" s="62" t="s">
        <v>10268</v>
      </c>
      <c r="D15533" s="182" t="s">
        <v>10269</v>
      </c>
      <c r="E15533" s="125">
        <v>5000</v>
      </c>
      <c r="F15533" s="57"/>
      <c r="G15533" s="57">
        <f t="shared" si="248"/>
        <v>-5000</v>
      </c>
      <c r="H15533" s="704" t="s">
        <v>10313</v>
      </c>
    </row>
    <row r="15534" spans="1:8" ht="15" x14ac:dyDescent="0.2">
      <c r="A15534" s="733">
        <v>45099</v>
      </c>
      <c r="B15534" s="62" t="s">
        <v>9407</v>
      </c>
      <c r="C15534" s="62" t="s">
        <v>10268</v>
      </c>
      <c r="D15534" s="182" t="s">
        <v>2710</v>
      </c>
      <c r="E15534" s="125">
        <v>20000</v>
      </c>
      <c r="F15534" s="57"/>
      <c r="G15534" s="57">
        <f t="shared" si="248"/>
        <v>-20000</v>
      </c>
      <c r="H15534" s="704" t="s">
        <v>10313</v>
      </c>
    </row>
    <row r="15535" spans="1:8" ht="15" x14ac:dyDescent="0.2">
      <c r="A15535" s="733">
        <v>45099</v>
      </c>
      <c r="B15535" s="62" t="s">
        <v>9407</v>
      </c>
      <c r="C15535" s="62" t="s">
        <v>9472</v>
      </c>
      <c r="D15535" s="182" t="s">
        <v>10270</v>
      </c>
      <c r="E15535" s="125">
        <v>20000</v>
      </c>
      <c r="F15535" s="57"/>
      <c r="G15535" s="57">
        <f t="shared" si="248"/>
        <v>-20000</v>
      </c>
      <c r="H15535" s="704" t="s">
        <v>10313</v>
      </c>
    </row>
    <row r="15536" spans="1:8" ht="15" x14ac:dyDescent="0.2">
      <c r="A15536" s="733">
        <v>45099</v>
      </c>
      <c r="B15536" s="62" t="s">
        <v>3945</v>
      </c>
      <c r="C15536" s="62" t="s">
        <v>391</v>
      </c>
      <c r="D15536" s="182" t="s">
        <v>10271</v>
      </c>
      <c r="E15536" s="125">
        <v>4000</v>
      </c>
      <c r="F15536" s="57"/>
      <c r="G15536" s="57">
        <f t="shared" si="248"/>
        <v>-4000</v>
      </c>
      <c r="H15536" s="704" t="s">
        <v>10313</v>
      </c>
    </row>
    <row r="15537" spans="1:8" ht="15" customHeight="1" x14ac:dyDescent="0.2">
      <c r="A15537" s="733">
        <v>45099</v>
      </c>
      <c r="B15537" s="62" t="s">
        <v>3944</v>
      </c>
      <c r="C15537" s="62" t="s">
        <v>391</v>
      </c>
      <c r="D15537" s="182" t="s">
        <v>10272</v>
      </c>
      <c r="E15537" s="125">
        <v>10000</v>
      </c>
      <c r="F15537" s="57"/>
      <c r="G15537" s="57">
        <f t="shared" si="248"/>
        <v>-10000</v>
      </c>
      <c r="H15537" s="704" t="s">
        <v>10313</v>
      </c>
    </row>
    <row r="15538" spans="1:8" ht="15" customHeight="1" x14ac:dyDescent="0.2">
      <c r="A15538" s="733">
        <v>45099</v>
      </c>
      <c r="B15538" s="62" t="s">
        <v>10021</v>
      </c>
      <c r="C15538" s="62" t="s">
        <v>9458</v>
      </c>
      <c r="D15538" s="182" t="s">
        <v>10282</v>
      </c>
      <c r="E15538" s="125">
        <v>1200</v>
      </c>
      <c r="F15538" s="57"/>
      <c r="G15538" s="57">
        <f t="shared" si="248"/>
        <v>-1200</v>
      </c>
      <c r="H15538" s="704" t="s">
        <v>10313</v>
      </c>
    </row>
    <row r="15539" spans="1:8" ht="15" x14ac:dyDescent="0.2">
      <c r="A15539" s="733">
        <v>45099</v>
      </c>
      <c r="B15539" s="62" t="s">
        <v>10021</v>
      </c>
      <c r="C15539" s="62" t="s">
        <v>5740</v>
      </c>
      <c r="D15539" s="182" t="s">
        <v>369</v>
      </c>
      <c r="E15539" s="125">
        <v>800</v>
      </c>
      <c r="F15539" s="57"/>
      <c r="G15539" s="57">
        <f t="shared" si="248"/>
        <v>-800</v>
      </c>
      <c r="H15539" s="704" t="s">
        <v>10313</v>
      </c>
    </row>
    <row r="15540" spans="1:8" ht="15" x14ac:dyDescent="0.2">
      <c r="A15540" s="733">
        <v>45099</v>
      </c>
      <c r="B15540" s="62" t="s">
        <v>10142</v>
      </c>
      <c r="C15540" s="62" t="s">
        <v>9748</v>
      </c>
      <c r="D15540" s="182" t="s">
        <v>10284</v>
      </c>
      <c r="E15540" s="125">
        <v>150000</v>
      </c>
      <c r="F15540" s="57"/>
      <c r="G15540" s="57">
        <f t="shared" si="248"/>
        <v>-150000</v>
      </c>
      <c r="H15540" s="704" t="s">
        <v>10313</v>
      </c>
    </row>
    <row r="15541" spans="1:8" ht="15" x14ac:dyDescent="0.2">
      <c r="A15541" s="733">
        <v>45099</v>
      </c>
      <c r="B15541" s="62" t="s">
        <v>10142</v>
      </c>
      <c r="C15541" s="62" t="s">
        <v>6918</v>
      </c>
      <c r="D15541" s="182" t="s">
        <v>10285</v>
      </c>
      <c r="E15541" s="125">
        <v>50000</v>
      </c>
      <c r="F15541" s="57"/>
      <c r="G15541" s="57">
        <f t="shared" si="248"/>
        <v>-50000</v>
      </c>
      <c r="H15541" s="704" t="s">
        <v>10313</v>
      </c>
    </row>
    <row r="15542" spans="1:8" ht="24" x14ac:dyDescent="0.2">
      <c r="A15542" s="733">
        <v>45099</v>
      </c>
      <c r="B15542" s="62" t="s">
        <v>9659</v>
      </c>
      <c r="C15542" s="62" t="s">
        <v>8392</v>
      </c>
      <c r="D15542" s="182" t="s">
        <v>10321</v>
      </c>
      <c r="E15542" s="125">
        <v>500000</v>
      </c>
      <c r="F15542" s="57"/>
      <c r="G15542" s="57">
        <f t="shared" si="248"/>
        <v>-500000</v>
      </c>
      <c r="H15542" s="704" t="s">
        <v>10313</v>
      </c>
    </row>
    <row r="15543" spans="1:8" ht="24" x14ac:dyDescent="0.2">
      <c r="A15543" s="733">
        <v>45099</v>
      </c>
      <c r="B15543" s="62" t="s">
        <v>9767</v>
      </c>
      <c r="C15543" s="62" t="s">
        <v>8392</v>
      </c>
      <c r="D15543" s="182" t="s">
        <v>10321</v>
      </c>
      <c r="E15543" s="125">
        <v>500000</v>
      </c>
      <c r="F15543" s="57"/>
      <c r="G15543" s="57">
        <f t="shared" si="248"/>
        <v>-500000</v>
      </c>
      <c r="H15543" s="704" t="s">
        <v>10313</v>
      </c>
    </row>
    <row r="15544" spans="1:8" ht="15" x14ac:dyDescent="0.2">
      <c r="A15544" s="733">
        <v>45100</v>
      </c>
      <c r="B15544" s="62" t="s">
        <v>9767</v>
      </c>
      <c r="C15544" s="62" t="s">
        <v>6248</v>
      </c>
      <c r="D15544" s="182" t="s">
        <v>10275</v>
      </c>
      <c r="E15544" s="125">
        <v>17000</v>
      </c>
      <c r="F15544" s="57"/>
      <c r="G15544" s="57">
        <f t="shared" si="248"/>
        <v>-17000</v>
      </c>
      <c r="H15544" s="704" t="s">
        <v>10313</v>
      </c>
    </row>
    <row r="15545" spans="1:8" ht="15" x14ac:dyDescent="0.2">
      <c r="A15545" s="733">
        <v>45100</v>
      </c>
      <c r="B15545" s="62" t="s">
        <v>9400</v>
      </c>
      <c r="C15545" s="62" t="s">
        <v>3144</v>
      </c>
      <c r="D15545" s="182" t="s">
        <v>10273</v>
      </c>
      <c r="E15545" s="125">
        <v>1500</v>
      </c>
      <c r="F15545" s="57"/>
      <c r="G15545" s="57">
        <f t="shared" si="248"/>
        <v>-1500</v>
      </c>
      <c r="H15545" s="704" t="s">
        <v>10313</v>
      </c>
    </row>
    <row r="15546" spans="1:8" ht="15" x14ac:dyDescent="0.2">
      <c r="A15546" s="733">
        <v>45100</v>
      </c>
      <c r="B15546" s="62" t="s">
        <v>10240</v>
      </c>
      <c r="C15546" s="62" t="s">
        <v>9786</v>
      </c>
      <c r="D15546" s="182" t="s">
        <v>10274</v>
      </c>
      <c r="E15546" s="125">
        <v>21360</v>
      </c>
      <c r="F15546" s="57"/>
      <c r="G15546" s="57">
        <f t="shared" si="248"/>
        <v>-21360</v>
      </c>
      <c r="H15546" s="704" t="s">
        <v>10313</v>
      </c>
    </row>
    <row r="15547" spans="1:8" ht="15" x14ac:dyDescent="0.2">
      <c r="A15547" s="733">
        <v>45100</v>
      </c>
      <c r="B15547" s="62" t="s">
        <v>9354</v>
      </c>
      <c r="C15547" s="62" t="s">
        <v>391</v>
      </c>
      <c r="D15547" s="182" t="s">
        <v>10276</v>
      </c>
      <c r="E15547" s="125">
        <v>900</v>
      </c>
      <c r="F15547" s="57"/>
      <c r="G15547" s="57">
        <f t="shared" ref="G15547:G15610" si="249">F15547-E15547</f>
        <v>-900</v>
      </c>
      <c r="H15547" s="704" t="s">
        <v>10313</v>
      </c>
    </row>
    <row r="15548" spans="1:8" ht="15" x14ac:dyDescent="0.2">
      <c r="A15548" s="733">
        <v>45100</v>
      </c>
      <c r="B15548" s="62" t="s">
        <v>9659</v>
      </c>
      <c r="C15548" s="62" t="s">
        <v>5740</v>
      </c>
      <c r="D15548" s="182" t="s">
        <v>369</v>
      </c>
      <c r="E15548" s="125">
        <v>1500</v>
      </c>
      <c r="F15548" s="57"/>
      <c r="G15548" s="57">
        <f t="shared" si="249"/>
        <v>-1500</v>
      </c>
      <c r="H15548" s="704" t="s">
        <v>10313</v>
      </c>
    </row>
    <row r="15549" spans="1:8" ht="15" x14ac:dyDescent="0.2">
      <c r="A15549" s="733">
        <v>45100</v>
      </c>
      <c r="B15549" s="62" t="s">
        <v>9659</v>
      </c>
      <c r="C15549" s="62" t="s">
        <v>285</v>
      </c>
      <c r="D15549" s="182" t="s">
        <v>7975</v>
      </c>
      <c r="E15549" s="125">
        <v>500</v>
      </c>
      <c r="F15549" s="57"/>
      <c r="G15549" s="57">
        <f t="shared" si="249"/>
        <v>-500</v>
      </c>
      <c r="H15549" s="704" t="s">
        <v>10313</v>
      </c>
    </row>
    <row r="15550" spans="1:8" ht="15" customHeight="1" x14ac:dyDescent="0.2">
      <c r="A15550" s="733">
        <v>45100</v>
      </c>
      <c r="B15550" s="62" t="s">
        <v>10142</v>
      </c>
      <c r="C15550" s="62" t="s">
        <v>285</v>
      </c>
      <c r="D15550" s="182" t="s">
        <v>7969</v>
      </c>
      <c r="E15550" s="125">
        <v>1000</v>
      </c>
      <c r="F15550" s="57"/>
      <c r="G15550" s="57">
        <f t="shared" si="249"/>
        <v>-1000</v>
      </c>
      <c r="H15550" s="704" t="s">
        <v>10313</v>
      </c>
    </row>
    <row r="15551" spans="1:8" ht="15" customHeight="1" x14ac:dyDescent="0.2">
      <c r="A15551" s="733">
        <v>45100</v>
      </c>
      <c r="B15551" s="62" t="s">
        <v>9354</v>
      </c>
      <c r="C15551" s="62" t="s">
        <v>3144</v>
      </c>
      <c r="D15551" s="182" t="s">
        <v>10277</v>
      </c>
      <c r="E15551" s="125">
        <v>5000</v>
      </c>
      <c r="F15551" s="57"/>
      <c r="G15551" s="57">
        <f t="shared" si="249"/>
        <v>-5000</v>
      </c>
      <c r="H15551" s="704" t="s">
        <v>10313</v>
      </c>
    </row>
    <row r="15552" spans="1:8" ht="15" customHeight="1" x14ac:dyDescent="0.2">
      <c r="A15552" s="733">
        <v>45100</v>
      </c>
      <c r="B15552" s="62" t="s">
        <v>9354</v>
      </c>
      <c r="C15552" s="62" t="s">
        <v>9644</v>
      </c>
      <c r="D15552" s="182" t="s">
        <v>9544</v>
      </c>
      <c r="E15552" s="125">
        <v>16360</v>
      </c>
      <c r="F15552" s="57"/>
      <c r="G15552" s="57">
        <f t="shared" si="249"/>
        <v>-16360</v>
      </c>
      <c r="H15552" s="704" t="s">
        <v>10313</v>
      </c>
    </row>
    <row r="15553" spans="1:8" ht="15" x14ac:dyDescent="0.2">
      <c r="A15553" s="733">
        <v>45100</v>
      </c>
      <c r="B15553" s="62" t="s">
        <v>10907</v>
      </c>
      <c r="C15553" s="62" t="s">
        <v>10278</v>
      </c>
      <c r="D15553" s="182" t="s">
        <v>8161</v>
      </c>
      <c r="E15553" s="125">
        <v>250</v>
      </c>
      <c r="F15553" s="57"/>
      <c r="G15553" s="57">
        <f t="shared" si="249"/>
        <v>-250</v>
      </c>
      <c r="H15553" s="704" t="s">
        <v>10313</v>
      </c>
    </row>
    <row r="15554" spans="1:8" ht="15" x14ac:dyDescent="0.2">
      <c r="A15554" s="733">
        <v>45100</v>
      </c>
      <c r="B15554" s="62" t="s">
        <v>16</v>
      </c>
      <c r="C15554" s="62" t="s">
        <v>103</v>
      </c>
      <c r="D15554" s="182" t="s">
        <v>10209</v>
      </c>
      <c r="E15554" s="125">
        <v>3000</v>
      </c>
      <c r="F15554" s="57"/>
      <c r="G15554" s="57">
        <f t="shared" si="249"/>
        <v>-3000</v>
      </c>
      <c r="H15554" s="704" t="s">
        <v>10313</v>
      </c>
    </row>
    <row r="15555" spans="1:8" ht="15" customHeight="1" x14ac:dyDescent="0.2">
      <c r="A15555" s="733">
        <v>45101</v>
      </c>
      <c r="B15555" s="62" t="s">
        <v>9767</v>
      </c>
      <c r="C15555" s="62" t="s">
        <v>4875</v>
      </c>
      <c r="D15555" s="182" t="s">
        <v>10279</v>
      </c>
      <c r="E15555" s="125">
        <v>9000</v>
      </c>
      <c r="F15555" s="57"/>
      <c r="G15555" s="57">
        <f t="shared" si="249"/>
        <v>-9000</v>
      </c>
      <c r="H15555" s="704" t="s">
        <v>10313</v>
      </c>
    </row>
    <row r="15556" spans="1:8" ht="15" customHeight="1" x14ac:dyDescent="0.2">
      <c r="A15556" s="733">
        <v>45101</v>
      </c>
      <c r="B15556" s="62" t="s">
        <v>9354</v>
      </c>
      <c r="C15556" s="62" t="s">
        <v>285</v>
      </c>
      <c r="D15556" s="182" t="s">
        <v>10280</v>
      </c>
      <c r="E15556" s="125">
        <v>1100</v>
      </c>
      <c r="F15556" s="57"/>
      <c r="G15556" s="57">
        <f t="shared" si="249"/>
        <v>-1100</v>
      </c>
      <c r="H15556" s="704" t="s">
        <v>10313</v>
      </c>
    </row>
    <row r="15557" spans="1:8" ht="15" customHeight="1" x14ac:dyDescent="0.2">
      <c r="A15557" s="733">
        <v>45101</v>
      </c>
      <c r="B15557" s="62" t="s">
        <v>16</v>
      </c>
      <c r="C15557" s="62" t="s">
        <v>103</v>
      </c>
      <c r="D15557" s="182" t="s">
        <v>10281</v>
      </c>
      <c r="E15557" s="125">
        <v>5000</v>
      </c>
      <c r="F15557" s="57"/>
      <c r="G15557" s="57">
        <f t="shared" si="249"/>
        <v>-5000</v>
      </c>
      <c r="H15557" s="704" t="s">
        <v>10313</v>
      </c>
    </row>
    <row r="15558" spans="1:8" ht="15" customHeight="1" x14ac:dyDescent="0.2">
      <c r="A15558" s="733">
        <v>45101</v>
      </c>
      <c r="B15558" s="62" t="s">
        <v>9659</v>
      </c>
      <c r="C15558" s="62" t="s">
        <v>3144</v>
      </c>
      <c r="D15558" s="182" t="s">
        <v>7374</v>
      </c>
      <c r="E15558" s="125">
        <v>1630</v>
      </c>
      <c r="F15558" s="57"/>
      <c r="G15558" s="57">
        <f t="shared" si="249"/>
        <v>-1630</v>
      </c>
      <c r="H15558" s="704" t="s">
        <v>10313</v>
      </c>
    </row>
    <row r="15559" spans="1:8" ht="15" customHeight="1" x14ac:dyDescent="0.2">
      <c r="A15559" s="733">
        <v>45101</v>
      </c>
      <c r="B15559" s="62" t="s">
        <v>9354</v>
      </c>
      <c r="C15559" s="62" t="s">
        <v>5740</v>
      </c>
      <c r="D15559" s="182" t="s">
        <v>369</v>
      </c>
      <c r="E15559" s="125">
        <v>600</v>
      </c>
      <c r="F15559" s="57"/>
      <c r="G15559" s="57">
        <f t="shared" si="249"/>
        <v>-600</v>
      </c>
      <c r="H15559" s="704" t="s">
        <v>10313</v>
      </c>
    </row>
    <row r="15560" spans="1:8" ht="15" x14ac:dyDescent="0.2">
      <c r="A15560" s="733">
        <v>45101</v>
      </c>
      <c r="B15560" s="62" t="s">
        <v>9767</v>
      </c>
      <c r="C15560" s="62" t="s">
        <v>5740</v>
      </c>
      <c r="D15560" s="182" t="s">
        <v>369</v>
      </c>
      <c r="E15560" s="125">
        <v>800</v>
      </c>
      <c r="F15560" s="57"/>
      <c r="G15560" s="57">
        <f t="shared" si="249"/>
        <v>-800</v>
      </c>
      <c r="H15560" s="704" t="s">
        <v>10313</v>
      </c>
    </row>
    <row r="15561" spans="1:8" ht="15" x14ac:dyDescent="0.2">
      <c r="A15561" s="733">
        <v>45101</v>
      </c>
      <c r="B15561" s="62" t="s">
        <v>10240</v>
      </c>
      <c r="C15561" s="62" t="s">
        <v>5740</v>
      </c>
      <c r="D15561" s="182" t="s">
        <v>369</v>
      </c>
      <c r="E15561" s="125">
        <v>1000</v>
      </c>
      <c r="F15561" s="57"/>
      <c r="G15561" s="57">
        <f t="shared" si="249"/>
        <v>-1000</v>
      </c>
      <c r="H15561" s="704" t="s">
        <v>10313</v>
      </c>
    </row>
    <row r="15562" spans="1:8" ht="15" x14ac:dyDescent="0.2">
      <c r="A15562" s="733">
        <v>45101</v>
      </c>
      <c r="B15562" s="62" t="s">
        <v>8655</v>
      </c>
      <c r="C15562" s="62" t="s">
        <v>5680</v>
      </c>
      <c r="D15562" s="182" t="s">
        <v>10286</v>
      </c>
      <c r="E15562" s="125">
        <v>200000</v>
      </c>
      <c r="F15562" s="57"/>
      <c r="G15562" s="57">
        <f t="shared" si="249"/>
        <v>-200000</v>
      </c>
      <c r="H15562" s="704" t="s">
        <v>10313</v>
      </c>
    </row>
    <row r="15563" spans="1:8" ht="24" x14ac:dyDescent="0.2">
      <c r="A15563" s="733">
        <v>45101</v>
      </c>
      <c r="B15563" s="62" t="s">
        <v>9830</v>
      </c>
      <c r="C15563" s="669" t="s">
        <v>3144</v>
      </c>
      <c r="D15563" s="906" t="s">
        <v>10296</v>
      </c>
      <c r="E15563" s="671">
        <v>45675</v>
      </c>
      <c r="F15563" s="125"/>
      <c r="G15563" s="125">
        <f t="shared" si="249"/>
        <v>-45675</v>
      </c>
      <c r="H15563" s="704" t="s">
        <v>10313</v>
      </c>
    </row>
    <row r="15564" spans="1:8" ht="24" x14ac:dyDescent="0.2">
      <c r="A15564" s="733">
        <v>45101</v>
      </c>
      <c r="B15564" s="62" t="s">
        <v>10021</v>
      </c>
      <c r="C15564" s="669" t="s">
        <v>3144</v>
      </c>
      <c r="D15564" s="906" t="s">
        <v>10296</v>
      </c>
      <c r="E15564" s="671">
        <v>45675</v>
      </c>
      <c r="F15564" s="125"/>
      <c r="G15564" s="125">
        <f t="shared" si="249"/>
        <v>-45675</v>
      </c>
      <c r="H15564" s="704" t="s">
        <v>10313</v>
      </c>
    </row>
    <row r="15565" spans="1:8" ht="24" x14ac:dyDescent="0.2">
      <c r="A15565" s="733">
        <v>45101</v>
      </c>
      <c r="B15565" s="62" t="s">
        <v>9659</v>
      </c>
      <c r="C15565" s="669" t="s">
        <v>3144</v>
      </c>
      <c r="D15565" s="906" t="s">
        <v>10296</v>
      </c>
      <c r="E15565" s="671">
        <v>45675</v>
      </c>
      <c r="F15565" s="125"/>
      <c r="G15565" s="125">
        <f t="shared" si="249"/>
        <v>-45675</v>
      </c>
      <c r="H15565" s="704" t="s">
        <v>10313</v>
      </c>
    </row>
    <row r="15566" spans="1:8" ht="24" x14ac:dyDescent="0.2">
      <c r="A15566" s="733">
        <v>45101</v>
      </c>
      <c r="B15566" s="62" t="s">
        <v>9400</v>
      </c>
      <c r="C15566" s="669" t="s">
        <v>3144</v>
      </c>
      <c r="D15566" s="906" t="s">
        <v>10296</v>
      </c>
      <c r="E15566" s="671">
        <v>45675</v>
      </c>
      <c r="F15566" s="125"/>
      <c r="G15566" s="125">
        <f t="shared" si="249"/>
        <v>-45675</v>
      </c>
      <c r="H15566" s="704" t="s">
        <v>10313</v>
      </c>
    </row>
    <row r="15567" spans="1:8" ht="15" x14ac:dyDescent="0.2">
      <c r="A15567" s="733">
        <v>45101</v>
      </c>
      <c r="B15567" s="62" t="s">
        <v>9407</v>
      </c>
      <c r="C15567" s="62" t="s">
        <v>391</v>
      </c>
      <c r="D15567" s="182" t="s">
        <v>10287</v>
      </c>
      <c r="E15567" s="125">
        <v>10000</v>
      </c>
      <c r="F15567" s="57"/>
      <c r="G15567" s="57">
        <f t="shared" si="249"/>
        <v>-10000</v>
      </c>
      <c r="H15567" s="704" t="s">
        <v>10313</v>
      </c>
    </row>
    <row r="15568" spans="1:8" ht="15" x14ac:dyDescent="0.2">
      <c r="A15568" s="733">
        <v>45101</v>
      </c>
      <c r="B15568" s="62" t="s">
        <v>9354</v>
      </c>
      <c r="C15568" s="62" t="s">
        <v>3144</v>
      </c>
      <c r="D15568" s="182" t="s">
        <v>10291</v>
      </c>
      <c r="E15568" s="125">
        <v>1000</v>
      </c>
      <c r="F15568" s="57"/>
      <c r="G15568" s="57">
        <f t="shared" si="249"/>
        <v>-1000</v>
      </c>
      <c r="H15568" s="704" t="s">
        <v>10313</v>
      </c>
    </row>
    <row r="15569" spans="1:8" ht="15" x14ac:dyDescent="0.2">
      <c r="A15569" s="733">
        <v>45101</v>
      </c>
      <c r="B15569" s="62" t="s">
        <v>16</v>
      </c>
      <c r="C15569" s="62" t="s">
        <v>103</v>
      </c>
      <c r="D15569" s="182" t="s">
        <v>10209</v>
      </c>
      <c r="E15569" s="125">
        <v>3000</v>
      </c>
      <c r="F15569" s="57"/>
      <c r="G15569" s="57">
        <f t="shared" si="249"/>
        <v>-3000</v>
      </c>
      <c r="H15569" s="704" t="s">
        <v>10313</v>
      </c>
    </row>
    <row r="15570" spans="1:8" ht="15" x14ac:dyDescent="0.2">
      <c r="A15570" s="733">
        <v>45101</v>
      </c>
      <c r="B15570" s="62" t="s">
        <v>16</v>
      </c>
      <c r="C15570" s="62" t="s">
        <v>5340</v>
      </c>
      <c r="D15570" s="182" t="s">
        <v>10292</v>
      </c>
      <c r="E15570" s="125">
        <v>10000</v>
      </c>
      <c r="F15570" s="57"/>
      <c r="G15570" s="57">
        <f t="shared" si="249"/>
        <v>-10000</v>
      </c>
      <c r="H15570" s="704" t="s">
        <v>10313</v>
      </c>
    </row>
    <row r="15571" spans="1:8" ht="15" x14ac:dyDescent="0.2">
      <c r="A15571" s="733">
        <v>45101</v>
      </c>
      <c r="B15571" s="62" t="s">
        <v>10021</v>
      </c>
      <c r="C15571" s="62" t="s">
        <v>9869</v>
      </c>
      <c r="D15571" s="182" t="s">
        <v>2710</v>
      </c>
      <c r="E15571" s="125">
        <v>40100</v>
      </c>
      <c r="F15571" s="57"/>
      <c r="G15571" s="57">
        <f t="shared" si="249"/>
        <v>-40100</v>
      </c>
      <c r="H15571" s="704" t="s">
        <v>10313</v>
      </c>
    </row>
    <row r="15572" spans="1:8" ht="15" x14ac:dyDescent="0.2">
      <c r="A15572" s="733">
        <v>45101</v>
      </c>
      <c r="B15572" s="62" t="s">
        <v>9767</v>
      </c>
      <c r="C15572" s="62" t="s">
        <v>789</v>
      </c>
      <c r="D15572" s="182" t="s">
        <v>369</v>
      </c>
      <c r="E15572" s="125">
        <v>150</v>
      </c>
      <c r="F15572" s="57"/>
      <c r="G15572" s="57">
        <f t="shared" si="249"/>
        <v>-150</v>
      </c>
      <c r="H15572" s="704" t="s">
        <v>10313</v>
      </c>
    </row>
    <row r="15573" spans="1:8" ht="15" x14ac:dyDescent="0.2">
      <c r="A15573" s="733">
        <v>45101</v>
      </c>
      <c r="B15573" s="62" t="s">
        <v>10142</v>
      </c>
      <c r="C15573" s="62" t="s">
        <v>789</v>
      </c>
      <c r="D15573" s="182" t="s">
        <v>369</v>
      </c>
      <c r="E15573" s="125">
        <v>4840</v>
      </c>
      <c r="F15573" s="57"/>
      <c r="G15573" s="57">
        <f t="shared" si="249"/>
        <v>-4840</v>
      </c>
      <c r="H15573" s="704" t="s">
        <v>10313</v>
      </c>
    </row>
    <row r="15574" spans="1:8" ht="15" x14ac:dyDescent="0.2">
      <c r="A15574" s="733">
        <v>45101</v>
      </c>
      <c r="B15574" s="62" t="s">
        <v>10907</v>
      </c>
      <c r="C15574" s="62" t="s">
        <v>789</v>
      </c>
      <c r="D15574" s="182" t="s">
        <v>369</v>
      </c>
      <c r="E15574" s="125">
        <v>2400</v>
      </c>
      <c r="F15574" s="57"/>
      <c r="G15574" s="57">
        <f t="shared" si="249"/>
        <v>-2400</v>
      </c>
      <c r="H15574" s="704" t="s">
        <v>10313</v>
      </c>
    </row>
    <row r="15575" spans="1:8" ht="15" x14ac:dyDescent="0.2">
      <c r="A15575" s="733">
        <v>45101</v>
      </c>
      <c r="B15575" s="62" t="s">
        <v>10230</v>
      </c>
      <c r="C15575" s="62" t="s">
        <v>789</v>
      </c>
      <c r="D15575" s="182" t="s">
        <v>369</v>
      </c>
      <c r="E15575" s="125">
        <v>1500</v>
      </c>
      <c r="F15575" s="57"/>
      <c r="G15575" s="57">
        <f t="shared" si="249"/>
        <v>-1500</v>
      </c>
      <c r="H15575" s="704" t="s">
        <v>10313</v>
      </c>
    </row>
    <row r="15576" spans="1:8" ht="15" x14ac:dyDescent="0.2">
      <c r="A15576" s="733">
        <v>45101</v>
      </c>
      <c r="B15576" s="62" t="s">
        <v>10294</v>
      </c>
      <c r="C15576" s="62" t="s">
        <v>5740</v>
      </c>
      <c r="D15576" s="182" t="s">
        <v>369</v>
      </c>
      <c r="E15576" s="125">
        <v>3000</v>
      </c>
      <c r="F15576" s="57"/>
      <c r="G15576" s="57">
        <f t="shared" si="249"/>
        <v>-3000</v>
      </c>
      <c r="H15576" s="704" t="s">
        <v>10313</v>
      </c>
    </row>
    <row r="15577" spans="1:8" ht="15" x14ac:dyDescent="0.2">
      <c r="A15577" s="733">
        <v>45101</v>
      </c>
      <c r="B15577" s="62" t="s">
        <v>10294</v>
      </c>
      <c r="C15577" s="62" t="s">
        <v>3144</v>
      </c>
      <c r="D15577" s="182" t="s">
        <v>10293</v>
      </c>
      <c r="E15577" s="125">
        <v>4725</v>
      </c>
      <c r="F15577" s="57"/>
      <c r="G15577" s="57">
        <f t="shared" si="249"/>
        <v>-4725</v>
      </c>
      <c r="H15577" s="704" t="s">
        <v>10313</v>
      </c>
    </row>
    <row r="15578" spans="1:8" ht="15" x14ac:dyDescent="0.2">
      <c r="A15578" s="733">
        <v>45101</v>
      </c>
      <c r="B15578" s="62" t="s">
        <v>16</v>
      </c>
      <c r="C15578" s="62" t="s">
        <v>2995</v>
      </c>
      <c r="D15578" s="182" t="s">
        <v>369</v>
      </c>
      <c r="E15578" s="125">
        <v>4670</v>
      </c>
      <c r="F15578" s="57"/>
      <c r="G15578" s="57">
        <f t="shared" si="249"/>
        <v>-4670</v>
      </c>
      <c r="H15578" s="704" t="s">
        <v>10313</v>
      </c>
    </row>
    <row r="15579" spans="1:8" ht="15" customHeight="1" x14ac:dyDescent="0.2">
      <c r="A15579" s="733">
        <v>45103</v>
      </c>
      <c r="B15579" s="62" t="s">
        <v>9462</v>
      </c>
      <c r="C15579" s="62" t="s">
        <v>1802</v>
      </c>
      <c r="D15579" s="182" t="s">
        <v>10217</v>
      </c>
      <c r="E15579" s="125">
        <v>65000</v>
      </c>
      <c r="F15579" s="57"/>
      <c r="G15579" s="57">
        <f t="shared" si="249"/>
        <v>-65000</v>
      </c>
      <c r="H15579" s="704" t="s">
        <v>10313</v>
      </c>
    </row>
    <row r="15580" spans="1:8" ht="15" customHeight="1" x14ac:dyDescent="0.2">
      <c r="A15580" s="733">
        <v>45103</v>
      </c>
      <c r="B15580" s="62" t="s">
        <v>9354</v>
      </c>
      <c r="C15580" s="62" t="s">
        <v>5740</v>
      </c>
      <c r="D15580" s="182" t="s">
        <v>369</v>
      </c>
      <c r="E15580" s="125">
        <v>600</v>
      </c>
      <c r="F15580" s="57"/>
      <c r="G15580" s="57">
        <f t="shared" si="249"/>
        <v>-600</v>
      </c>
      <c r="H15580" s="704" t="s">
        <v>10313</v>
      </c>
    </row>
    <row r="15581" spans="1:8" ht="15" x14ac:dyDescent="0.2">
      <c r="A15581" s="733">
        <v>45103</v>
      </c>
      <c r="B15581" s="62" t="s">
        <v>10142</v>
      </c>
      <c r="C15581" s="62" t="s">
        <v>5740</v>
      </c>
      <c r="D15581" s="182" t="s">
        <v>369</v>
      </c>
      <c r="E15581" s="125">
        <v>400</v>
      </c>
      <c r="F15581" s="57"/>
      <c r="G15581" s="57">
        <f t="shared" si="249"/>
        <v>-400</v>
      </c>
      <c r="H15581" s="704" t="s">
        <v>10313</v>
      </c>
    </row>
    <row r="15582" spans="1:8" ht="15" x14ac:dyDescent="0.2">
      <c r="A15582" s="733">
        <v>45103</v>
      </c>
      <c r="B15582" s="62" t="s">
        <v>9830</v>
      </c>
      <c r="C15582" s="62" t="s">
        <v>5740</v>
      </c>
      <c r="D15582" s="182" t="s">
        <v>369</v>
      </c>
      <c r="E15582" s="125">
        <v>800</v>
      </c>
      <c r="F15582" s="57"/>
      <c r="G15582" s="57">
        <f t="shared" si="249"/>
        <v>-800</v>
      </c>
      <c r="H15582" s="704" t="s">
        <v>10313</v>
      </c>
    </row>
    <row r="15583" spans="1:8" ht="15" x14ac:dyDescent="0.2">
      <c r="A15583" s="733">
        <v>45103</v>
      </c>
      <c r="B15583" s="62" t="s">
        <v>9767</v>
      </c>
      <c r="C15583" s="62" t="s">
        <v>5740</v>
      </c>
      <c r="D15583" s="182" t="s">
        <v>369</v>
      </c>
      <c r="E15583" s="125">
        <v>800</v>
      </c>
      <c r="F15583" s="57"/>
      <c r="G15583" s="57">
        <f t="shared" si="249"/>
        <v>-800</v>
      </c>
      <c r="H15583" s="704" t="s">
        <v>10313</v>
      </c>
    </row>
    <row r="15584" spans="1:8" ht="15" x14ac:dyDescent="0.2">
      <c r="A15584" s="733">
        <v>45103</v>
      </c>
      <c r="B15584" s="62" t="s">
        <v>10294</v>
      </c>
      <c r="C15584" s="62" t="s">
        <v>3144</v>
      </c>
      <c r="D15584" s="182" t="s">
        <v>10295</v>
      </c>
      <c r="E15584" s="125">
        <v>4700</v>
      </c>
      <c r="F15584" s="57"/>
      <c r="G15584" s="57">
        <f t="shared" si="249"/>
        <v>-4700</v>
      </c>
      <c r="H15584" s="704" t="s">
        <v>10313</v>
      </c>
    </row>
    <row r="15585" spans="1:8" ht="15" x14ac:dyDescent="0.2">
      <c r="A15585" s="733">
        <v>45103</v>
      </c>
      <c r="B15585" s="62" t="s">
        <v>10021</v>
      </c>
      <c r="C15585" s="62" t="s">
        <v>9773</v>
      </c>
      <c r="D15585" s="182" t="s">
        <v>10090</v>
      </c>
      <c r="E15585" s="125">
        <v>8500</v>
      </c>
      <c r="F15585" s="57"/>
      <c r="G15585" s="57">
        <f t="shared" si="249"/>
        <v>-8500</v>
      </c>
      <c r="H15585" s="704" t="s">
        <v>10313</v>
      </c>
    </row>
    <row r="15586" spans="1:8" ht="15" x14ac:dyDescent="0.2">
      <c r="A15586" s="733">
        <v>45103</v>
      </c>
      <c r="B15586" s="62" t="s">
        <v>9767</v>
      </c>
      <c r="C15586" s="62" t="s">
        <v>1508</v>
      </c>
      <c r="D15586" s="182" t="s">
        <v>5974</v>
      </c>
      <c r="E15586" s="125">
        <v>100000</v>
      </c>
      <c r="F15586" s="57"/>
      <c r="G15586" s="57">
        <f t="shared" si="249"/>
        <v>-100000</v>
      </c>
      <c r="H15586" s="704" t="s">
        <v>10313</v>
      </c>
    </row>
    <row r="15587" spans="1:8" ht="15" x14ac:dyDescent="0.2">
      <c r="A15587" s="733">
        <v>45103</v>
      </c>
      <c r="B15587" s="62" t="s">
        <v>9407</v>
      </c>
      <c r="C15587" s="62" t="s">
        <v>9926</v>
      </c>
      <c r="D15587" s="182" t="s">
        <v>10307</v>
      </c>
      <c r="E15587" s="125">
        <v>150000</v>
      </c>
      <c r="F15587" s="57"/>
      <c r="G15587" s="57">
        <f t="shared" si="249"/>
        <v>-150000</v>
      </c>
      <c r="H15587" s="704" t="s">
        <v>10313</v>
      </c>
    </row>
    <row r="15588" spans="1:8" ht="15" customHeight="1" x14ac:dyDescent="0.2">
      <c r="A15588" s="733">
        <v>45104</v>
      </c>
      <c r="B15588" s="62" t="s">
        <v>9407</v>
      </c>
      <c r="C15588" s="62" t="s">
        <v>3144</v>
      </c>
      <c r="D15588" s="182" t="s">
        <v>4449</v>
      </c>
      <c r="E15588" s="125">
        <v>94334</v>
      </c>
      <c r="F15588" s="57"/>
      <c r="G15588" s="57">
        <f t="shared" si="249"/>
        <v>-94334</v>
      </c>
      <c r="H15588" s="704" t="s">
        <v>10313</v>
      </c>
    </row>
    <row r="15589" spans="1:8" ht="15" customHeight="1" x14ac:dyDescent="0.2">
      <c r="A15589" s="733">
        <v>45104</v>
      </c>
      <c r="B15589" s="62" t="s">
        <v>9767</v>
      </c>
      <c r="C15589" s="961" t="s">
        <v>8898</v>
      </c>
      <c r="D15589" s="890" t="s">
        <v>10297</v>
      </c>
      <c r="E15589" s="673">
        <v>150000</v>
      </c>
      <c r="F15589" s="57"/>
      <c r="G15589" s="57">
        <f t="shared" si="249"/>
        <v>-150000</v>
      </c>
      <c r="H15589" s="704" t="s">
        <v>10313</v>
      </c>
    </row>
    <row r="15590" spans="1:8" ht="15" customHeight="1" x14ac:dyDescent="0.2">
      <c r="A15590" s="733">
        <v>45104</v>
      </c>
      <c r="B15590" s="62" t="s">
        <v>9767</v>
      </c>
      <c r="C15590" s="961" t="s">
        <v>8898</v>
      </c>
      <c r="D15590" s="890" t="s">
        <v>10298</v>
      </c>
      <c r="E15590" s="673">
        <v>250000</v>
      </c>
      <c r="F15590" s="57"/>
      <c r="G15590" s="57">
        <f t="shared" si="249"/>
        <v>-250000</v>
      </c>
      <c r="H15590" s="704" t="s">
        <v>10313</v>
      </c>
    </row>
    <row r="15591" spans="1:8" ht="15" customHeight="1" x14ac:dyDescent="0.2">
      <c r="A15591" s="733">
        <v>45104</v>
      </c>
      <c r="B15591" s="62" t="s">
        <v>9354</v>
      </c>
      <c r="C15591" s="62" t="s">
        <v>9458</v>
      </c>
      <c r="D15591" s="182" t="s">
        <v>10299</v>
      </c>
      <c r="E15591" s="125">
        <v>150000</v>
      </c>
      <c r="F15591" s="57"/>
      <c r="G15591" s="57">
        <f t="shared" si="249"/>
        <v>-150000</v>
      </c>
      <c r="H15591" s="704" t="s">
        <v>10313</v>
      </c>
    </row>
    <row r="15592" spans="1:8" ht="15" x14ac:dyDescent="0.2">
      <c r="A15592" s="733">
        <v>45104</v>
      </c>
      <c r="B15592" s="62" t="s">
        <v>9354</v>
      </c>
      <c r="C15592" s="62" t="s">
        <v>3144</v>
      </c>
      <c r="D15592" s="182" t="s">
        <v>10300</v>
      </c>
      <c r="E15592" s="125">
        <v>7200</v>
      </c>
      <c r="F15592" s="57"/>
      <c r="G15592" s="57">
        <f t="shared" si="249"/>
        <v>-7200</v>
      </c>
      <c r="H15592" s="704" t="s">
        <v>10313</v>
      </c>
    </row>
    <row r="15593" spans="1:8" ht="15" x14ac:dyDescent="0.2">
      <c r="A15593" s="733">
        <v>45104</v>
      </c>
      <c r="B15593" s="62" t="s">
        <v>9354</v>
      </c>
      <c r="C15593" s="62" t="s">
        <v>3144</v>
      </c>
      <c r="D15593" s="182" t="s">
        <v>6639</v>
      </c>
      <c r="E15593" s="125">
        <v>3460</v>
      </c>
      <c r="F15593" s="57"/>
      <c r="G15593" s="57">
        <f t="shared" si="249"/>
        <v>-3460</v>
      </c>
      <c r="H15593" s="704" t="s">
        <v>10313</v>
      </c>
    </row>
    <row r="15594" spans="1:8" ht="15" x14ac:dyDescent="0.2">
      <c r="A15594" s="733">
        <v>45104</v>
      </c>
      <c r="B15594" s="62" t="s">
        <v>9400</v>
      </c>
      <c r="C15594" s="62" t="s">
        <v>3144</v>
      </c>
      <c r="D15594" s="182" t="s">
        <v>9029</v>
      </c>
      <c r="E15594" s="125">
        <v>1060</v>
      </c>
      <c r="F15594" s="57"/>
      <c r="G15594" s="57">
        <f t="shared" si="249"/>
        <v>-1060</v>
      </c>
      <c r="H15594" s="704" t="s">
        <v>10313</v>
      </c>
    </row>
    <row r="15595" spans="1:8" ht="15" x14ac:dyDescent="0.2">
      <c r="A15595" s="733">
        <v>45104</v>
      </c>
      <c r="B15595" s="62" t="s">
        <v>9407</v>
      </c>
      <c r="C15595" s="62" t="s">
        <v>9472</v>
      </c>
      <c r="D15595" s="182" t="s">
        <v>10301</v>
      </c>
      <c r="E15595" s="125">
        <v>2000</v>
      </c>
      <c r="F15595" s="57"/>
      <c r="G15595" s="57">
        <f t="shared" si="249"/>
        <v>-2000</v>
      </c>
      <c r="H15595" s="704" t="s">
        <v>10313</v>
      </c>
    </row>
    <row r="15596" spans="1:8" ht="15" x14ac:dyDescent="0.2">
      <c r="A15596" s="733">
        <v>45104</v>
      </c>
      <c r="B15596" s="62" t="s">
        <v>9407</v>
      </c>
      <c r="C15596" s="62" t="s">
        <v>10268</v>
      </c>
      <c r="D15596" s="182" t="s">
        <v>10317</v>
      </c>
      <c r="E15596" s="125">
        <v>2000</v>
      </c>
      <c r="F15596" s="57"/>
      <c r="G15596" s="57">
        <f t="shared" si="249"/>
        <v>-2000</v>
      </c>
      <c r="H15596" s="704" t="s">
        <v>10313</v>
      </c>
    </row>
    <row r="15597" spans="1:8" ht="15" x14ac:dyDescent="0.2">
      <c r="A15597" s="733">
        <v>45104</v>
      </c>
      <c r="B15597" s="62" t="s">
        <v>10021</v>
      </c>
      <c r="C15597" s="62" t="s">
        <v>6850</v>
      </c>
      <c r="D15597" s="182" t="s">
        <v>369</v>
      </c>
      <c r="E15597" s="125">
        <v>5000</v>
      </c>
      <c r="F15597" s="57"/>
      <c r="G15597" s="57">
        <f t="shared" si="249"/>
        <v>-5000</v>
      </c>
      <c r="H15597" s="704" t="s">
        <v>10313</v>
      </c>
    </row>
    <row r="15598" spans="1:8" ht="15" x14ac:dyDescent="0.2">
      <c r="A15598" s="733">
        <v>45104</v>
      </c>
      <c r="B15598" s="62" t="s">
        <v>9462</v>
      </c>
      <c r="C15598" s="62" t="s">
        <v>6850</v>
      </c>
      <c r="D15598" s="182" t="s">
        <v>369</v>
      </c>
      <c r="E15598" s="125">
        <v>5000</v>
      </c>
      <c r="F15598" s="57"/>
      <c r="G15598" s="57">
        <f t="shared" si="249"/>
        <v>-5000</v>
      </c>
      <c r="H15598" s="704" t="s">
        <v>10313</v>
      </c>
    </row>
    <row r="15599" spans="1:8" ht="15" x14ac:dyDescent="0.2">
      <c r="A15599" s="733">
        <v>45104</v>
      </c>
      <c r="B15599" s="62" t="s">
        <v>9354</v>
      </c>
      <c r="C15599" s="62" t="s">
        <v>6965</v>
      </c>
      <c r="D15599" s="182" t="s">
        <v>10302</v>
      </c>
      <c r="E15599" s="125">
        <v>15000</v>
      </c>
      <c r="F15599" s="57"/>
      <c r="G15599" s="57">
        <f t="shared" si="249"/>
        <v>-15000</v>
      </c>
      <c r="H15599" s="704" t="s">
        <v>10313</v>
      </c>
    </row>
    <row r="15600" spans="1:8" ht="15" x14ac:dyDescent="0.2">
      <c r="A15600" s="733">
        <v>45104</v>
      </c>
      <c r="B15600" s="62" t="s">
        <v>9407</v>
      </c>
      <c r="C15600" s="62" t="s">
        <v>9472</v>
      </c>
      <c r="D15600" s="182" t="s">
        <v>10303</v>
      </c>
      <c r="E15600" s="125">
        <v>30000</v>
      </c>
      <c r="F15600" s="57"/>
      <c r="G15600" s="57">
        <f t="shared" si="249"/>
        <v>-30000</v>
      </c>
      <c r="H15600" s="704" t="s">
        <v>10313</v>
      </c>
    </row>
    <row r="15601" spans="1:8" ht="15" x14ac:dyDescent="0.2">
      <c r="A15601" s="733">
        <v>45104</v>
      </c>
      <c r="B15601" s="62" t="s">
        <v>10142</v>
      </c>
      <c r="C15601" s="62" t="s">
        <v>5740</v>
      </c>
      <c r="D15601" s="182" t="s">
        <v>369</v>
      </c>
      <c r="E15601" s="125">
        <v>1000</v>
      </c>
      <c r="F15601" s="57"/>
      <c r="G15601" s="57">
        <f t="shared" si="249"/>
        <v>-1000</v>
      </c>
      <c r="H15601" s="704" t="s">
        <v>10313</v>
      </c>
    </row>
    <row r="15602" spans="1:8" ht="15" x14ac:dyDescent="0.2">
      <c r="A15602" s="733">
        <v>45104</v>
      </c>
      <c r="B15602" s="62" t="s">
        <v>9767</v>
      </c>
      <c r="C15602" s="62" t="s">
        <v>3144</v>
      </c>
      <c r="D15602" s="182" t="s">
        <v>10305</v>
      </c>
      <c r="E15602" s="125">
        <v>3450</v>
      </c>
      <c r="F15602" s="57"/>
      <c r="G15602" s="57">
        <f t="shared" si="249"/>
        <v>-3450</v>
      </c>
      <c r="H15602" s="704" t="s">
        <v>10313</v>
      </c>
    </row>
    <row r="15603" spans="1:8" ht="15" x14ac:dyDescent="0.2">
      <c r="A15603" s="733">
        <v>45104</v>
      </c>
      <c r="B15603" s="62" t="s">
        <v>9659</v>
      </c>
      <c r="C15603" s="62" t="s">
        <v>10013</v>
      </c>
      <c r="D15603" s="182" t="s">
        <v>10304</v>
      </c>
      <c r="E15603" s="125">
        <v>1000</v>
      </c>
      <c r="F15603" s="57"/>
      <c r="G15603" s="57">
        <f t="shared" si="249"/>
        <v>-1000</v>
      </c>
      <c r="H15603" s="704" t="s">
        <v>10313</v>
      </c>
    </row>
    <row r="15604" spans="1:8" ht="15" x14ac:dyDescent="0.2">
      <c r="A15604" s="733">
        <v>45104</v>
      </c>
      <c r="B15604" s="62" t="s">
        <v>9830</v>
      </c>
      <c r="C15604" s="62" t="s">
        <v>5740</v>
      </c>
      <c r="D15604" s="182" t="s">
        <v>369</v>
      </c>
      <c r="E15604" s="125">
        <v>2000</v>
      </c>
      <c r="F15604" s="57"/>
      <c r="G15604" s="57">
        <f t="shared" si="249"/>
        <v>-2000</v>
      </c>
      <c r="H15604" s="704" t="s">
        <v>10313</v>
      </c>
    </row>
    <row r="15605" spans="1:8" ht="15" x14ac:dyDescent="0.2">
      <c r="A15605" s="733">
        <v>45104</v>
      </c>
      <c r="B15605" s="62" t="s">
        <v>10240</v>
      </c>
      <c r="C15605" s="62" t="s">
        <v>9547</v>
      </c>
      <c r="D15605" s="182" t="s">
        <v>10309</v>
      </c>
      <c r="E15605" s="125">
        <v>40000</v>
      </c>
      <c r="F15605" s="57"/>
      <c r="G15605" s="57">
        <f t="shared" si="249"/>
        <v>-40000</v>
      </c>
      <c r="H15605" s="704" t="s">
        <v>10313</v>
      </c>
    </row>
    <row r="15606" spans="1:8" ht="24" x14ac:dyDescent="0.2">
      <c r="A15606" s="733">
        <v>45104</v>
      </c>
      <c r="B15606" s="62" t="s">
        <v>9767</v>
      </c>
      <c r="C15606" s="62" t="s">
        <v>8069</v>
      </c>
      <c r="D15606" s="182" t="s">
        <v>10310</v>
      </c>
      <c r="E15606" s="125">
        <v>35000</v>
      </c>
      <c r="F15606" s="57"/>
      <c r="G15606" s="57">
        <f t="shared" si="249"/>
        <v>-35000</v>
      </c>
      <c r="H15606" s="704" t="s">
        <v>10313</v>
      </c>
    </row>
    <row r="15607" spans="1:8" ht="24" x14ac:dyDescent="0.2">
      <c r="A15607" s="733">
        <v>45104</v>
      </c>
      <c r="B15607" s="62" t="s">
        <v>9830</v>
      </c>
      <c r="C15607" s="62" t="s">
        <v>6782</v>
      </c>
      <c r="D15607" s="182" t="s">
        <v>10327</v>
      </c>
      <c r="E15607" s="125">
        <v>100000</v>
      </c>
      <c r="F15607" s="57"/>
      <c r="G15607" s="57">
        <f t="shared" si="249"/>
        <v>-100000</v>
      </c>
      <c r="H15607" s="704" t="s">
        <v>10313</v>
      </c>
    </row>
    <row r="15608" spans="1:8" ht="24" x14ac:dyDescent="0.2">
      <c r="A15608" s="733">
        <v>45104</v>
      </c>
      <c r="B15608" s="62" t="s">
        <v>9830</v>
      </c>
      <c r="C15608" s="62" t="s">
        <v>6782</v>
      </c>
      <c r="D15608" s="182" t="s">
        <v>10311</v>
      </c>
      <c r="E15608" s="125">
        <v>100000</v>
      </c>
      <c r="F15608" s="57"/>
      <c r="G15608" s="57">
        <f t="shared" si="249"/>
        <v>-100000</v>
      </c>
      <c r="H15608" s="704" t="s">
        <v>10313</v>
      </c>
    </row>
    <row r="15609" spans="1:8" ht="15" x14ac:dyDescent="0.2">
      <c r="A15609" s="733">
        <v>45104</v>
      </c>
      <c r="B15609" s="62" t="s">
        <v>9767</v>
      </c>
      <c r="C15609" s="62" t="s">
        <v>8249</v>
      </c>
      <c r="D15609" s="182" t="s">
        <v>10308</v>
      </c>
      <c r="E15609" s="125">
        <v>100000</v>
      </c>
      <c r="F15609" s="57"/>
      <c r="G15609" s="57">
        <f t="shared" si="249"/>
        <v>-100000</v>
      </c>
      <c r="H15609" s="704" t="s">
        <v>10313</v>
      </c>
    </row>
    <row r="15610" spans="1:8" ht="15" x14ac:dyDescent="0.2">
      <c r="A15610" s="732">
        <v>45086</v>
      </c>
      <c r="B15610" s="173" t="s">
        <v>10120</v>
      </c>
      <c r="C15610" s="173" t="s">
        <v>7221</v>
      </c>
      <c r="D15610" s="227" t="s">
        <v>10133</v>
      </c>
      <c r="E15610" s="235">
        <v>80000</v>
      </c>
      <c r="F15610" s="235"/>
      <c r="G15610" s="235">
        <f t="shared" si="249"/>
        <v>-80000</v>
      </c>
      <c r="H15610" s="708" t="s">
        <v>10313</v>
      </c>
    </row>
    <row r="15611" spans="1:8" ht="15" x14ac:dyDescent="0.2">
      <c r="A15611" s="732">
        <v>45086</v>
      </c>
      <c r="B15611" s="173" t="s">
        <v>9659</v>
      </c>
      <c r="C15611" s="173" t="s">
        <v>3291</v>
      </c>
      <c r="D15611" s="227" t="s">
        <v>10134</v>
      </c>
      <c r="E15611" s="235">
        <v>100000</v>
      </c>
      <c r="F15611" s="235"/>
      <c r="G15611" s="235">
        <f t="shared" ref="G15611:G15674" si="250">F15611-E15611</f>
        <v>-100000</v>
      </c>
      <c r="H15611" s="708" t="s">
        <v>10313</v>
      </c>
    </row>
    <row r="15612" spans="1:8" ht="15" x14ac:dyDescent="0.2">
      <c r="A15612" s="732">
        <v>45090</v>
      </c>
      <c r="B15612" s="173" t="s">
        <v>8866</v>
      </c>
      <c r="C15612" s="550" t="s">
        <v>9547</v>
      </c>
      <c r="D15612" s="739" t="s">
        <v>10174</v>
      </c>
      <c r="E15612" s="551">
        <v>5000</v>
      </c>
      <c r="F15612" s="235"/>
      <c r="G15612" s="235">
        <f t="shared" si="250"/>
        <v>-5000</v>
      </c>
      <c r="H15612" s="708" t="s">
        <v>10313</v>
      </c>
    </row>
    <row r="15613" spans="1:8" ht="15" x14ac:dyDescent="0.2">
      <c r="A15613" s="732">
        <v>45090</v>
      </c>
      <c r="B15613" s="173" t="s">
        <v>9659</v>
      </c>
      <c r="C15613" s="550" t="s">
        <v>9547</v>
      </c>
      <c r="D15613" s="739" t="s">
        <v>10174</v>
      </c>
      <c r="E15613" s="551">
        <v>9000</v>
      </c>
      <c r="F15613" s="235"/>
      <c r="G15613" s="235">
        <f t="shared" si="250"/>
        <v>-9000</v>
      </c>
      <c r="H15613" s="708" t="s">
        <v>10313</v>
      </c>
    </row>
    <row r="15614" spans="1:8" ht="15" x14ac:dyDescent="0.2">
      <c r="A15614" s="732">
        <v>45090</v>
      </c>
      <c r="B15614" s="173" t="s">
        <v>9659</v>
      </c>
      <c r="C15614" s="550" t="s">
        <v>9547</v>
      </c>
      <c r="D15614" s="739" t="s">
        <v>10174</v>
      </c>
      <c r="E15614" s="551">
        <v>26000</v>
      </c>
      <c r="F15614" s="235"/>
      <c r="G15614" s="235">
        <f t="shared" si="250"/>
        <v>-26000</v>
      </c>
      <c r="H15614" s="708" t="s">
        <v>10313</v>
      </c>
    </row>
    <row r="15615" spans="1:8" ht="15" x14ac:dyDescent="0.2">
      <c r="A15615" s="732">
        <v>45091</v>
      </c>
      <c r="B15615" s="173" t="s">
        <v>8655</v>
      </c>
      <c r="C15615" s="173" t="s">
        <v>5680</v>
      </c>
      <c r="D15615" s="227" t="s">
        <v>10175</v>
      </c>
      <c r="E15615" s="235">
        <v>342000</v>
      </c>
      <c r="F15615" s="235"/>
      <c r="G15615" s="235">
        <f t="shared" si="250"/>
        <v>-342000</v>
      </c>
      <c r="H15615" s="708" t="s">
        <v>10313</v>
      </c>
    </row>
    <row r="15616" spans="1:8" ht="15" x14ac:dyDescent="0.2">
      <c r="A15616" s="732">
        <v>45091</v>
      </c>
      <c r="B15616" s="173" t="s">
        <v>9767</v>
      </c>
      <c r="C15616" s="173" t="s">
        <v>8069</v>
      </c>
      <c r="D15616" s="227" t="s">
        <v>10176</v>
      </c>
      <c r="E15616" s="235">
        <v>250000</v>
      </c>
      <c r="F15616" s="235"/>
      <c r="G15616" s="235">
        <f t="shared" si="250"/>
        <v>-250000</v>
      </c>
      <c r="H15616" s="708" t="s">
        <v>10313</v>
      </c>
    </row>
    <row r="15617" spans="1:8" ht="24" x14ac:dyDescent="0.2">
      <c r="A15617" s="732">
        <v>45093</v>
      </c>
      <c r="B15617" s="173" t="s">
        <v>9354</v>
      </c>
      <c r="C15617" s="173" t="s">
        <v>9704</v>
      </c>
      <c r="D15617" s="227" t="s">
        <v>10232</v>
      </c>
      <c r="E15617" s="235">
        <v>750000</v>
      </c>
      <c r="F15617" s="235"/>
      <c r="G15617" s="235">
        <f t="shared" si="250"/>
        <v>-750000</v>
      </c>
      <c r="H15617" s="708" t="s">
        <v>10313</v>
      </c>
    </row>
    <row r="15618" spans="1:8" ht="24" x14ac:dyDescent="0.2">
      <c r="A15618" s="732">
        <v>45093</v>
      </c>
      <c r="B15618" s="173" t="s">
        <v>10230</v>
      </c>
      <c r="C15618" s="173" t="s">
        <v>9704</v>
      </c>
      <c r="D15618" s="227" t="s">
        <v>10232</v>
      </c>
      <c r="E15618" s="235">
        <v>750000</v>
      </c>
      <c r="F15618" s="235"/>
      <c r="G15618" s="235">
        <f t="shared" si="250"/>
        <v>-750000</v>
      </c>
      <c r="H15618" s="708" t="s">
        <v>10313</v>
      </c>
    </row>
    <row r="15619" spans="1:8" ht="24" x14ac:dyDescent="0.2">
      <c r="A15619" s="732">
        <v>45094</v>
      </c>
      <c r="B15619" s="173" t="s">
        <v>9407</v>
      </c>
      <c r="C15619" s="669" t="s">
        <v>255</v>
      </c>
      <c r="D15619" s="906" t="s">
        <v>10231</v>
      </c>
      <c r="E15619" s="671">
        <v>670000</v>
      </c>
      <c r="F15619" s="235"/>
      <c r="G15619" s="235">
        <f t="shared" si="250"/>
        <v>-670000</v>
      </c>
      <c r="H15619" s="708" t="s">
        <v>10313</v>
      </c>
    </row>
    <row r="15620" spans="1:8" ht="24" x14ac:dyDescent="0.2">
      <c r="A15620" s="732">
        <v>45094</v>
      </c>
      <c r="B15620" s="173" t="s">
        <v>9767</v>
      </c>
      <c r="C15620" s="669" t="s">
        <v>255</v>
      </c>
      <c r="D15620" s="906" t="s">
        <v>10231</v>
      </c>
      <c r="E15620" s="671">
        <v>49080</v>
      </c>
      <c r="F15620" s="235"/>
      <c r="G15620" s="235">
        <f t="shared" si="250"/>
        <v>-49080</v>
      </c>
      <c r="H15620" s="708" t="s">
        <v>10313</v>
      </c>
    </row>
    <row r="15621" spans="1:8" ht="24" x14ac:dyDescent="0.2">
      <c r="A15621" s="732">
        <v>45094</v>
      </c>
      <c r="B15621" s="173" t="s">
        <v>10294</v>
      </c>
      <c r="C15621" s="669" t="s">
        <v>255</v>
      </c>
      <c r="D15621" s="906" t="s">
        <v>10231</v>
      </c>
      <c r="E15621" s="671">
        <v>151960</v>
      </c>
      <c r="F15621" s="235"/>
      <c r="G15621" s="235">
        <f t="shared" si="250"/>
        <v>-151960</v>
      </c>
      <c r="H15621" s="708" t="s">
        <v>10313</v>
      </c>
    </row>
    <row r="15622" spans="1:8" ht="24" x14ac:dyDescent="0.2">
      <c r="A15622" s="732">
        <v>45094</v>
      </c>
      <c r="B15622" s="173" t="s">
        <v>10230</v>
      </c>
      <c r="C15622" s="669" t="s">
        <v>255</v>
      </c>
      <c r="D15622" s="906" t="s">
        <v>10231</v>
      </c>
      <c r="E15622" s="671">
        <v>3960</v>
      </c>
      <c r="F15622" s="235"/>
      <c r="G15622" s="235">
        <f t="shared" si="250"/>
        <v>-3960</v>
      </c>
      <c r="H15622" s="708" t="s">
        <v>10313</v>
      </c>
    </row>
    <row r="15623" spans="1:8" ht="15" x14ac:dyDescent="0.2">
      <c r="A15623" s="732">
        <v>45096</v>
      </c>
      <c r="B15623" s="173" t="s">
        <v>1399</v>
      </c>
      <c r="C15623" s="550" t="s">
        <v>1390</v>
      </c>
      <c r="D15623" s="739" t="s">
        <v>10233</v>
      </c>
      <c r="E15623" s="551">
        <v>7264</v>
      </c>
      <c r="F15623" s="235"/>
      <c r="G15623" s="235">
        <f t="shared" si="250"/>
        <v>-7264</v>
      </c>
      <c r="H15623" s="708" t="s">
        <v>10313</v>
      </c>
    </row>
    <row r="15624" spans="1:8" ht="15" x14ac:dyDescent="0.2">
      <c r="A15624" s="732">
        <v>45096</v>
      </c>
      <c r="B15624" s="173" t="s">
        <v>6503</v>
      </c>
      <c r="C15624" s="550" t="s">
        <v>1390</v>
      </c>
      <c r="D15624" s="739" t="s">
        <v>10233</v>
      </c>
      <c r="E15624" s="551">
        <v>1320</v>
      </c>
      <c r="F15624" s="235"/>
      <c r="G15624" s="235">
        <f t="shared" si="250"/>
        <v>-1320</v>
      </c>
      <c r="H15624" s="708" t="s">
        <v>10313</v>
      </c>
    </row>
    <row r="15625" spans="1:8" ht="15" x14ac:dyDescent="0.2">
      <c r="A15625" s="732">
        <v>45096</v>
      </c>
      <c r="B15625" s="173" t="s">
        <v>8866</v>
      </c>
      <c r="C15625" s="550" t="s">
        <v>1390</v>
      </c>
      <c r="D15625" s="739" t="s">
        <v>10233</v>
      </c>
      <c r="E15625" s="551">
        <v>2773</v>
      </c>
      <c r="F15625" s="235"/>
      <c r="G15625" s="235">
        <f t="shared" si="250"/>
        <v>-2773</v>
      </c>
      <c r="H15625" s="708" t="s">
        <v>10313</v>
      </c>
    </row>
    <row r="15626" spans="1:8" ht="15" x14ac:dyDescent="0.2">
      <c r="A15626" s="732">
        <v>45096</v>
      </c>
      <c r="B15626" s="173" t="s">
        <v>9354</v>
      </c>
      <c r="C15626" s="550" t="s">
        <v>1390</v>
      </c>
      <c r="D15626" s="739" t="s">
        <v>10233</v>
      </c>
      <c r="E15626" s="551">
        <v>12911</v>
      </c>
      <c r="F15626" s="235"/>
      <c r="G15626" s="235">
        <f t="shared" si="250"/>
        <v>-12911</v>
      </c>
      <c r="H15626" s="708" t="s">
        <v>10313</v>
      </c>
    </row>
    <row r="15627" spans="1:8" ht="15" x14ac:dyDescent="0.2">
      <c r="A15627" s="732">
        <v>45096</v>
      </c>
      <c r="B15627" s="173" t="s">
        <v>9505</v>
      </c>
      <c r="C15627" s="550" t="s">
        <v>1390</v>
      </c>
      <c r="D15627" s="739" t="s">
        <v>10233</v>
      </c>
      <c r="E15627" s="551">
        <v>3303</v>
      </c>
      <c r="F15627" s="235"/>
      <c r="G15627" s="235">
        <f t="shared" si="250"/>
        <v>-3303</v>
      </c>
      <c r="H15627" s="708" t="s">
        <v>10313</v>
      </c>
    </row>
    <row r="15628" spans="1:8" ht="15" x14ac:dyDescent="0.2">
      <c r="A15628" s="732">
        <v>45096</v>
      </c>
      <c r="B15628" s="173" t="s">
        <v>9717</v>
      </c>
      <c r="C15628" s="550" t="s">
        <v>1390</v>
      </c>
      <c r="D15628" s="739" t="s">
        <v>10233</v>
      </c>
      <c r="E15628" s="551">
        <v>64935</v>
      </c>
      <c r="F15628" s="235"/>
      <c r="G15628" s="235">
        <f t="shared" si="250"/>
        <v>-64935</v>
      </c>
      <c r="H15628" s="708" t="s">
        <v>10313</v>
      </c>
    </row>
    <row r="15629" spans="1:8" ht="15" x14ac:dyDescent="0.2">
      <c r="A15629" s="732">
        <v>45096</v>
      </c>
      <c r="B15629" s="173" t="s">
        <v>9462</v>
      </c>
      <c r="C15629" s="550" t="s">
        <v>1390</v>
      </c>
      <c r="D15629" s="739" t="s">
        <v>10233</v>
      </c>
      <c r="E15629" s="551">
        <v>5073</v>
      </c>
      <c r="F15629" s="235"/>
      <c r="G15629" s="235">
        <f t="shared" si="250"/>
        <v>-5073</v>
      </c>
      <c r="H15629" s="708" t="s">
        <v>10313</v>
      </c>
    </row>
    <row r="15630" spans="1:8" ht="15" x14ac:dyDescent="0.2">
      <c r="A15630" s="732">
        <v>45096</v>
      </c>
      <c r="B15630" s="173" t="s">
        <v>10021</v>
      </c>
      <c r="C15630" s="550" t="s">
        <v>1390</v>
      </c>
      <c r="D15630" s="739" t="s">
        <v>10233</v>
      </c>
      <c r="E15630" s="551">
        <v>2239</v>
      </c>
      <c r="F15630" s="235"/>
      <c r="G15630" s="235">
        <f t="shared" si="250"/>
        <v>-2239</v>
      </c>
      <c r="H15630" s="708" t="s">
        <v>10313</v>
      </c>
    </row>
    <row r="15631" spans="1:8" ht="15" x14ac:dyDescent="0.2">
      <c r="A15631" s="732">
        <v>45096</v>
      </c>
      <c r="B15631" s="173" t="s">
        <v>9354</v>
      </c>
      <c r="C15631" s="173" t="s">
        <v>704</v>
      </c>
      <c r="D15631" s="227" t="s">
        <v>10254</v>
      </c>
      <c r="E15631" s="235">
        <v>55562</v>
      </c>
      <c r="F15631" s="235"/>
      <c r="G15631" s="235">
        <f t="shared" si="250"/>
        <v>-55562</v>
      </c>
      <c r="H15631" s="708" t="s">
        <v>10313</v>
      </c>
    </row>
    <row r="15632" spans="1:8" ht="15" x14ac:dyDescent="0.2">
      <c r="A15632" s="732">
        <v>45096</v>
      </c>
      <c r="B15632" s="173" t="s">
        <v>9462</v>
      </c>
      <c r="C15632" s="173" t="s">
        <v>704</v>
      </c>
      <c r="D15632" s="227" t="s">
        <v>10254</v>
      </c>
      <c r="E15632" s="235">
        <v>23382</v>
      </c>
      <c r="F15632" s="235"/>
      <c r="G15632" s="235">
        <f t="shared" si="250"/>
        <v>-23382</v>
      </c>
      <c r="H15632" s="708" t="s">
        <v>10313</v>
      </c>
    </row>
    <row r="15633" spans="1:8" ht="15" x14ac:dyDescent="0.2">
      <c r="A15633" s="732">
        <v>45096</v>
      </c>
      <c r="B15633" s="173" t="s">
        <v>10021</v>
      </c>
      <c r="C15633" s="173" t="s">
        <v>704</v>
      </c>
      <c r="D15633" s="227" t="s">
        <v>10254</v>
      </c>
      <c r="E15633" s="235">
        <v>102854</v>
      </c>
      <c r="F15633" s="235"/>
      <c r="G15633" s="235">
        <f t="shared" si="250"/>
        <v>-102854</v>
      </c>
      <c r="H15633" s="708" t="s">
        <v>10313</v>
      </c>
    </row>
    <row r="15634" spans="1:8" ht="15" x14ac:dyDescent="0.2">
      <c r="A15634" s="732">
        <v>45104</v>
      </c>
      <c r="B15634" s="173" t="s">
        <v>8557</v>
      </c>
      <c r="C15634" s="173" t="s">
        <v>6704</v>
      </c>
      <c r="D15634" s="227" t="s">
        <v>10306</v>
      </c>
      <c r="E15634" s="235">
        <v>300000</v>
      </c>
      <c r="F15634" s="235"/>
      <c r="G15634" s="235">
        <f t="shared" si="250"/>
        <v>-300000</v>
      </c>
      <c r="H15634" s="708" t="s">
        <v>10313</v>
      </c>
    </row>
    <row r="15635" spans="1:8" ht="24" x14ac:dyDescent="0.2">
      <c r="A15635" s="729">
        <v>45079</v>
      </c>
      <c r="B15635" s="93" t="s">
        <v>8041</v>
      </c>
      <c r="C15635" s="93" t="s">
        <v>558</v>
      </c>
      <c r="D15635" s="801" t="s">
        <v>10042</v>
      </c>
      <c r="E15635" s="175"/>
      <c r="F15635" s="175">
        <v>4942834</v>
      </c>
      <c r="G15635" s="175">
        <f t="shared" si="250"/>
        <v>4942834</v>
      </c>
      <c r="H15635" s="701" t="s">
        <v>10313</v>
      </c>
    </row>
    <row r="15636" spans="1:8" ht="15" x14ac:dyDescent="0.2">
      <c r="A15636" s="729">
        <v>45079</v>
      </c>
      <c r="B15636" s="93" t="s">
        <v>8041</v>
      </c>
      <c r="C15636" s="93" t="s">
        <v>558</v>
      </c>
      <c r="D15636" s="800" t="s">
        <v>8541</v>
      </c>
      <c r="E15636" s="175">
        <v>49428</v>
      </c>
      <c r="F15636" s="175"/>
      <c r="G15636" s="175">
        <f t="shared" si="250"/>
        <v>-49428</v>
      </c>
      <c r="H15636" s="701" t="s">
        <v>10313</v>
      </c>
    </row>
    <row r="15637" spans="1:8" ht="15" x14ac:dyDescent="0.2">
      <c r="A15637" s="729">
        <v>45082</v>
      </c>
      <c r="B15637" s="93" t="s">
        <v>9767</v>
      </c>
      <c r="C15637" s="93" t="s">
        <v>558</v>
      </c>
      <c r="D15637" s="801" t="s">
        <v>10082</v>
      </c>
      <c r="E15637" s="175"/>
      <c r="F15637" s="175">
        <v>6928808</v>
      </c>
      <c r="G15637" s="175">
        <f t="shared" si="250"/>
        <v>6928808</v>
      </c>
      <c r="H15637" s="701" t="s">
        <v>10313</v>
      </c>
    </row>
    <row r="15638" spans="1:8" ht="15" x14ac:dyDescent="0.2">
      <c r="A15638" s="729">
        <v>45087</v>
      </c>
      <c r="B15638" s="93" t="s">
        <v>9505</v>
      </c>
      <c r="C15638" s="93" t="s">
        <v>558</v>
      </c>
      <c r="D15638" s="891" t="s">
        <v>10124</v>
      </c>
      <c r="E15638" s="175"/>
      <c r="F15638" s="175">
        <v>1000000</v>
      </c>
      <c r="G15638" s="175">
        <f t="shared" si="250"/>
        <v>1000000</v>
      </c>
      <c r="H15638" s="701" t="s">
        <v>10313</v>
      </c>
    </row>
    <row r="15639" spans="1:8" ht="15" x14ac:dyDescent="0.2">
      <c r="A15639" s="729">
        <v>45087</v>
      </c>
      <c r="B15639" s="93" t="s">
        <v>9505</v>
      </c>
      <c r="C15639" s="93" t="s">
        <v>558</v>
      </c>
      <c r="D15639" s="800" t="s">
        <v>8541</v>
      </c>
      <c r="E15639" s="91">
        <v>10000</v>
      </c>
      <c r="F15639" s="175"/>
      <c r="G15639" s="175">
        <f t="shared" si="250"/>
        <v>-10000</v>
      </c>
      <c r="H15639" s="701" t="s">
        <v>10313</v>
      </c>
    </row>
    <row r="15640" spans="1:8" ht="15" x14ac:dyDescent="0.2">
      <c r="A15640" s="729">
        <v>45089</v>
      </c>
      <c r="B15640" s="90" t="s">
        <v>3944</v>
      </c>
      <c r="C15640" s="93" t="s">
        <v>558</v>
      </c>
      <c r="D15640" s="891" t="s">
        <v>10138</v>
      </c>
      <c r="E15640" s="91"/>
      <c r="F15640" s="91">
        <v>337081</v>
      </c>
      <c r="G15640" s="175">
        <f t="shared" si="250"/>
        <v>337081</v>
      </c>
      <c r="H15640" s="701" t="s">
        <v>10313</v>
      </c>
    </row>
    <row r="15641" spans="1:8" ht="15" x14ac:dyDescent="0.2">
      <c r="A15641" s="729">
        <v>45089</v>
      </c>
      <c r="B15641" s="90" t="s">
        <v>37</v>
      </c>
      <c r="C15641" s="93" t="s">
        <v>558</v>
      </c>
      <c r="D15641" s="891" t="s">
        <v>10394</v>
      </c>
      <c r="E15641" s="91"/>
      <c r="F15641" s="91">
        <v>188568</v>
      </c>
      <c r="G15641" s="175">
        <f t="shared" si="250"/>
        <v>188568</v>
      </c>
      <c r="H15641" s="701" t="s">
        <v>10313</v>
      </c>
    </row>
    <row r="15642" spans="1:8" ht="15" x14ac:dyDescent="0.2">
      <c r="A15642" s="729">
        <v>45091</v>
      </c>
      <c r="B15642" s="90" t="s">
        <v>3945</v>
      </c>
      <c r="C15642" s="93" t="s">
        <v>558</v>
      </c>
      <c r="D15642" s="800" t="s">
        <v>10156</v>
      </c>
      <c r="E15642" s="91"/>
      <c r="F15642" s="91">
        <v>30000</v>
      </c>
      <c r="G15642" s="175">
        <f t="shared" si="250"/>
        <v>30000</v>
      </c>
      <c r="H15642" s="701" t="s">
        <v>10313</v>
      </c>
    </row>
    <row r="15643" spans="1:8" ht="15" x14ac:dyDescent="0.2">
      <c r="A15643" s="729">
        <v>45091</v>
      </c>
      <c r="B15643" s="90" t="s">
        <v>9830</v>
      </c>
      <c r="C15643" s="93" t="s">
        <v>558</v>
      </c>
      <c r="D15643" s="800" t="s">
        <v>10178</v>
      </c>
      <c r="E15643" s="91"/>
      <c r="F15643" s="91">
        <v>1500000</v>
      </c>
      <c r="G15643" s="91">
        <f t="shared" si="250"/>
        <v>1500000</v>
      </c>
      <c r="H15643" s="701" t="s">
        <v>10313</v>
      </c>
    </row>
    <row r="15644" spans="1:8" ht="15" x14ac:dyDescent="0.2">
      <c r="A15644" s="729">
        <v>45091</v>
      </c>
      <c r="B15644" s="90" t="s">
        <v>9830</v>
      </c>
      <c r="C15644" s="93" t="s">
        <v>558</v>
      </c>
      <c r="D15644" s="800" t="s">
        <v>10179</v>
      </c>
      <c r="E15644" s="91"/>
      <c r="F15644" s="91">
        <v>7000000</v>
      </c>
      <c r="G15644" s="91">
        <f t="shared" si="250"/>
        <v>7000000</v>
      </c>
      <c r="H15644" s="701" t="s">
        <v>10313</v>
      </c>
    </row>
    <row r="15645" spans="1:8" ht="15" x14ac:dyDescent="0.2">
      <c r="A15645" s="729">
        <v>45091</v>
      </c>
      <c r="B15645" s="90" t="s">
        <v>9830</v>
      </c>
      <c r="C15645" s="93" t="s">
        <v>558</v>
      </c>
      <c r="D15645" s="800" t="s">
        <v>10180</v>
      </c>
      <c r="E15645" s="91"/>
      <c r="F15645" s="91">
        <v>8580000</v>
      </c>
      <c r="G15645" s="91">
        <f t="shared" si="250"/>
        <v>8580000</v>
      </c>
      <c r="H15645" s="701" t="s">
        <v>10313</v>
      </c>
    </row>
    <row r="15646" spans="1:8" ht="15" x14ac:dyDescent="0.2">
      <c r="A15646" s="729">
        <v>45091</v>
      </c>
      <c r="B15646" s="90" t="s">
        <v>8874</v>
      </c>
      <c r="C15646" s="93" t="s">
        <v>558</v>
      </c>
      <c r="D15646" s="800" t="s">
        <v>10157</v>
      </c>
      <c r="E15646" s="91"/>
      <c r="F15646" s="91">
        <v>6882037</v>
      </c>
      <c r="G15646" s="91">
        <f t="shared" si="250"/>
        <v>6882037</v>
      </c>
      <c r="H15646" s="701" t="s">
        <v>10313</v>
      </c>
    </row>
    <row r="15647" spans="1:8" ht="15" x14ac:dyDescent="0.2">
      <c r="A15647" s="729">
        <v>45091</v>
      </c>
      <c r="B15647" s="90" t="s">
        <v>8874</v>
      </c>
      <c r="C15647" s="93" t="s">
        <v>558</v>
      </c>
      <c r="D15647" s="800" t="s">
        <v>8541</v>
      </c>
      <c r="E15647" s="91">
        <v>68820</v>
      </c>
      <c r="F15647" s="91"/>
      <c r="G15647" s="91">
        <f t="shared" si="250"/>
        <v>-68820</v>
      </c>
      <c r="H15647" s="701" t="s">
        <v>10313</v>
      </c>
    </row>
    <row r="15648" spans="1:8" ht="15" x14ac:dyDescent="0.2">
      <c r="A15648" s="729">
        <v>45094</v>
      </c>
      <c r="B15648" s="90" t="s">
        <v>9830</v>
      </c>
      <c r="C15648" s="93" t="s">
        <v>558</v>
      </c>
      <c r="D15648" s="800" t="s">
        <v>10178</v>
      </c>
      <c r="E15648" s="91"/>
      <c r="F15648" s="91">
        <v>2000000</v>
      </c>
      <c r="G15648" s="91">
        <f t="shared" si="250"/>
        <v>2000000</v>
      </c>
      <c r="H15648" s="701" t="s">
        <v>10313</v>
      </c>
    </row>
    <row r="15649" spans="1:8" ht="15" x14ac:dyDescent="0.2">
      <c r="A15649" s="729">
        <v>45096</v>
      </c>
      <c r="B15649" s="90" t="s">
        <v>9830</v>
      </c>
      <c r="C15649" s="93" t="s">
        <v>558</v>
      </c>
      <c r="D15649" s="800" t="s">
        <v>10178</v>
      </c>
      <c r="E15649" s="91"/>
      <c r="F15649" s="91">
        <v>750000</v>
      </c>
      <c r="G15649" s="91">
        <f t="shared" si="250"/>
        <v>750000</v>
      </c>
      <c r="H15649" s="701" t="s">
        <v>10313</v>
      </c>
    </row>
    <row r="15650" spans="1:8" ht="15" x14ac:dyDescent="0.2">
      <c r="A15650" s="729">
        <v>45097</v>
      </c>
      <c r="B15650" s="90" t="s">
        <v>8655</v>
      </c>
      <c r="C15650" s="93" t="s">
        <v>558</v>
      </c>
      <c r="D15650" s="800" t="s">
        <v>10193</v>
      </c>
      <c r="E15650" s="91"/>
      <c r="F15650" s="91">
        <v>4630960.1100000003</v>
      </c>
      <c r="G15650" s="91">
        <f t="shared" si="250"/>
        <v>4630960.1100000003</v>
      </c>
      <c r="H15650" s="701" t="s">
        <v>10313</v>
      </c>
    </row>
    <row r="15651" spans="1:8" ht="15" x14ac:dyDescent="0.2">
      <c r="A15651" s="729">
        <v>45097</v>
      </c>
      <c r="B15651" s="90" t="s">
        <v>8655</v>
      </c>
      <c r="C15651" s="93" t="s">
        <v>558</v>
      </c>
      <c r="D15651" s="800" t="s">
        <v>10192</v>
      </c>
      <c r="E15651" s="91"/>
      <c r="F15651" s="91">
        <v>468596.31</v>
      </c>
      <c r="G15651" s="91">
        <f t="shared" si="250"/>
        <v>468596.31</v>
      </c>
      <c r="H15651" s="701" t="s">
        <v>10313</v>
      </c>
    </row>
    <row r="15652" spans="1:8" ht="15" x14ac:dyDescent="0.2">
      <c r="A15652" s="729">
        <v>45101</v>
      </c>
      <c r="B15652" s="90" t="s">
        <v>3945</v>
      </c>
      <c r="C15652" s="93" t="s">
        <v>558</v>
      </c>
      <c r="D15652" s="891" t="s">
        <v>10288</v>
      </c>
      <c r="E15652" s="91"/>
      <c r="F15652" s="91">
        <v>363834</v>
      </c>
      <c r="G15652" s="91">
        <f t="shared" si="250"/>
        <v>363834</v>
      </c>
      <c r="H15652" s="701" t="s">
        <v>10313</v>
      </c>
    </row>
    <row r="15653" spans="1:8" ht="15" x14ac:dyDescent="0.2">
      <c r="A15653" s="729">
        <v>45104</v>
      </c>
      <c r="B15653" s="90" t="s">
        <v>9407</v>
      </c>
      <c r="C15653" s="93" t="s">
        <v>558</v>
      </c>
      <c r="D15653" s="800" t="s">
        <v>10289</v>
      </c>
      <c r="E15653" s="91"/>
      <c r="F15653" s="91">
        <v>3172324</v>
      </c>
      <c r="G15653" s="91">
        <f t="shared" si="250"/>
        <v>3172324</v>
      </c>
      <c r="H15653" s="701" t="s">
        <v>10313</v>
      </c>
    </row>
    <row r="15654" spans="1:8" ht="15" x14ac:dyDescent="0.2">
      <c r="A15654" s="729">
        <v>45104</v>
      </c>
      <c r="B15654" s="90" t="s">
        <v>9717</v>
      </c>
      <c r="C15654" s="93" t="s">
        <v>558</v>
      </c>
      <c r="D15654" s="800" t="s">
        <v>10290</v>
      </c>
      <c r="E15654" s="91"/>
      <c r="F15654" s="91">
        <v>500000</v>
      </c>
      <c r="G15654" s="91">
        <f t="shared" si="250"/>
        <v>500000</v>
      </c>
      <c r="H15654" s="701" t="s">
        <v>10313</v>
      </c>
    </row>
    <row r="15655" spans="1:8" ht="15" x14ac:dyDescent="0.2">
      <c r="A15655" s="733">
        <v>45110</v>
      </c>
      <c r="B15655" s="40" t="s">
        <v>10294</v>
      </c>
      <c r="C15655" s="62" t="s">
        <v>3144</v>
      </c>
      <c r="D15655" s="107" t="s">
        <v>10328</v>
      </c>
      <c r="E15655" s="57">
        <v>4500</v>
      </c>
      <c r="F15655" s="57"/>
      <c r="G15655" s="57">
        <f t="shared" si="250"/>
        <v>-4500</v>
      </c>
      <c r="H15655" s="704" t="s">
        <v>10322</v>
      </c>
    </row>
    <row r="15656" spans="1:8" ht="15" x14ac:dyDescent="0.2">
      <c r="A15656" s="733">
        <v>45110</v>
      </c>
      <c r="B15656" s="40" t="s">
        <v>10294</v>
      </c>
      <c r="C15656" s="62" t="s">
        <v>3144</v>
      </c>
      <c r="D15656" s="107" t="s">
        <v>10329</v>
      </c>
      <c r="E15656" s="57">
        <v>11660</v>
      </c>
      <c r="F15656" s="57"/>
      <c r="G15656" s="57">
        <f t="shared" si="250"/>
        <v>-11660</v>
      </c>
      <c r="H15656" s="704" t="s">
        <v>10322</v>
      </c>
    </row>
    <row r="15657" spans="1:8" ht="15" customHeight="1" x14ac:dyDescent="0.2">
      <c r="A15657" s="733">
        <v>45110</v>
      </c>
      <c r="B15657" s="40" t="s">
        <v>16</v>
      </c>
      <c r="C15657" s="62" t="s">
        <v>103</v>
      </c>
      <c r="D15657" s="107" t="s">
        <v>10209</v>
      </c>
      <c r="E15657" s="57">
        <v>2500</v>
      </c>
      <c r="F15657" s="57"/>
      <c r="G15657" s="57">
        <f t="shared" si="250"/>
        <v>-2500</v>
      </c>
      <c r="H15657" s="704" t="s">
        <v>10322</v>
      </c>
    </row>
    <row r="15658" spans="1:8" ht="15" customHeight="1" x14ac:dyDescent="0.2">
      <c r="A15658" s="733">
        <v>45111</v>
      </c>
      <c r="B15658" s="40" t="s">
        <v>10294</v>
      </c>
      <c r="C15658" s="62" t="s">
        <v>5740</v>
      </c>
      <c r="D15658" s="107" t="s">
        <v>369</v>
      </c>
      <c r="E15658" s="57">
        <v>450</v>
      </c>
      <c r="F15658" s="57"/>
      <c r="G15658" s="57">
        <f t="shared" si="250"/>
        <v>-450</v>
      </c>
      <c r="H15658" s="704" t="s">
        <v>10322</v>
      </c>
    </row>
    <row r="15659" spans="1:8" ht="15" customHeight="1" x14ac:dyDescent="0.2">
      <c r="A15659" s="733">
        <v>45111</v>
      </c>
      <c r="B15659" s="40" t="s">
        <v>9767</v>
      </c>
      <c r="C15659" s="62" t="s">
        <v>3144</v>
      </c>
      <c r="D15659" s="107" t="s">
        <v>10330</v>
      </c>
      <c r="E15659" s="57">
        <v>8292</v>
      </c>
      <c r="F15659" s="57"/>
      <c r="G15659" s="57">
        <f t="shared" si="250"/>
        <v>-8292</v>
      </c>
      <c r="H15659" s="704" t="s">
        <v>10322</v>
      </c>
    </row>
    <row r="15660" spans="1:8" ht="15" customHeight="1" x14ac:dyDescent="0.2">
      <c r="A15660" s="733">
        <v>45111</v>
      </c>
      <c r="B15660" s="62" t="s">
        <v>10907</v>
      </c>
      <c r="C15660" s="62" t="s">
        <v>3144</v>
      </c>
      <c r="D15660" s="107" t="s">
        <v>10331</v>
      </c>
      <c r="E15660" s="57">
        <v>12440</v>
      </c>
      <c r="F15660" s="57"/>
      <c r="G15660" s="57">
        <f t="shared" si="250"/>
        <v>-12440</v>
      </c>
      <c r="H15660" s="704" t="s">
        <v>10322</v>
      </c>
    </row>
    <row r="15661" spans="1:8" ht="15" customHeight="1" x14ac:dyDescent="0.2">
      <c r="A15661" s="733">
        <v>45111</v>
      </c>
      <c r="B15661" s="40" t="s">
        <v>10294</v>
      </c>
      <c r="C15661" s="62" t="s">
        <v>3144</v>
      </c>
      <c r="D15661" s="107" t="s">
        <v>10332</v>
      </c>
      <c r="E15661" s="57">
        <v>38450</v>
      </c>
      <c r="F15661" s="57"/>
      <c r="G15661" s="57">
        <f t="shared" si="250"/>
        <v>-38450</v>
      </c>
      <c r="H15661" s="704" t="s">
        <v>10322</v>
      </c>
    </row>
    <row r="15662" spans="1:8" ht="15" customHeight="1" x14ac:dyDescent="0.2">
      <c r="A15662" s="733">
        <v>45111</v>
      </c>
      <c r="B15662" s="40" t="s">
        <v>10294</v>
      </c>
      <c r="C15662" s="62" t="s">
        <v>285</v>
      </c>
      <c r="D15662" s="107" t="s">
        <v>9559</v>
      </c>
      <c r="E15662" s="57">
        <v>218</v>
      </c>
      <c r="F15662" s="57"/>
      <c r="G15662" s="57">
        <f t="shared" si="250"/>
        <v>-218</v>
      </c>
      <c r="H15662" s="704" t="s">
        <v>10322</v>
      </c>
    </row>
    <row r="15663" spans="1:8" ht="15" customHeight="1" x14ac:dyDescent="0.2">
      <c r="A15663" s="733">
        <v>45111</v>
      </c>
      <c r="B15663" s="40" t="s">
        <v>8874</v>
      </c>
      <c r="C15663" s="62" t="s">
        <v>5740</v>
      </c>
      <c r="D15663" s="107" t="s">
        <v>10333</v>
      </c>
      <c r="E15663" s="57">
        <v>1000</v>
      </c>
      <c r="F15663" s="57"/>
      <c r="G15663" s="57">
        <f t="shared" si="250"/>
        <v>-1000</v>
      </c>
      <c r="H15663" s="704" t="s">
        <v>10322</v>
      </c>
    </row>
    <row r="15664" spans="1:8" ht="15" customHeight="1" x14ac:dyDescent="0.2">
      <c r="A15664" s="733">
        <v>45111</v>
      </c>
      <c r="B15664" s="40" t="s">
        <v>9767</v>
      </c>
      <c r="C15664" s="62" t="s">
        <v>6248</v>
      </c>
      <c r="D15664" s="107" t="s">
        <v>10213</v>
      </c>
      <c r="E15664" s="57">
        <v>17000</v>
      </c>
      <c r="F15664" s="57"/>
      <c r="G15664" s="57">
        <f t="shared" si="250"/>
        <v>-17000</v>
      </c>
      <c r="H15664" s="704" t="s">
        <v>10322</v>
      </c>
    </row>
    <row r="15665" spans="1:8" ht="15" customHeight="1" x14ac:dyDescent="0.2">
      <c r="A15665" s="733">
        <v>45111</v>
      </c>
      <c r="B15665" s="40" t="s">
        <v>9354</v>
      </c>
      <c r="C15665" s="62" t="s">
        <v>5740</v>
      </c>
      <c r="D15665" s="107" t="s">
        <v>10334</v>
      </c>
      <c r="E15665" s="57">
        <v>1000</v>
      </c>
      <c r="F15665" s="57"/>
      <c r="G15665" s="57">
        <f t="shared" si="250"/>
        <v>-1000</v>
      </c>
      <c r="H15665" s="704" t="s">
        <v>10322</v>
      </c>
    </row>
    <row r="15666" spans="1:8" ht="15" customHeight="1" x14ac:dyDescent="0.2">
      <c r="A15666" s="733">
        <v>45111</v>
      </c>
      <c r="B15666" s="40" t="s">
        <v>10336</v>
      </c>
      <c r="C15666" s="62" t="s">
        <v>5740</v>
      </c>
      <c r="D15666" s="107" t="s">
        <v>10335</v>
      </c>
      <c r="E15666" s="57">
        <v>200</v>
      </c>
      <c r="F15666" s="57"/>
      <c r="G15666" s="57">
        <f t="shared" si="250"/>
        <v>-200</v>
      </c>
      <c r="H15666" s="704" t="s">
        <v>10322</v>
      </c>
    </row>
    <row r="15667" spans="1:8" ht="15" customHeight="1" x14ac:dyDescent="0.2">
      <c r="A15667" s="733">
        <v>45111</v>
      </c>
      <c r="B15667" s="40" t="s">
        <v>9767</v>
      </c>
      <c r="C15667" s="62" t="s">
        <v>5740</v>
      </c>
      <c r="D15667" s="107" t="s">
        <v>369</v>
      </c>
      <c r="E15667" s="57">
        <v>800</v>
      </c>
      <c r="F15667" s="57"/>
      <c r="G15667" s="57">
        <f t="shared" si="250"/>
        <v>-800</v>
      </c>
      <c r="H15667" s="704" t="s">
        <v>10322</v>
      </c>
    </row>
    <row r="15668" spans="1:8" ht="15" customHeight="1" x14ac:dyDescent="0.2">
      <c r="A15668" s="733">
        <v>45111</v>
      </c>
      <c r="B15668" s="40" t="s">
        <v>10294</v>
      </c>
      <c r="C15668" s="62" t="s">
        <v>5740</v>
      </c>
      <c r="D15668" s="107" t="s">
        <v>369</v>
      </c>
      <c r="E15668" s="57">
        <v>2000</v>
      </c>
      <c r="F15668" s="57"/>
      <c r="G15668" s="57">
        <f t="shared" si="250"/>
        <v>-2000</v>
      </c>
      <c r="H15668" s="704" t="s">
        <v>10322</v>
      </c>
    </row>
    <row r="15669" spans="1:8" ht="15" customHeight="1" x14ac:dyDescent="0.2">
      <c r="A15669" s="733">
        <v>45111</v>
      </c>
      <c r="B15669" s="40" t="s">
        <v>9354</v>
      </c>
      <c r="C15669" s="62" t="s">
        <v>5740</v>
      </c>
      <c r="D15669" s="107" t="s">
        <v>369</v>
      </c>
      <c r="E15669" s="57">
        <v>1500</v>
      </c>
      <c r="F15669" s="57"/>
      <c r="G15669" s="57">
        <f t="shared" si="250"/>
        <v>-1500</v>
      </c>
      <c r="H15669" s="704" t="s">
        <v>10322</v>
      </c>
    </row>
    <row r="15670" spans="1:8" ht="15" customHeight="1" x14ac:dyDescent="0.2">
      <c r="A15670" s="733">
        <v>45111</v>
      </c>
      <c r="B15670" s="40" t="s">
        <v>25</v>
      </c>
      <c r="C15670" s="62" t="s">
        <v>8148</v>
      </c>
      <c r="D15670" s="107" t="s">
        <v>6309</v>
      </c>
      <c r="E15670" s="57">
        <v>280</v>
      </c>
      <c r="F15670" s="57"/>
      <c r="G15670" s="57">
        <f t="shared" si="250"/>
        <v>-280</v>
      </c>
      <c r="H15670" s="704" t="s">
        <v>10322</v>
      </c>
    </row>
    <row r="15671" spans="1:8" ht="15" customHeight="1" x14ac:dyDescent="0.2">
      <c r="A15671" s="733">
        <v>45111</v>
      </c>
      <c r="B15671" s="40" t="s">
        <v>16</v>
      </c>
      <c r="C15671" s="62" t="s">
        <v>8148</v>
      </c>
      <c r="D15671" s="107" t="s">
        <v>6309</v>
      </c>
      <c r="E15671" s="57">
        <v>190</v>
      </c>
      <c r="F15671" s="57"/>
      <c r="G15671" s="57">
        <f t="shared" si="250"/>
        <v>-190</v>
      </c>
      <c r="H15671" s="704" t="s">
        <v>10322</v>
      </c>
    </row>
    <row r="15672" spans="1:8" ht="15" customHeight="1" x14ac:dyDescent="0.2">
      <c r="A15672" s="733">
        <v>45111</v>
      </c>
      <c r="B15672" s="40" t="s">
        <v>16</v>
      </c>
      <c r="C15672" s="62" t="s">
        <v>16</v>
      </c>
      <c r="D15672" s="107" t="s">
        <v>10039</v>
      </c>
      <c r="E15672" s="57">
        <v>500</v>
      </c>
      <c r="F15672" s="57"/>
      <c r="G15672" s="57">
        <f t="shared" si="250"/>
        <v>-500</v>
      </c>
      <c r="H15672" s="704" t="s">
        <v>10322</v>
      </c>
    </row>
    <row r="15673" spans="1:8" ht="15" customHeight="1" x14ac:dyDescent="0.2">
      <c r="A15673" s="733">
        <v>45111</v>
      </c>
      <c r="B15673" s="40" t="s">
        <v>10336</v>
      </c>
      <c r="C15673" s="62" t="s">
        <v>5740</v>
      </c>
      <c r="D15673" s="107" t="s">
        <v>369</v>
      </c>
      <c r="E15673" s="57">
        <v>500</v>
      </c>
      <c r="F15673" s="57"/>
      <c r="G15673" s="57">
        <f t="shared" si="250"/>
        <v>-500</v>
      </c>
      <c r="H15673" s="704" t="s">
        <v>10322</v>
      </c>
    </row>
    <row r="15674" spans="1:8" ht="15" customHeight="1" x14ac:dyDescent="0.2">
      <c r="A15674" s="733">
        <v>45111</v>
      </c>
      <c r="B15674" s="40" t="s">
        <v>10294</v>
      </c>
      <c r="C15674" s="62" t="s">
        <v>6248</v>
      </c>
      <c r="D15674" s="107" t="s">
        <v>10337</v>
      </c>
      <c r="E15674" s="57">
        <v>3800</v>
      </c>
      <c r="F15674" s="57"/>
      <c r="G15674" s="57">
        <f t="shared" si="250"/>
        <v>-3800</v>
      </c>
      <c r="H15674" s="704" t="s">
        <v>10322</v>
      </c>
    </row>
    <row r="15675" spans="1:8" ht="15" customHeight="1" x14ac:dyDescent="0.2">
      <c r="A15675" s="733">
        <v>45111</v>
      </c>
      <c r="B15675" s="40" t="s">
        <v>9354</v>
      </c>
      <c r="C15675" s="62" t="s">
        <v>3144</v>
      </c>
      <c r="D15675" s="107" t="s">
        <v>9915</v>
      </c>
      <c r="E15675" s="57">
        <v>690</v>
      </c>
      <c r="F15675" s="57"/>
      <c r="G15675" s="57">
        <f t="shared" ref="G15675:G15727" si="251">F15675-E15675</f>
        <v>-690</v>
      </c>
      <c r="H15675" s="704" t="s">
        <v>10322</v>
      </c>
    </row>
    <row r="15676" spans="1:8" ht="15" customHeight="1" x14ac:dyDescent="0.2">
      <c r="A15676" s="733">
        <v>45112</v>
      </c>
      <c r="B15676" s="62" t="s">
        <v>10907</v>
      </c>
      <c r="C15676" s="62" t="s">
        <v>3144</v>
      </c>
      <c r="D15676" s="107" t="s">
        <v>10340</v>
      </c>
      <c r="E15676" s="57">
        <v>11000</v>
      </c>
      <c r="F15676" s="57"/>
      <c r="G15676" s="57">
        <f t="shared" si="251"/>
        <v>-11000</v>
      </c>
      <c r="H15676" s="704" t="s">
        <v>10322</v>
      </c>
    </row>
    <row r="15677" spans="1:8" ht="15" customHeight="1" x14ac:dyDescent="0.2">
      <c r="A15677" s="733">
        <v>45112</v>
      </c>
      <c r="B15677" s="40" t="s">
        <v>10294</v>
      </c>
      <c r="C15677" s="62" t="s">
        <v>285</v>
      </c>
      <c r="D15677" s="107" t="s">
        <v>8483</v>
      </c>
      <c r="E15677" s="57">
        <v>1300</v>
      </c>
      <c r="F15677" s="57"/>
      <c r="G15677" s="57">
        <f t="shared" si="251"/>
        <v>-1300</v>
      </c>
      <c r="H15677" s="704" t="s">
        <v>10322</v>
      </c>
    </row>
    <row r="15678" spans="1:8" ht="15" customHeight="1" x14ac:dyDescent="0.2">
      <c r="A15678" s="733">
        <v>45112</v>
      </c>
      <c r="B15678" s="40" t="s">
        <v>9407</v>
      </c>
      <c r="C15678" s="40" t="s">
        <v>10338</v>
      </c>
      <c r="D15678" s="107" t="s">
        <v>10339</v>
      </c>
      <c r="E15678" s="57">
        <v>200000</v>
      </c>
      <c r="F15678" s="57"/>
      <c r="G15678" s="57">
        <f t="shared" si="251"/>
        <v>-200000</v>
      </c>
      <c r="H15678" s="704" t="s">
        <v>10322</v>
      </c>
    </row>
    <row r="15679" spans="1:8" ht="15" customHeight="1" x14ac:dyDescent="0.2">
      <c r="A15679" s="733">
        <v>45112</v>
      </c>
      <c r="B15679" s="40" t="s">
        <v>16</v>
      </c>
      <c r="C15679" s="62" t="s">
        <v>103</v>
      </c>
      <c r="D15679" s="107" t="s">
        <v>10209</v>
      </c>
      <c r="E15679" s="57">
        <v>3000</v>
      </c>
      <c r="F15679" s="57"/>
      <c r="G15679" s="57">
        <f t="shared" si="251"/>
        <v>-3000</v>
      </c>
      <c r="H15679" s="704" t="s">
        <v>10322</v>
      </c>
    </row>
    <row r="15680" spans="1:8" ht="15" customHeight="1" x14ac:dyDescent="0.2">
      <c r="A15680" s="733">
        <v>45112</v>
      </c>
      <c r="B15680" s="40" t="s">
        <v>9767</v>
      </c>
      <c r="C15680" s="62" t="s">
        <v>10342</v>
      </c>
      <c r="D15680" s="107" t="s">
        <v>10341</v>
      </c>
      <c r="E15680" s="57">
        <v>2000</v>
      </c>
      <c r="F15680" s="57"/>
      <c r="G15680" s="57">
        <f t="shared" si="251"/>
        <v>-2000</v>
      </c>
      <c r="H15680" s="704" t="s">
        <v>10322</v>
      </c>
    </row>
    <row r="15681" spans="1:8" ht="15" customHeight="1" x14ac:dyDescent="0.2">
      <c r="A15681" s="733">
        <v>45113</v>
      </c>
      <c r="B15681" s="62" t="s">
        <v>10907</v>
      </c>
      <c r="C15681" s="62" t="s">
        <v>5740</v>
      </c>
      <c r="D15681" s="107" t="s">
        <v>10343</v>
      </c>
      <c r="E15681" s="57">
        <v>1200</v>
      </c>
      <c r="F15681" s="57"/>
      <c r="G15681" s="57">
        <f t="shared" si="251"/>
        <v>-1200</v>
      </c>
      <c r="H15681" s="704" t="s">
        <v>10322</v>
      </c>
    </row>
    <row r="15682" spans="1:8" ht="15" customHeight="1" x14ac:dyDescent="0.2">
      <c r="A15682" s="733">
        <v>45113</v>
      </c>
      <c r="B15682" s="40" t="s">
        <v>8557</v>
      </c>
      <c r="C15682" s="62" t="s">
        <v>3144</v>
      </c>
      <c r="D15682" s="107" t="s">
        <v>10344</v>
      </c>
      <c r="E15682" s="57">
        <v>65000</v>
      </c>
      <c r="F15682" s="57"/>
      <c r="G15682" s="57">
        <f t="shared" si="251"/>
        <v>-65000</v>
      </c>
      <c r="H15682" s="704" t="s">
        <v>10322</v>
      </c>
    </row>
    <row r="15683" spans="1:8" ht="15" customHeight="1" x14ac:dyDescent="0.2">
      <c r="A15683" s="733">
        <v>45113</v>
      </c>
      <c r="B15683" s="40" t="s">
        <v>10294</v>
      </c>
      <c r="C15683" s="62" t="s">
        <v>3144</v>
      </c>
      <c r="D15683" s="107" t="s">
        <v>9544</v>
      </c>
      <c r="E15683" s="57">
        <v>27000</v>
      </c>
      <c r="F15683" s="57"/>
      <c r="G15683" s="57">
        <f t="shared" si="251"/>
        <v>-27000</v>
      </c>
      <c r="H15683" s="704" t="s">
        <v>10322</v>
      </c>
    </row>
    <row r="15684" spans="1:8" ht="15" x14ac:dyDescent="0.2">
      <c r="A15684" s="733">
        <v>45113</v>
      </c>
      <c r="B15684" s="40" t="s">
        <v>8557</v>
      </c>
      <c r="C15684" s="62" t="s">
        <v>5740</v>
      </c>
      <c r="D15684" s="107" t="s">
        <v>10345</v>
      </c>
      <c r="E15684" s="57">
        <v>3000</v>
      </c>
      <c r="F15684" s="57"/>
      <c r="G15684" s="57">
        <f t="shared" si="251"/>
        <v>-3000</v>
      </c>
      <c r="H15684" s="704" t="s">
        <v>10322</v>
      </c>
    </row>
    <row r="15685" spans="1:8" ht="15" x14ac:dyDescent="0.2">
      <c r="A15685" s="733">
        <v>45113</v>
      </c>
      <c r="B15685" s="40" t="s">
        <v>9407</v>
      </c>
      <c r="C15685" s="62" t="s">
        <v>793</v>
      </c>
      <c r="D15685" s="107" t="s">
        <v>10346</v>
      </c>
      <c r="E15685" s="57">
        <v>6600</v>
      </c>
      <c r="F15685" s="57"/>
      <c r="G15685" s="57">
        <f t="shared" si="251"/>
        <v>-6600</v>
      </c>
      <c r="H15685" s="704" t="s">
        <v>10322</v>
      </c>
    </row>
    <row r="15686" spans="1:8" ht="15" x14ac:dyDescent="0.2">
      <c r="A15686" s="733">
        <v>45113</v>
      </c>
      <c r="B15686" s="40" t="s">
        <v>8557</v>
      </c>
      <c r="C15686" s="62" t="s">
        <v>3144</v>
      </c>
      <c r="D15686" s="107" t="s">
        <v>10344</v>
      </c>
      <c r="E15686" s="57">
        <v>89300</v>
      </c>
      <c r="F15686" s="57"/>
      <c r="G15686" s="57">
        <f t="shared" si="251"/>
        <v>-89300</v>
      </c>
      <c r="H15686" s="704" t="s">
        <v>10322</v>
      </c>
    </row>
    <row r="15687" spans="1:8" ht="15" x14ac:dyDescent="0.2">
      <c r="A15687" s="733">
        <v>45113</v>
      </c>
      <c r="B15687" s="62" t="s">
        <v>10907</v>
      </c>
      <c r="C15687" s="62" t="s">
        <v>6704</v>
      </c>
      <c r="D15687" s="107" t="s">
        <v>10235</v>
      </c>
      <c r="E15687" s="57">
        <v>521800</v>
      </c>
      <c r="F15687" s="57"/>
      <c r="G15687" s="57">
        <f t="shared" si="251"/>
        <v>-521800</v>
      </c>
      <c r="H15687" s="704" t="s">
        <v>10322</v>
      </c>
    </row>
    <row r="15688" spans="1:8" ht="15" x14ac:dyDescent="0.2">
      <c r="A15688" s="733">
        <v>45113</v>
      </c>
      <c r="B15688" s="62" t="s">
        <v>10907</v>
      </c>
      <c r="C15688" s="62" t="s">
        <v>6704</v>
      </c>
      <c r="D15688" s="107" t="s">
        <v>10235</v>
      </c>
      <c r="E15688" s="57">
        <v>484000</v>
      </c>
      <c r="F15688" s="57"/>
      <c r="G15688" s="57">
        <f t="shared" si="251"/>
        <v>-484000</v>
      </c>
      <c r="H15688" s="704" t="s">
        <v>10322</v>
      </c>
    </row>
    <row r="15689" spans="1:8" ht="15" x14ac:dyDescent="0.2">
      <c r="A15689" s="733">
        <v>45113</v>
      </c>
      <c r="B15689" s="40" t="s">
        <v>10294</v>
      </c>
      <c r="C15689" s="62" t="s">
        <v>3144</v>
      </c>
      <c r="D15689" s="107" t="s">
        <v>4308</v>
      </c>
      <c r="E15689" s="57">
        <v>9890</v>
      </c>
      <c r="F15689" s="57"/>
      <c r="G15689" s="57">
        <f t="shared" si="251"/>
        <v>-9890</v>
      </c>
      <c r="H15689" s="704" t="s">
        <v>10322</v>
      </c>
    </row>
    <row r="15690" spans="1:8" ht="15" x14ac:dyDescent="0.2">
      <c r="A15690" s="733">
        <v>45113</v>
      </c>
      <c r="B15690" s="40" t="s">
        <v>9354</v>
      </c>
      <c r="C15690" s="62" t="s">
        <v>3144</v>
      </c>
      <c r="D15690" s="107" t="s">
        <v>10360</v>
      </c>
      <c r="E15690" s="57">
        <v>5540</v>
      </c>
      <c r="F15690" s="57"/>
      <c r="G15690" s="57">
        <f t="shared" si="251"/>
        <v>-5540</v>
      </c>
      <c r="H15690" s="704" t="s">
        <v>10322</v>
      </c>
    </row>
    <row r="15691" spans="1:8" ht="15" x14ac:dyDescent="0.2">
      <c r="A15691" s="733">
        <v>45113</v>
      </c>
      <c r="B15691" s="40" t="s">
        <v>16</v>
      </c>
      <c r="C15691" s="62" t="s">
        <v>103</v>
      </c>
      <c r="D15691" s="107" t="s">
        <v>10209</v>
      </c>
      <c r="E15691" s="57">
        <v>4000</v>
      </c>
      <c r="F15691" s="57"/>
      <c r="G15691" s="57">
        <f t="shared" si="251"/>
        <v>-4000</v>
      </c>
      <c r="H15691" s="704" t="s">
        <v>10322</v>
      </c>
    </row>
    <row r="15692" spans="1:8" ht="15" x14ac:dyDescent="0.2">
      <c r="A15692" s="733">
        <v>45114</v>
      </c>
      <c r="B15692" s="40" t="s">
        <v>9767</v>
      </c>
      <c r="C15692" s="62" t="s">
        <v>5740</v>
      </c>
      <c r="D15692" s="107" t="s">
        <v>369</v>
      </c>
      <c r="E15692" s="57">
        <v>800</v>
      </c>
      <c r="F15692" s="57"/>
      <c r="G15692" s="57">
        <f t="shared" si="251"/>
        <v>-800</v>
      </c>
      <c r="H15692" s="704" t="s">
        <v>10322</v>
      </c>
    </row>
    <row r="15693" spans="1:8" ht="15" x14ac:dyDescent="0.2">
      <c r="A15693" s="733">
        <v>45114</v>
      </c>
      <c r="B15693" s="40" t="s">
        <v>10294</v>
      </c>
      <c r="C15693" s="62" t="s">
        <v>5740</v>
      </c>
      <c r="D15693" s="107" t="s">
        <v>369</v>
      </c>
      <c r="E15693" s="57">
        <v>1800</v>
      </c>
      <c r="F15693" s="57"/>
      <c r="G15693" s="57">
        <f t="shared" si="251"/>
        <v>-1800</v>
      </c>
      <c r="H15693" s="704" t="s">
        <v>10322</v>
      </c>
    </row>
    <row r="15694" spans="1:8" ht="15" x14ac:dyDescent="0.2">
      <c r="A15694" s="733">
        <v>45114</v>
      </c>
      <c r="B15694" s="40" t="s">
        <v>9767</v>
      </c>
      <c r="C15694" s="62" t="s">
        <v>3144</v>
      </c>
      <c r="D15694" s="107" t="s">
        <v>10362</v>
      </c>
      <c r="E15694" s="57">
        <v>5467</v>
      </c>
      <c r="F15694" s="57"/>
      <c r="G15694" s="57">
        <f t="shared" si="251"/>
        <v>-5467</v>
      </c>
      <c r="H15694" s="704" t="s">
        <v>10322</v>
      </c>
    </row>
    <row r="15695" spans="1:8" ht="15" x14ac:dyDescent="0.2">
      <c r="A15695" s="733">
        <v>45114</v>
      </c>
      <c r="B15695" s="40" t="s">
        <v>9354</v>
      </c>
      <c r="C15695" s="62" t="s">
        <v>3144</v>
      </c>
      <c r="D15695" s="107" t="s">
        <v>10362</v>
      </c>
      <c r="E15695" s="57">
        <v>5467</v>
      </c>
      <c r="F15695" s="57"/>
      <c r="G15695" s="57">
        <f t="shared" si="251"/>
        <v>-5467</v>
      </c>
      <c r="H15695" s="704" t="s">
        <v>10322</v>
      </c>
    </row>
    <row r="15696" spans="1:8" ht="15" x14ac:dyDescent="0.2">
      <c r="A15696" s="733">
        <v>45114</v>
      </c>
      <c r="B15696" s="40" t="s">
        <v>10294</v>
      </c>
      <c r="C15696" s="62" t="s">
        <v>3144</v>
      </c>
      <c r="D15696" s="107" t="s">
        <v>10362</v>
      </c>
      <c r="E15696" s="57">
        <v>5467</v>
      </c>
      <c r="F15696" s="57"/>
      <c r="G15696" s="57">
        <f t="shared" si="251"/>
        <v>-5467</v>
      </c>
      <c r="H15696" s="704" t="s">
        <v>10322</v>
      </c>
    </row>
    <row r="15697" spans="1:8" ht="15" x14ac:dyDescent="0.2">
      <c r="A15697" s="733">
        <v>45114</v>
      </c>
      <c r="B15697" s="40" t="s">
        <v>9462</v>
      </c>
      <c r="C15697" s="62" t="s">
        <v>3144</v>
      </c>
      <c r="D15697" s="107" t="s">
        <v>10363</v>
      </c>
      <c r="E15697" s="57">
        <v>1100</v>
      </c>
      <c r="F15697" s="57"/>
      <c r="G15697" s="57">
        <f t="shared" si="251"/>
        <v>-1100</v>
      </c>
      <c r="H15697" s="704" t="s">
        <v>10322</v>
      </c>
    </row>
    <row r="15698" spans="1:8" ht="15" x14ac:dyDescent="0.2">
      <c r="A15698" s="733">
        <v>45115</v>
      </c>
      <c r="B15698" s="40" t="s">
        <v>10142</v>
      </c>
      <c r="C15698" s="62" t="s">
        <v>391</v>
      </c>
      <c r="D15698" s="107" t="s">
        <v>7861</v>
      </c>
      <c r="E15698" s="57">
        <v>1000</v>
      </c>
      <c r="F15698" s="57"/>
      <c r="G15698" s="57">
        <f t="shared" si="251"/>
        <v>-1000</v>
      </c>
      <c r="H15698" s="704" t="s">
        <v>10322</v>
      </c>
    </row>
    <row r="15699" spans="1:8" ht="15" x14ac:dyDescent="0.2">
      <c r="A15699" s="733">
        <v>45115</v>
      </c>
      <c r="B15699" s="40" t="s">
        <v>9462</v>
      </c>
      <c r="C15699" s="62" t="s">
        <v>3144</v>
      </c>
      <c r="D15699" s="107" t="s">
        <v>10492</v>
      </c>
      <c r="E15699" s="57">
        <v>1250</v>
      </c>
      <c r="F15699" s="57"/>
      <c r="G15699" s="57">
        <f t="shared" si="251"/>
        <v>-1250</v>
      </c>
      <c r="H15699" s="704" t="s">
        <v>10322</v>
      </c>
    </row>
    <row r="15700" spans="1:8" ht="15" x14ac:dyDescent="0.2">
      <c r="A15700" s="733">
        <v>45115</v>
      </c>
      <c r="B15700" s="40" t="s">
        <v>10294</v>
      </c>
      <c r="C15700" s="62" t="s">
        <v>285</v>
      </c>
      <c r="D15700" s="107" t="s">
        <v>8661</v>
      </c>
      <c r="E15700" s="57">
        <v>900</v>
      </c>
      <c r="F15700" s="57"/>
      <c r="G15700" s="57">
        <f t="shared" si="251"/>
        <v>-900</v>
      </c>
      <c r="H15700" s="704" t="s">
        <v>10322</v>
      </c>
    </row>
    <row r="15701" spans="1:8" ht="15" x14ac:dyDescent="0.2">
      <c r="A15701" s="733">
        <v>45115</v>
      </c>
      <c r="B15701" s="40" t="s">
        <v>9830</v>
      </c>
      <c r="C15701" s="62" t="s">
        <v>10361</v>
      </c>
      <c r="D15701" s="107" t="s">
        <v>10364</v>
      </c>
      <c r="E15701" s="57">
        <v>5200</v>
      </c>
      <c r="F15701" s="57"/>
      <c r="G15701" s="57">
        <f t="shared" si="251"/>
        <v>-5200</v>
      </c>
      <c r="H15701" s="704" t="s">
        <v>10322</v>
      </c>
    </row>
    <row r="15702" spans="1:8" ht="15" x14ac:dyDescent="0.2">
      <c r="A15702" s="733">
        <v>45115</v>
      </c>
      <c r="B15702" s="40" t="s">
        <v>10120</v>
      </c>
      <c r="C15702" s="62" t="s">
        <v>5740</v>
      </c>
      <c r="D15702" s="107" t="s">
        <v>369</v>
      </c>
      <c r="E15702" s="57">
        <v>1500</v>
      </c>
      <c r="F15702" s="57"/>
      <c r="G15702" s="57">
        <f t="shared" si="251"/>
        <v>-1500</v>
      </c>
      <c r="H15702" s="704" t="s">
        <v>10322</v>
      </c>
    </row>
    <row r="15703" spans="1:8" ht="15" x14ac:dyDescent="0.2">
      <c r="A15703" s="733">
        <v>45115</v>
      </c>
      <c r="B15703" s="40" t="s">
        <v>9767</v>
      </c>
      <c r="C15703" s="62" t="s">
        <v>3144</v>
      </c>
      <c r="D15703" s="107" t="s">
        <v>6485</v>
      </c>
      <c r="E15703" s="57">
        <v>7940</v>
      </c>
      <c r="F15703" s="57"/>
      <c r="G15703" s="57">
        <f t="shared" si="251"/>
        <v>-7940</v>
      </c>
      <c r="H15703" s="704" t="s">
        <v>10322</v>
      </c>
    </row>
    <row r="15704" spans="1:8" ht="15" x14ac:dyDescent="0.2">
      <c r="A15704" s="733">
        <v>45115</v>
      </c>
      <c r="B15704" s="40" t="s">
        <v>9407</v>
      </c>
      <c r="C15704" s="62" t="s">
        <v>9472</v>
      </c>
      <c r="D15704" s="107" t="s">
        <v>10365</v>
      </c>
      <c r="E15704" s="57">
        <v>5000</v>
      </c>
      <c r="F15704" s="57"/>
      <c r="G15704" s="57">
        <f t="shared" si="251"/>
        <v>-5000</v>
      </c>
      <c r="H15704" s="704" t="s">
        <v>10322</v>
      </c>
    </row>
    <row r="15705" spans="1:8" ht="15" x14ac:dyDescent="0.2">
      <c r="A15705" s="733">
        <v>45115</v>
      </c>
      <c r="B15705" s="40" t="s">
        <v>37</v>
      </c>
      <c r="C15705" s="62" t="s">
        <v>391</v>
      </c>
      <c r="D15705" s="107" t="s">
        <v>10099</v>
      </c>
      <c r="E15705" s="57">
        <v>3000</v>
      </c>
      <c r="F15705" s="57"/>
      <c r="G15705" s="57">
        <f t="shared" si="251"/>
        <v>-3000</v>
      </c>
      <c r="H15705" s="704" t="s">
        <v>10322</v>
      </c>
    </row>
    <row r="15706" spans="1:8" ht="15" x14ac:dyDescent="0.2">
      <c r="A15706" s="733">
        <v>45115</v>
      </c>
      <c r="B15706" s="40" t="s">
        <v>10142</v>
      </c>
      <c r="C15706" s="62" t="s">
        <v>5740</v>
      </c>
      <c r="D15706" s="107" t="s">
        <v>369</v>
      </c>
      <c r="E15706" s="57">
        <v>1400</v>
      </c>
      <c r="F15706" s="57"/>
      <c r="G15706" s="57">
        <f t="shared" si="251"/>
        <v>-1400</v>
      </c>
      <c r="H15706" s="704" t="s">
        <v>10322</v>
      </c>
    </row>
    <row r="15707" spans="1:8" ht="15" x14ac:dyDescent="0.2">
      <c r="A15707" s="733">
        <v>45115</v>
      </c>
      <c r="B15707" s="40" t="s">
        <v>10336</v>
      </c>
      <c r="C15707" s="62" t="s">
        <v>3144</v>
      </c>
      <c r="D15707" s="107" t="s">
        <v>10366</v>
      </c>
      <c r="E15707" s="57">
        <v>7850</v>
      </c>
      <c r="F15707" s="57"/>
      <c r="G15707" s="57">
        <f t="shared" si="251"/>
        <v>-7850</v>
      </c>
      <c r="H15707" s="704" t="s">
        <v>10322</v>
      </c>
    </row>
    <row r="15708" spans="1:8" ht="15" x14ac:dyDescent="0.2">
      <c r="A15708" s="733">
        <v>45115</v>
      </c>
      <c r="B15708" s="40" t="s">
        <v>9462</v>
      </c>
      <c r="C15708" s="62" t="s">
        <v>3144</v>
      </c>
      <c r="D15708" s="107" t="s">
        <v>10368</v>
      </c>
      <c r="E15708" s="57">
        <v>18755</v>
      </c>
      <c r="F15708" s="57"/>
      <c r="G15708" s="57">
        <f t="shared" si="251"/>
        <v>-18755</v>
      </c>
      <c r="H15708" s="704" t="s">
        <v>10322</v>
      </c>
    </row>
    <row r="15709" spans="1:8" ht="15" x14ac:dyDescent="0.2">
      <c r="A15709" s="733">
        <v>45115</v>
      </c>
      <c r="B15709" s="40" t="s">
        <v>9767</v>
      </c>
      <c r="C15709" s="62" t="s">
        <v>3144</v>
      </c>
      <c r="D15709" s="107" t="s">
        <v>10369</v>
      </c>
      <c r="E15709" s="57">
        <v>7200</v>
      </c>
      <c r="F15709" s="57"/>
      <c r="G15709" s="57">
        <f t="shared" si="251"/>
        <v>-7200</v>
      </c>
      <c r="H15709" s="704" t="s">
        <v>10322</v>
      </c>
    </row>
    <row r="15710" spans="1:8" ht="15" x14ac:dyDescent="0.2">
      <c r="A15710" s="733">
        <v>45115</v>
      </c>
      <c r="B15710" s="40" t="s">
        <v>9767</v>
      </c>
      <c r="C15710" s="62" t="s">
        <v>391</v>
      </c>
      <c r="D15710" s="107" t="s">
        <v>10367</v>
      </c>
      <c r="E15710" s="57">
        <v>200</v>
      </c>
      <c r="F15710" s="57"/>
      <c r="G15710" s="57">
        <f t="shared" si="251"/>
        <v>-200</v>
      </c>
      <c r="H15710" s="704" t="s">
        <v>10322</v>
      </c>
    </row>
    <row r="15711" spans="1:8" ht="15" x14ac:dyDescent="0.2">
      <c r="A15711" s="733">
        <v>45115</v>
      </c>
      <c r="B15711" s="40" t="s">
        <v>10294</v>
      </c>
      <c r="C15711" s="62" t="s">
        <v>789</v>
      </c>
      <c r="D15711" s="107" t="s">
        <v>369</v>
      </c>
      <c r="E15711" s="57">
        <v>470</v>
      </c>
      <c r="F15711" s="57"/>
      <c r="G15711" s="57">
        <f t="shared" si="251"/>
        <v>-470</v>
      </c>
      <c r="H15711" s="704" t="s">
        <v>10322</v>
      </c>
    </row>
    <row r="15712" spans="1:8" ht="15" x14ac:dyDescent="0.2">
      <c r="A15712" s="733">
        <v>45115</v>
      </c>
      <c r="B15712" s="40" t="s">
        <v>9830</v>
      </c>
      <c r="C15712" s="62" t="s">
        <v>789</v>
      </c>
      <c r="D15712" s="107" t="s">
        <v>369</v>
      </c>
      <c r="E15712" s="57">
        <v>2000</v>
      </c>
      <c r="F15712" s="57"/>
      <c r="G15712" s="57">
        <f t="shared" si="251"/>
        <v>-2000</v>
      </c>
      <c r="H15712" s="704" t="s">
        <v>10322</v>
      </c>
    </row>
    <row r="15713" spans="1:8" ht="15" x14ac:dyDescent="0.2">
      <c r="A15713" s="733">
        <v>45115</v>
      </c>
      <c r="B15713" s="40" t="s">
        <v>9400</v>
      </c>
      <c r="C15713" s="62" t="s">
        <v>789</v>
      </c>
      <c r="D15713" s="107" t="s">
        <v>369</v>
      </c>
      <c r="E15713" s="57">
        <v>1500</v>
      </c>
      <c r="F15713" s="57"/>
      <c r="G15713" s="57">
        <f t="shared" si="251"/>
        <v>-1500</v>
      </c>
      <c r="H15713" s="704" t="s">
        <v>10322</v>
      </c>
    </row>
    <row r="15714" spans="1:8" ht="15" x14ac:dyDescent="0.2">
      <c r="A15714" s="733">
        <v>45115</v>
      </c>
      <c r="B15714" s="40" t="s">
        <v>9767</v>
      </c>
      <c r="C15714" s="62" t="s">
        <v>789</v>
      </c>
      <c r="D15714" s="107" t="s">
        <v>369</v>
      </c>
      <c r="E15714" s="57">
        <v>1000</v>
      </c>
      <c r="F15714" s="57"/>
      <c r="G15714" s="57">
        <f t="shared" si="251"/>
        <v>-1000</v>
      </c>
      <c r="H15714" s="704" t="s">
        <v>10322</v>
      </c>
    </row>
    <row r="15715" spans="1:8" ht="15" x14ac:dyDescent="0.2">
      <c r="A15715" s="733">
        <v>45115</v>
      </c>
      <c r="B15715" s="62" t="s">
        <v>10907</v>
      </c>
      <c r="C15715" s="62" t="s">
        <v>789</v>
      </c>
      <c r="D15715" s="107" t="s">
        <v>369</v>
      </c>
      <c r="E15715" s="57">
        <v>14620</v>
      </c>
      <c r="F15715" s="57"/>
      <c r="G15715" s="57">
        <f t="shared" si="251"/>
        <v>-14620</v>
      </c>
      <c r="H15715" s="704" t="s">
        <v>10322</v>
      </c>
    </row>
    <row r="15716" spans="1:8" ht="15" x14ac:dyDescent="0.2">
      <c r="A15716" s="733">
        <v>45115</v>
      </c>
      <c r="B15716" s="40" t="s">
        <v>10230</v>
      </c>
      <c r="C15716" s="62" t="s">
        <v>789</v>
      </c>
      <c r="D15716" s="107" t="s">
        <v>369</v>
      </c>
      <c r="E15716" s="57">
        <v>1500</v>
      </c>
      <c r="F15716" s="57"/>
      <c r="G15716" s="57">
        <f t="shared" si="251"/>
        <v>-1500</v>
      </c>
      <c r="H15716" s="704" t="s">
        <v>10322</v>
      </c>
    </row>
    <row r="15717" spans="1:8" ht="15" x14ac:dyDescent="0.2">
      <c r="A15717" s="733">
        <v>45115</v>
      </c>
      <c r="B15717" s="40" t="s">
        <v>9767</v>
      </c>
      <c r="C15717" s="62" t="s">
        <v>8069</v>
      </c>
      <c r="D15717" s="107" t="s">
        <v>10370</v>
      </c>
      <c r="E15717" s="57">
        <v>50000</v>
      </c>
      <c r="F15717" s="57"/>
      <c r="G15717" s="57">
        <f t="shared" si="251"/>
        <v>-50000</v>
      </c>
      <c r="H15717" s="704" t="s">
        <v>10322</v>
      </c>
    </row>
    <row r="15718" spans="1:8" ht="15" x14ac:dyDescent="0.2">
      <c r="A15718" s="733">
        <v>45115</v>
      </c>
      <c r="B15718" s="40" t="s">
        <v>103</v>
      </c>
      <c r="C15718" s="62" t="s">
        <v>103</v>
      </c>
      <c r="D15718" s="107" t="s">
        <v>10209</v>
      </c>
      <c r="E15718" s="57">
        <v>2500</v>
      </c>
      <c r="F15718" s="57"/>
      <c r="G15718" s="57">
        <f t="shared" si="251"/>
        <v>-2500</v>
      </c>
      <c r="H15718" s="704" t="s">
        <v>10322</v>
      </c>
    </row>
    <row r="15719" spans="1:8" ht="15" x14ac:dyDescent="0.2">
      <c r="A15719" s="733">
        <v>45117</v>
      </c>
      <c r="B15719" s="40" t="s">
        <v>10371</v>
      </c>
      <c r="C15719" s="62" t="s">
        <v>3144</v>
      </c>
      <c r="D15719" s="107" t="s">
        <v>10372</v>
      </c>
      <c r="E15719" s="57">
        <v>25000</v>
      </c>
      <c r="F15719" s="57"/>
      <c r="G15719" s="57">
        <f t="shared" si="251"/>
        <v>-25000</v>
      </c>
      <c r="H15719" s="704" t="s">
        <v>10322</v>
      </c>
    </row>
    <row r="15720" spans="1:8" ht="15" x14ac:dyDescent="0.2">
      <c r="A15720" s="733">
        <v>45117</v>
      </c>
      <c r="B15720" s="40" t="s">
        <v>103</v>
      </c>
      <c r="C15720" s="62" t="s">
        <v>103</v>
      </c>
      <c r="D15720" s="107" t="s">
        <v>10209</v>
      </c>
      <c r="E15720" s="57">
        <v>2000</v>
      </c>
      <c r="F15720" s="57"/>
      <c r="G15720" s="57">
        <f t="shared" si="251"/>
        <v>-2000</v>
      </c>
      <c r="H15720" s="704" t="s">
        <v>10322</v>
      </c>
    </row>
    <row r="15721" spans="1:8" ht="15" x14ac:dyDescent="0.2">
      <c r="A15721" s="733">
        <v>45117</v>
      </c>
      <c r="B15721" s="40" t="s">
        <v>9354</v>
      </c>
      <c r="C15721" s="62" t="s">
        <v>3144</v>
      </c>
      <c r="D15721" s="107" t="s">
        <v>10373</v>
      </c>
      <c r="E15721" s="57">
        <v>2000</v>
      </c>
      <c r="F15721" s="57"/>
      <c r="G15721" s="57">
        <f t="shared" si="251"/>
        <v>-2000</v>
      </c>
      <c r="H15721" s="704" t="s">
        <v>10322</v>
      </c>
    </row>
    <row r="15722" spans="1:8" ht="15" x14ac:dyDescent="0.2">
      <c r="A15722" s="733">
        <v>45117</v>
      </c>
      <c r="B15722" s="40" t="s">
        <v>10294</v>
      </c>
      <c r="C15722" s="62" t="s">
        <v>3144</v>
      </c>
      <c r="D15722" s="107" t="s">
        <v>7374</v>
      </c>
      <c r="E15722" s="57">
        <v>3930</v>
      </c>
      <c r="F15722" s="57"/>
      <c r="G15722" s="57">
        <f t="shared" si="251"/>
        <v>-3930</v>
      </c>
      <c r="H15722" s="704" t="s">
        <v>10322</v>
      </c>
    </row>
    <row r="15723" spans="1:8" ht="15" customHeight="1" x14ac:dyDescent="0.2">
      <c r="A15723" s="733">
        <v>45117</v>
      </c>
      <c r="B15723" s="62" t="s">
        <v>9830</v>
      </c>
      <c r="C15723" s="62" t="s">
        <v>793</v>
      </c>
      <c r="D15723" s="182" t="s">
        <v>371</v>
      </c>
      <c r="E15723" s="125">
        <v>25000</v>
      </c>
      <c r="F15723" s="57"/>
      <c r="G15723" s="57">
        <f t="shared" si="251"/>
        <v>-25000</v>
      </c>
      <c r="H15723" s="704" t="s">
        <v>10322</v>
      </c>
    </row>
    <row r="15724" spans="1:8" ht="15" x14ac:dyDescent="0.2">
      <c r="A15724" s="733">
        <v>45117</v>
      </c>
      <c r="B15724" s="62" t="s">
        <v>10142</v>
      </c>
      <c r="C15724" s="62" t="s">
        <v>793</v>
      </c>
      <c r="D15724" s="182" t="s">
        <v>371</v>
      </c>
      <c r="E15724" s="125">
        <v>25000</v>
      </c>
      <c r="F15724" s="57"/>
      <c r="G15724" s="57">
        <f t="shared" si="251"/>
        <v>-25000</v>
      </c>
      <c r="H15724" s="704" t="s">
        <v>10322</v>
      </c>
    </row>
    <row r="15725" spans="1:8" ht="15" x14ac:dyDescent="0.2">
      <c r="A15725" s="733">
        <v>45117</v>
      </c>
      <c r="B15725" s="62" t="s">
        <v>10021</v>
      </c>
      <c r="C15725" s="62" t="s">
        <v>793</v>
      </c>
      <c r="D15725" s="182" t="s">
        <v>141</v>
      </c>
      <c r="E15725" s="125">
        <v>25000</v>
      </c>
      <c r="F15725" s="57"/>
      <c r="G15725" s="57">
        <f t="shared" si="251"/>
        <v>-25000</v>
      </c>
      <c r="H15725" s="704" t="s">
        <v>10322</v>
      </c>
    </row>
    <row r="15726" spans="1:8" ht="15" x14ac:dyDescent="0.2">
      <c r="A15726" s="733">
        <v>45117</v>
      </c>
      <c r="B15726" s="62" t="s">
        <v>10294</v>
      </c>
      <c r="C15726" s="62" t="s">
        <v>793</v>
      </c>
      <c r="D15726" s="182" t="s">
        <v>141</v>
      </c>
      <c r="E15726" s="125">
        <v>25000</v>
      </c>
      <c r="F15726" s="57"/>
      <c r="G15726" s="57">
        <f t="shared" si="251"/>
        <v>-25000</v>
      </c>
      <c r="H15726" s="704" t="s">
        <v>10322</v>
      </c>
    </row>
    <row r="15727" spans="1:8" ht="15" x14ac:dyDescent="0.2">
      <c r="A15727" s="733">
        <v>45117</v>
      </c>
      <c r="B15727" s="62" t="s">
        <v>25</v>
      </c>
      <c r="C15727" s="62" t="s">
        <v>793</v>
      </c>
      <c r="D15727" s="182" t="s">
        <v>10181</v>
      </c>
      <c r="E15727" s="125">
        <v>80000</v>
      </c>
      <c r="F15727" s="57"/>
      <c r="G15727" s="57">
        <f t="shared" si="251"/>
        <v>-80000</v>
      </c>
      <c r="H15727" s="704" t="s">
        <v>10322</v>
      </c>
    </row>
    <row r="15728" spans="1:8" ht="15" x14ac:dyDescent="0.2">
      <c r="A15728" s="733">
        <v>45117</v>
      </c>
      <c r="B15728" s="40" t="s">
        <v>37</v>
      </c>
      <c r="C15728" s="62" t="s">
        <v>1229</v>
      </c>
      <c r="D15728" s="107" t="s">
        <v>10095</v>
      </c>
      <c r="E15728" s="125">
        <v>130689.51612903226</v>
      </c>
      <c r="F15728" s="57"/>
      <c r="G15728" s="57">
        <v>-130689.51612903226</v>
      </c>
      <c r="H15728" s="704" t="s">
        <v>10322</v>
      </c>
    </row>
    <row r="15729" spans="1:8" ht="15" x14ac:dyDescent="0.2">
      <c r="A15729" s="733">
        <v>45117</v>
      </c>
      <c r="B15729" s="40" t="s">
        <v>9407</v>
      </c>
      <c r="C15729" s="62" t="s">
        <v>1229</v>
      </c>
      <c r="D15729" s="107" t="s">
        <v>10697</v>
      </c>
      <c r="E15729" s="125">
        <v>168846.77419354839</v>
      </c>
      <c r="F15729" s="57"/>
      <c r="G15729" s="57">
        <v>-168846.77419354839</v>
      </c>
      <c r="H15729" s="704" t="s">
        <v>10322</v>
      </c>
    </row>
    <row r="15730" spans="1:8" ht="15" x14ac:dyDescent="0.2">
      <c r="A15730" s="733">
        <v>45117</v>
      </c>
      <c r="B15730" s="40" t="s">
        <v>3945</v>
      </c>
      <c r="C15730" s="62" t="s">
        <v>1229</v>
      </c>
      <c r="D15730" s="107" t="s">
        <v>6567</v>
      </c>
      <c r="E15730" s="125">
        <v>130784.27419354839</v>
      </c>
      <c r="F15730" s="57"/>
      <c r="G15730" s="57">
        <v>-130784.27419354839</v>
      </c>
      <c r="H15730" s="704" t="s">
        <v>10322</v>
      </c>
    </row>
    <row r="15731" spans="1:8" ht="15" x14ac:dyDescent="0.2">
      <c r="A15731" s="733">
        <v>45117</v>
      </c>
      <c r="B15731" s="40" t="s">
        <v>16</v>
      </c>
      <c r="C15731" s="62" t="s">
        <v>793</v>
      </c>
      <c r="D15731" s="107" t="s">
        <v>7216</v>
      </c>
      <c r="E15731" s="125">
        <v>228270</v>
      </c>
      <c r="F15731" s="57"/>
      <c r="G15731" s="57">
        <v>-228270</v>
      </c>
      <c r="H15731" s="704" t="s">
        <v>10322</v>
      </c>
    </row>
    <row r="15732" spans="1:8" ht="15" x14ac:dyDescent="0.2">
      <c r="A15732" s="733">
        <v>45117</v>
      </c>
      <c r="B15732" s="40" t="s">
        <v>8557</v>
      </c>
      <c r="C15732" s="62" t="s">
        <v>1229</v>
      </c>
      <c r="D15732" s="107" t="s">
        <v>10699</v>
      </c>
      <c r="E15732" s="125">
        <v>39500</v>
      </c>
      <c r="F15732" s="57"/>
      <c r="G15732" s="57">
        <v>-39500</v>
      </c>
      <c r="H15732" s="704" t="s">
        <v>10322</v>
      </c>
    </row>
    <row r="15733" spans="1:8" ht="15" x14ac:dyDescent="0.2">
      <c r="A15733" s="733">
        <v>45117</v>
      </c>
      <c r="B15733" s="40" t="s">
        <v>10294</v>
      </c>
      <c r="C15733" s="62" t="s">
        <v>1229</v>
      </c>
      <c r="D15733" s="107" t="s">
        <v>10744</v>
      </c>
      <c r="E15733" s="125">
        <v>48588</v>
      </c>
      <c r="F15733" s="57"/>
      <c r="G15733" s="57">
        <v>-48588</v>
      </c>
      <c r="H15733" s="704" t="s">
        <v>10322</v>
      </c>
    </row>
    <row r="15734" spans="1:8" ht="15" x14ac:dyDescent="0.2">
      <c r="A15734" s="733">
        <v>45117</v>
      </c>
      <c r="B15734" s="40" t="s">
        <v>8557</v>
      </c>
      <c r="C15734" s="62" t="s">
        <v>1229</v>
      </c>
      <c r="D15734" s="107" t="s">
        <v>10745</v>
      </c>
      <c r="E15734" s="125">
        <v>49335</v>
      </c>
      <c r="F15734" s="57"/>
      <c r="G15734" s="57">
        <v>-49335</v>
      </c>
      <c r="H15734" s="704" t="s">
        <v>10322</v>
      </c>
    </row>
    <row r="15735" spans="1:8" ht="15" x14ac:dyDescent="0.2">
      <c r="A15735" s="733">
        <v>45117</v>
      </c>
      <c r="B15735" s="40" t="s">
        <v>9354</v>
      </c>
      <c r="C15735" s="62" t="s">
        <v>1229</v>
      </c>
      <c r="D15735" s="107" t="s">
        <v>10746</v>
      </c>
      <c r="E15735" s="125">
        <v>80829</v>
      </c>
      <c r="F15735" s="57"/>
      <c r="G15735" s="57">
        <v>-80829</v>
      </c>
      <c r="H15735" s="704" t="s">
        <v>10322</v>
      </c>
    </row>
    <row r="15736" spans="1:8" ht="15" x14ac:dyDescent="0.2">
      <c r="A15736" s="733">
        <v>45117</v>
      </c>
      <c r="B15736" s="40" t="s">
        <v>10294</v>
      </c>
      <c r="C15736" s="62" t="s">
        <v>1229</v>
      </c>
      <c r="D15736" s="107" t="s">
        <v>10747</v>
      </c>
      <c r="E15736" s="125">
        <v>54516.129032258061</v>
      </c>
      <c r="F15736" s="57"/>
      <c r="G15736" s="57">
        <v>-54516.129032258061</v>
      </c>
      <c r="H15736" s="704" t="s">
        <v>10322</v>
      </c>
    </row>
    <row r="15737" spans="1:8" ht="15" x14ac:dyDescent="0.2">
      <c r="A15737" s="733">
        <v>45117</v>
      </c>
      <c r="B15737" s="40" t="s">
        <v>9400</v>
      </c>
      <c r="C15737" s="62" t="s">
        <v>1229</v>
      </c>
      <c r="D15737" s="107" t="s">
        <v>10748</v>
      </c>
      <c r="E15737" s="125">
        <v>54193.548387096773</v>
      </c>
      <c r="F15737" s="57"/>
      <c r="G15737" s="57">
        <v>-54193.548387096773</v>
      </c>
      <c r="H15737" s="704" t="s">
        <v>10322</v>
      </c>
    </row>
    <row r="15738" spans="1:8" ht="15" x14ac:dyDescent="0.2">
      <c r="A15738" s="733">
        <v>45117</v>
      </c>
      <c r="B15738" s="40" t="s">
        <v>10230</v>
      </c>
      <c r="C15738" s="62" t="s">
        <v>1229</v>
      </c>
      <c r="D15738" s="107" t="s">
        <v>10749</v>
      </c>
      <c r="E15738" s="125">
        <v>50000.000000000007</v>
      </c>
      <c r="F15738" s="57"/>
      <c r="G15738" s="57">
        <v>-50000.000000000007</v>
      </c>
      <c r="H15738" s="704" t="s">
        <v>10322</v>
      </c>
    </row>
    <row r="15739" spans="1:8" ht="15" x14ac:dyDescent="0.2">
      <c r="A15739" s="733">
        <v>45117</v>
      </c>
      <c r="B15739" s="40" t="s">
        <v>10142</v>
      </c>
      <c r="C15739" s="62" t="s">
        <v>1229</v>
      </c>
      <c r="D15739" s="107" t="s">
        <v>10736</v>
      </c>
      <c r="E15739" s="125">
        <v>17360</v>
      </c>
      <c r="F15739" s="57"/>
      <c r="G15739" s="57">
        <v>-17360</v>
      </c>
      <c r="H15739" s="704" t="s">
        <v>10322</v>
      </c>
    </row>
    <row r="15740" spans="1:8" ht="15" x14ac:dyDescent="0.2">
      <c r="A15740" s="733">
        <v>45117</v>
      </c>
      <c r="B15740" s="40" t="s">
        <v>3944</v>
      </c>
      <c r="C15740" s="62" t="s">
        <v>1229</v>
      </c>
      <c r="D15740" s="107" t="s">
        <v>10738</v>
      </c>
      <c r="E15740" s="125">
        <v>138217.74193548388</v>
      </c>
      <c r="F15740" s="57"/>
      <c r="G15740" s="57">
        <v>-138217.74193548388</v>
      </c>
      <c r="H15740" s="704" t="s">
        <v>10322</v>
      </c>
    </row>
    <row r="15741" spans="1:8" ht="15" x14ac:dyDescent="0.2">
      <c r="A15741" s="733">
        <v>45117</v>
      </c>
      <c r="B15741" s="40" t="s">
        <v>2932</v>
      </c>
      <c r="C15741" s="62" t="s">
        <v>1229</v>
      </c>
      <c r="D15741" s="107" t="s">
        <v>10739</v>
      </c>
      <c r="E15741" s="125">
        <v>265935.4838709677</v>
      </c>
      <c r="F15741" s="57"/>
      <c r="G15741" s="57">
        <v>-265935.4838709677</v>
      </c>
      <c r="H15741" s="704" t="s">
        <v>10322</v>
      </c>
    </row>
    <row r="15742" spans="1:8" ht="15" x14ac:dyDescent="0.2">
      <c r="A15742" s="733">
        <v>45117</v>
      </c>
      <c r="B15742" s="40" t="s">
        <v>9354</v>
      </c>
      <c r="C15742" s="62" t="s">
        <v>1229</v>
      </c>
      <c r="D15742" s="107" t="s">
        <v>208</v>
      </c>
      <c r="E15742" s="125">
        <v>7200</v>
      </c>
      <c r="F15742" s="57"/>
      <c r="G15742" s="57">
        <v>-7200</v>
      </c>
      <c r="H15742" s="704" t="s">
        <v>10322</v>
      </c>
    </row>
    <row r="15743" spans="1:8" ht="15" x14ac:dyDescent="0.2">
      <c r="A15743" s="733">
        <v>45118</v>
      </c>
      <c r="B15743" s="40" t="s">
        <v>10336</v>
      </c>
      <c r="C15743" s="62" t="s">
        <v>3144</v>
      </c>
      <c r="D15743" s="107" t="s">
        <v>10374</v>
      </c>
      <c r="E15743" s="57">
        <v>5587</v>
      </c>
      <c r="F15743" s="57"/>
      <c r="G15743" s="57">
        <f t="shared" ref="G15743:G15806" si="252">F15743-E15743</f>
        <v>-5587</v>
      </c>
      <c r="H15743" s="704" t="s">
        <v>10322</v>
      </c>
    </row>
    <row r="15744" spans="1:8" ht="15" x14ac:dyDescent="0.2">
      <c r="A15744" s="733">
        <v>45118</v>
      </c>
      <c r="B15744" s="40" t="s">
        <v>9354</v>
      </c>
      <c r="C15744" s="62" t="s">
        <v>3144</v>
      </c>
      <c r="D15744" s="107" t="s">
        <v>10374</v>
      </c>
      <c r="E15744" s="57">
        <v>5587</v>
      </c>
      <c r="F15744" s="57"/>
      <c r="G15744" s="57">
        <f t="shared" si="252"/>
        <v>-5587</v>
      </c>
      <c r="H15744" s="704" t="s">
        <v>10322</v>
      </c>
    </row>
    <row r="15745" spans="1:8" ht="15" x14ac:dyDescent="0.2">
      <c r="A15745" s="733">
        <v>45118</v>
      </c>
      <c r="B15745" s="40" t="s">
        <v>10240</v>
      </c>
      <c r="C15745" s="62" t="s">
        <v>3144</v>
      </c>
      <c r="D15745" s="107" t="s">
        <v>10374</v>
      </c>
      <c r="E15745" s="57">
        <v>5587</v>
      </c>
      <c r="F15745" s="57"/>
      <c r="G15745" s="57">
        <f t="shared" si="252"/>
        <v>-5587</v>
      </c>
      <c r="H15745" s="704" t="s">
        <v>10322</v>
      </c>
    </row>
    <row r="15746" spans="1:8" ht="15" x14ac:dyDescent="0.2">
      <c r="A15746" s="733">
        <v>45118</v>
      </c>
      <c r="B15746" s="40" t="s">
        <v>10336</v>
      </c>
      <c r="C15746" s="62" t="s">
        <v>3144</v>
      </c>
      <c r="D15746" s="107" t="s">
        <v>10392</v>
      </c>
      <c r="E15746" s="57">
        <v>14000</v>
      </c>
      <c r="F15746" s="57"/>
      <c r="G15746" s="57">
        <f t="shared" si="252"/>
        <v>-14000</v>
      </c>
      <c r="H15746" s="704" t="s">
        <v>10322</v>
      </c>
    </row>
    <row r="15747" spans="1:8" ht="15" x14ac:dyDescent="0.2">
      <c r="A15747" s="733">
        <v>45118</v>
      </c>
      <c r="B15747" s="40" t="s">
        <v>9767</v>
      </c>
      <c r="C15747" s="62" t="s">
        <v>5740</v>
      </c>
      <c r="D15747" s="107" t="s">
        <v>369</v>
      </c>
      <c r="E15747" s="57">
        <v>400</v>
      </c>
      <c r="F15747" s="57"/>
      <c r="G15747" s="57">
        <f t="shared" si="252"/>
        <v>-400</v>
      </c>
      <c r="H15747" s="704" t="s">
        <v>10322</v>
      </c>
    </row>
    <row r="15748" spans="1:8" ht="15" x14ac:dyDescent="0.2">
      <c r="A15748" s="733">
        <v>45118</v>
      </c>
      <c r="B15748" s="40" t="s">
        <v>8557</v>
      </c>
      <c r="C15748" s="62" t="s">
        <v>63</v>
      </c>
      <c r="D15748" s="107" t="s">
        <v>10375</v>
      </c>
      <c r="E15748" s="125">
        <v>25000</v>
      </c>
      <c r="F15748" s="57"/>
      <c r="G15748" s="57">
        <f t="shared" si="252"/>
        <v>-25000</v>
      </c>
      <c r="H15748" s="704" t="s">
        <v>10322</v>
      </c>
    </row>
    <row r="15749" spans="1:8" ht="15" x14ac:dyDescent="0.2">
      <c r="A15749" s="733">
        <v>45118</v>
      </c>
      <c r="B15749" s="40" t="s">
        <v>10294</v>
      </c>
      <c r="C15749" s="62" t="s">
        <v>793</v>
      </c>
      <c r="D15749" s="107" t="s">
        <v>10376</v>
      </c>
      <c r="E15749" s="125">
        <v>8000</v>
      </c>
      <c r="F15749" s="57"/>
      <c r="G15749" s="57">
        <f t="shared" si="252"/>
        <v>-8000</v>
      </c>
      <c r="H15749" s="704" t="s">
        <v>10322</v>
      </c>
    </row>
    <row r="15750" spans="1:8" ht="24" x14ac:dyDescent="0.2">
      <c r="A15750" s="733">
        <v>45118</v>
      </c>
      <c r="B15750" s="40" t="s">
        <v>10377</v>
      </c>
      <c r="C15750" s="62" t="s">
        <v>3144</v>
      </c>
      <c r="D15750" s="128" t="s">
        <v>10378</v>
      </c>
      <c r="E15750" s="125">
        <v>25000</v>
      </c>
      <c r="F15750" s="57"/>
      <c r="G15750" s="57">
        <f t="shared" si="252"/>
        <v>-25000</v>
      </c>
      <c r="H15750" s="704" t="s">
        <v>10322</v>
      </c>
    </row>
    <row r="15751" spans="1:8" ht="15" x14ac:dyDescent="0.2">
      <c r="A15751" s="733">
        <v>45118</v>
      </c>
      <c r="B15751" s="40" t="s">
        <v>9354</v>
      </c>
      <c r="C15751" s="62" t="s">
        <v>3144</v>
      </c>
      <c r="D15751" s="107" t="s">
        <v>10379</v>
      </c>
      <c r="E15751" s="125">
        <v>43000</v>
      </c>
      <c r="F15751" s="57"/>
      <c r="G15751" s="57">
        <f t="shared" si="252"/>
        <v>-43000</v>
      </c>
      <c r="H15751" s="704" t="s">
        <v>10322</v>
      </c>
    </row>
    <row r="15752" spans="1:8" ht="15" x14ac:dyDescent="0.2">
      <c r="A15752" s="733">
        <v>45118</v>
      </c>
      <c r="B15752" s="40" t="s">
        <v>9354</v>
      </c>
      <c r="C15752" s="62" t="s">
        <v>3144</v>
      </c>
      <c r="D15752" s="107" t="s">
        <v>10380</v>
      </c>
      <c r="E15752" s="125">
        <v>100000</v>
      </c>
      <c r="F15752" s="57"/>
      <c r="G15752" s="57">
        <f t="shared" si="252"/>
        <v>-100000</v>
      </c>
      <c r="H15752" s="704" t="s">
        <v>10322</v>
      </c>
    </row>
    <row r="15753" spans="1:8" ht="24" x14ac:dyDescent="0.2">
      <c r="A15753" s="733">
        <v>45118</v>
      </c>
      <c r="B15753" s="40" t="s">
        <v>10377</v>
      </c>
      <c r="C15753" s="62" t="s">
        <v>3144</v>
      </c>
      <c r="D15753" s="128" t="s">
        <v>10381</v>
      </c>
      <c r="E15753" s="125">
        <v>250000</v>
      </c>
      <c r="F15753" s="57"/>
      <c r="G15753" s="57">
        <f t="shared" si="252"/>
        <v>-250000</v>
      </c>
      <c r="H15753" s="704" t="s">
        <v>10322</v>
      </c>
    </row>
    <row r="15754" spans="1:8" ht="24" x14ac:dyDescent="0.2">
      <c r="A15754" s="733">
        <v>45118</v>
      </c>
      <c r="B15754" s="40" t="s">
        <v>10377</v>
      </c>
      <c r="C15754" s="62" t="s">
        <v>3144</v>
      </c>
      <c r="D15754" s="128" t="s">
        <v>10381</v>
      </c>
      <c r="E15754" s="125">
        <v>169000</v>
      </c>
      <c r="F15754" s="57"/>
      <c r="G15754" s="57">
        <f t="shared" si="252"/>
        <v>-169000</v>
      </c>
      <c r="H15754" s="704" t="s">
        <v>10322</v>
      </c>
    </row>
    <row r="15755" spans="1:8" ht="15" x14ac:dyDescent="0.2">
      <c r="A15755" s="733">
        <v>45118</v>
      </c>
      <c r="B15755" s="40" t="s">
        <v>10240</v>
      </c>
      <c r="C15755" s="550" t="s">
        <v>8249</v>
      </c>
      <c r="D15755" s="896" t="s">
        <v>10382</v>
      </c>
      <c r="E15755" s="551">
        <v>50000</v>
      </c>
      <c r="F15755" s="57"/>
      <c r="G15755" s="57">
        <f t="shared" si="252"/>
        <v>-50000</v>
      </c>
      <c r="H15755" s="704" t="s">
        <v>10322</v>
      </c>
    </row>
    <row r="15756" spans="1:8" ht="24" x14ac:dyDescent="0.2">
      <c r="A15756" s="733">
        <v>45118</v>
      </c>
      <c r="B15756" s="40" t="s">
        <v>9767</v>
      </c>
      <c r="C15756" s="550" t="s">
        <v>8249</v>
      </c>
      <c r="D15756" s="896" t="s">
        <v>10383</v>
      </c>
      <c r="E15756" s="551">
        <v>50000</v>
      </c>
      <c r="F15756" s="57"/>
      <c r="G15756" s="57">
        <f t="shared" si="252"/>
        <v>-50000</v>
      </c>
      <c r="H15756" s="704" t="s">
        <v>10322</v>
      </c>
    </row>
    <row r="15757" spans="1:8" ht="15" x14ac:dyDescent="0.2">
      <c r="A15757" s="733">
        <v>45118</v>
      </c>
      <c r="B15757" s="40" t="s">
        <v>9354</v>
      </c>
      <c r="C15757" s="62" t="s">
        <v>3144</v>
      </c>
      <c r="D15757" s="128" t="s">
        <v>10384</v>
      </c>
      <c r="E15757" s="125">
        <v>54000</v>
      </c>
      <c r="F15757" s="57"/>
      <c r="G15757" s="57">
        <f t="shared" si="252"/>
        <v>-54000</v>
      </c>
      <c r="H15757" s="704" t="s">
        <v>10322</v>
      </c>
    </row>
    <row r="15758" spans="1:8" ht="15" x14ac:dyDescent="0.2">
      <c r="A15758" s="733">
        <v>45118</v>
      </c>
      <c r="B15758" s="40" t="s">
        <v>9767</v>
      </c>
      <c r="C15758" s="62" t="s">
        <v>5740</v>
      </c>
      <c r="D15758" s="128" t="s">
        <v>369</v>
      </c>
      <c r="E15758" s="125">
        <v>800</v>
      </c>
      <c r="F15758" s="57"/>
      <c r="G15758" s="57">
        <f t="shared" si="252"/>
        <v>-800</v>
      </c>
      <c r="H15758" s="704" t="s">
        <v>10322</v>
      </c>
    </row>
    <row r="15759" spans="1:8" ht="15" x14ac:dyDescent="0.2">
      <c r="A15759" s="733">
        <v>45118</v>
      </c>
      <c r="B15759" s="40" t="s">
        <v>16</v>
      </c>
      <c r="C15759" s="62" t="s">
        <v>103</v>
      </c>
      <c r="D15759" s="128" t="s">
        <v>10209</v>
      </c>
      <c r="E15759" s="125">
        <v>2000</v>
      </c>
      <c r="F15759" s="57"/>
      <c r="G15759" s="57">
        <f t="shared" si="252"/>
        <v>-2000</v>
      </c>
      <c r="H15759" s="704" t="s">
        <v>10322</v>
      </c>
    </row>
    <row r="15760" spans="1:8" ht="15" x14ac:dyDescent="0.2">
      <c r="A15760" s="733">
        <v>45118</v>
      </c>
      <c r="B15760" s="40" t="s">
        <v>10336</v>
      </c>
      <c r="C15760" s="62" t="s">
        <v>5740</v>
      </c>
      <c r="D15760" s="128" t="s">
        <v>369</v>
      </c>
      <c r="E15760" s="125">
        <v>500</v>
      </c>
      <c r="F15760" s="57"/>
      <c r="G15760" s="57">
        <f t="shared" si="252"/>
        <v>-500</v>
      </c>
      <c r="H15760" s="704" t="s">
        <v>10322</v>
      </c>
    </row>
    <row r="15761" spans="1:8" ht="15" x14ac:dyDescent="0.2">
      <c r="A15761" s="733">
        <v>45118</v>
      </c>
      <c r="B15761" s="40" t="s">
        <v>9354</v>
      </c>
      <c r="C15761" s="62" t="s">
        <v>5740</v>
      </c>
      <c r="D15761" s="128" t="s">
        <v>369</v>
      </c>
      <c r="E15761" s="125">
        <v>500</v>
      </c>
      <c r="F15761" s="57"/>
      <c r="G15761" s="57">
        <f t="shared" si="252"/>
        <v>-500</v>
      </c>
      <c r="H15761" s="704" t="s">
        <v>10322</v>
      </c>
    </row>
    <row r="15762" spans="1:8" ht="15" x14ac:dyDescent="0.2">
      <c r="A15762" s="733">
        <v>45118</v>
      </c>
      <c r="B15762" s="40" t="s">
        <v>8557</v>
      </c>
      <c r="C15762" s="62" t="s">
        <v>3144</v>
      </c>
      <c r="D15762" s="128" t="s">
        <v>10385</v>
      </c>
      <c r="E15762" s="125">
        <v>1920</v>
      </c>
      <c r="F15762" s="57"/>
      <c r="G15762" s="57">
        <f t="shared" si="252"/>
        <v>-1920</v>
      </c>
      <c r="H15762" s="704" t="s">
        <v>10322</v>
      </c>
    </row>
    <row r="15763" spans="1:8" ht="15" x14ac:dyDescent="0.2">
      <c r="A15763" s="733">
        <v>45118</v>
      </c>
      <c r="B15763" s="40" t="s">
        <v>10021</v>
      </c>
      <c r="C15763" s="62" t="s">
        <v>391</v>
      </c>
      <c r="D15763" s="128" t="s">
        <v>10388</v>
      </c>
      <c r="E15763" s="125">
        <v>1700</v>
      </c>
      <c r="F15763" s="57"/>
      <c r="G15763" s="57">
        <f t="shared" si="252"/>
        <v>-1700</v>
      </c>
      <c r="H15763" s="704" t="s">
        <v>10322</v>
      </c>
    </row>
    <row r="15764" spans="1:8" ht="15" x14ac:dyDescent="0.2">
      <c r="A15764" s="733">
        <v>45118</v>
      </c>
      <c r="B15764" s="40" t="s">
        <v>25</v>
      </c>
      <c r="C15764" s="62" t="s">
        <v>391</v>
      </c>
      <c r="D15764" s="128" t="s">
        <v>10389</v>
      </c>
      <c r="E15764" s="125">
        <v>2500</v>
      </c>
      <c r="F15764" s="57"/>
      <c r="G15764" s="57">
        <f t="shared" si="252"/>
        <v>-2500</v>
      </c>
      <c r="H15764" s="704" t="s">
        <v>10322</v>
      </c>
    </row>
    <row r="15765" spans="1:8" ht="15" x14ac:dyDescent="0.2">
      <c r="A15765" s="733">
        <v>45118</v>
      </c>
      <c r="B15765" s="40" t="s">
        <v>3944</v>
      </c>
      <c r="C15765" s="62" t="s">
        <v>285</v>
      </c>
      <c r="D15765" s="128" t="s">
        <v>10387</v>
      </c>
      <c r="E15765" s="125">
        <v>2500</v>
      </c>
      <c r="F15765" s="57"/>
      <c r="G15765" s="57">
        <f t="shared" si="252"/>
        <v>-2500</v>
      </c>
      <c r="H15765" s="704" t="s">
        <v>10322</v>
      </c>
    </row>
    <row r="15766" spans="1:8" ht="15" x14ac:dyDescent="0.2">
      <c r="A15766" s="733">
        <v>45118</v>
      </c>
      <c r="B15766" s="40" t="s">
        <v>3944</v>
      </c>
      <c r="C15766" s="62" t="s">
        <v>10386</v>
      </c>
      <c r="D15766" s="128" t="s">
        <v>10390</v>
      </c>
      <c r="E15766" s="125">
        <v>5000</v>
      </c>
      <c r="F15766" s="57"/>
      <c r="G15766" s="57">
        <f t="shared" si="252"/>
        <v>-5000</v>
      </c>
      <c r="H15766" s="704" t="s">
        <v>10322</v>
      </c>
    </row>
    <row r="15767" spans="1:8" s="681" customFormat="1" ht="24" customHeight="1" x14ac:dyDescent="0.25">
      <c r="A15767" s="733">
        <v>45118</v>
      </c>
      <c r="B15767" s="62" t="s">
        <v>9354</v>
      </c>
      <c r="C15767" s="62" t="s">
        <v>10234</v>
      </c>
      <c r="D15767" s="182" t="s">
        <v>10391</v>
      </c>
      <c r="E15767" s="125">
        <v>-1986500</v>
      </c>
      <c r="F15767" s="125"/>
      <c r="G15767" s="125">
        <f t="shared" si="252"/>
        <v>1986500</v>
      </c>
      <c r="H15767" s="704" t="s">
        <v>10322</v>
      </c>
    </row>
    <row r="15768" spans="1:8" s="681" customFormat="1" ht="15" customHeight="1" x14ac:dyDescent="0.25">
      <c r="A15768" s="733">
        <v>45118</v>
      </c>
      <c r="B15768" s="62" t="s">
        <v>9354</v>
      </c>
      <c r="C15768" s="62" t="s">
        <v>3144</v>
      </c>
      <c r="D15768" s="182" t="s">
        <v>9915</v>
      </c>
      <c r="E15768" s="125">
        <v>9180</v>
      </c>
      <c r="F15768" s="125"/>
      <c r="G15768" s="125">
        <f t="shared" si="252"/>
        <v>-9180</v>
      </c>
      <c r="H15768" s="704" t="s">
        <v>10322</v>
      </c>
    </row>
    <row r="15769" spans="1:8" s="681" customFormat="1" ht="15" x14ac:dyDescent="0.25">
      <c r="A15769" s="733">
        <v>45118</v>
      </c>
      <c r="B15769" s="62" t="s">
        <v>16</v>
      </c>
      <c r="C15769" s="62" t="s">
        <v>1494</v>
      </c>
      <c r="D15769" s="182" t="s">
        <v>369</v>
      </c>
      <c r="E15769" s="125">
        <v>2000</v>
      </c>
      <c r="F15769" s="125"/>
      <c r="G15769" s="125">
        <f t="shared" si="252"/>
        <v>-2000</v>
      </c>
      <c r="H15769" s="704" t="s">
        <v>10322</v>
      </c>
    </row>
    <row r="15770" spans="1:8" s="681" customFormat="1" ht="15" customHeight="1" x14ac:dyDescent="0.25">
      <c r="A15770" s="733">
        <v>45118</v>
      </c>
      <c r="B15770" s="62" t="s">
        <v>16</v>
      </c>
      <c r="C15770" s="62" t="s">
        <v>5409</v>
      </c>
      <c r="D15770" s="182" t="s">
        <v>9792</v>
      </c>
      <c r="E15770" s="125">
        <v>5000</v>
      </c>
      <c r="F15770" s="125"/>
      <c r="G15770" s="125">
        <f t="shared" si="252"/>
        <v>-5000</v>
      </c>
      <c r="H15770" s="704" t="s">
        <v>10322</v>
      </c>
    </row>
    <row r="15771" spans="1:8" s="681" customFormat="1" ht="15" customHeight="1" x14ac:dyDescent="0.2">
      <c r="A15771" s="733">
        <v>45118</v>
      </c>
      <c r="B15771" s="40" t="s">
        <v>10377</v>
      </c>
      <c r="C15771" s="62" t="s">
        <v>5740</v>
      </c>
      <c r="D15771" s="182" t="s">
        <v>10401</v>
      </c>
      <c r="E15771" s="125">
        <v>9500</v>
      </c>
      <c r="F15771" s="125"/>
      <c r="G15771" s="125">
        <f t="shared" si="252"/>
        <v>-9500</v>
      </c>
      <c r="H15771" s="704" t="s">
        <v>10322</v>
      </c>
    </row>
    <row r="15772" spans="1:8" s="681" customFormat="1" ht="15" customHeight="1" x14ac:dyDescent="0.25">
      <c r="A15772" s="733">
        <v>45118</v>
      </c>
      <c r="B15772" s="62" t="s">
        <v>10240</v>
      </c>
      <c r="C15772" s="62" t="s">
        <v>3144</v>
      </c>
      <c r="D15772" s="182" t="s">
        <v>10402</v>
      </c>
      <c r="E15772" s="125">
        <v>350</v>
      </c>
      <c r="F15772" s="125"/>
      <c r="G15772" s="125">
        <f t="shared" si="252"/>
        <v>-350</v>
      </c>
      <c r="H15772" s="704" t="s">
        <v>10322</v>
      </c>
    </row>
    <row r="15773" spans="1:8" s="681" customFormat="1" ht="15" customHeight="1" x14ac:dyDescent="0.25">
      <c r="A15773" s="733">
        <v>45118</v>
      </c>
      <c r="B15773" s="62" t="s">
        <v>10336</v>
      </c>
      <c r="C15773" s="62" t="s">
        <v>5740</v>
      </c>
      <c r="D15773" s="182" t="s">
        <v>10335</v>
      </c>
      <c r="E15773" s="125">
        <v>260</v>
      </c>
      <c r="F15773" s="125"/>
      <c r="G15773" s="125">
        <f t="shared" si="252"/>
        <v>-260</v>
      </c>
      <c r="H15773" s="704" t="s">
        <v>10322</v>
      </c>
    </row>
    <row r="15774" spans="1:8" s="681" customFormat="1" ht="15" customHeight="1" x14ac:dyDescent="0.25">
      <c r="A15774" s="733">
        <v>45118</v>
      </c>
      <c r="B15774" s="62" t="s">
        <v>9767</v>
      </c>
      <c r="C15774" s="62" t="s">
        <v>3144</v>
      </c>
      <c r="D15774" s="182" t="s">
        <v>10403</v>
      </c>
      <c r="E15774" s="125">
        <v>19700</v>
      </c>
      <c r="F15774" s="125"/>
      <c r="G15774" s="125">
        <f t="shared" si="252"/>
        <v>-19700</v>
      </c>
      <c r="H15774" s="704" t="s">
        <v>10322</v>
      </c>
    </row>
    <row r="15775" spans="1:8" s="681" customFormat="1" ht="15" customHeight="1" x14ac:dyDescent="0.25">
      <c r="A15775" s="733">
        <v>45119</v>
      </c>
      <c r="B15775" s="62" t="s">
        <v>8557</v>
      </c>
      <c r="C15775" s="62" t="s">
        <v>63</v>
      </c>
      <c r="D15775" s="182" t="s">
        <v>10404</v>
      </c>
      <c r="E15775" s="125">
        <v>15000</v>
      </c>
      <c r="F15775" s="125"/>
      <c r="G15775" s="125">
        <f t="shared" si="252"/>
        <v>-15000</v>
      </c>
      <c r="H15775" s="704" t="s">
        <v>10322</v>
      </c>
    </row>
    <row r="15776" spans="1:8" s="681" customFormat="1" ht="15" x14ac:dyDescent="0.25">
      <c r="A15776" s="733">
        <v>45119</v>
      </c>
      <c r="B15776" s="62" t="s">
        <v>10230</v>
      </c>
      <c r="C15776" s="62" t="s">
        <v>3144</v>
      </c>
      <c r="D15776" s="182" t="s">
        <v>10405</v>
      </c>
      <c r="E15776" s="125">
        <v>19800</v>
      </c>
      <c r="F15776" s="125"/>
      <c r="G15776" s="125">
        <f t="shared" si="252"/>
        <v>-19800</v>
      </c>
      <c r="H15776" s="704" t="s">
        <v>10322</v>
      </c>
    </row>
    <row r="15777" spans="1:8" s="681" customFormat="1" ht="15" x14ac:dyDescent="0.25">
      <c r="A15777" s="733">
        <v>45119</v>
      </c>
      <c r="B15777" s="62" t="s">
        <v>9659</v>
      </c>
      <c r="C15777" s="62" t="s">
        <v>5740</v>
      </c>
      <c r="D15777" s="182" t="s">
        <v>369</v>
      </c>
      <c r="E15777" s="125">
        <v>2000</v>
      </c>
      <c r="F15777" s="125"/>
      <c r="G15777" s="125">
        <f t="shared" si="252"/>
        <v>-2000</v>
      </c>
      <c r="H15777" s="704" t="s">
        <v>10322</v>
      </c>
    </row>
    <row r="15778" spans="1:8" s="681" customFormat="1" ht="15" customHeight="1" x14ac:dyDescent="0.25">
      <c r="A15778" s="733">
        <v>45119</v>
      </c>
      <c r="B15778" s="62" t="s">
        <v>9462</v>
      </c>
      <c r="C15778" s="62" t="s">
        <v>391</v>
      </c>
      <c r="D15778" s="182" t="s">
        <v>10406</v>
      </c>
      <c r="E15778" s="125">
        <v>460</v>
      </c>
      <c r="F15778" s="125"/>
      <c r="G15778" s="125">
        <f t="shared" si="252"/>
        <v>-460</v>
      </c>
      <c r="H15778" s="704" t="s">
        <v>10322</v>
      </c>
    </row>
    <row r="15779" spans="1:8" s="681" customFormat="1" ht="15" customHeight="1" x14ac:dyDescent="0.25">
      <c r="A15779" s="733">
        <v>45119</v>
      </c>
      <c r="B15779" s="62" t="s">
        <v>16</v>
      </c>
      <c r="C15779" s="62" t="s">
        <v>16</v>
      </c>
      <c r="D15779" s="182" t="s">
        <v>10209</v>
      </c>
      <c r="E15779" s="125">
        <v>3500</v>
      </c>
      <c r="F15779" s="125"/>
      <c r="G15779" s="125">
        <f t="shared" si="252"/>
        <v>-3500</v>
      </c>
      <c r="H15779" s="704" t="s">
        <v>10322</v>
      </c>
    </row>
    <row r="15780" spans="1:8" s="681" customFormat="1" ht="15" customHeight="1" x14ac:dyDescent="0.25">
      <c r="A15780" s="733">
        <v>45119</v>
      </c>
      <c r="B15780" s="62" t="s">
        <v>10230</v>
      </c>
      <c r="C15780" s="62" t="s">
        <v>5740</v>
      </c>
      <c r="D15780" s="182" t="s">
        <v>369</v>
      </c>
      <c r="E15780" s="125">
        <v>900</v>
      </c>
      <c r="F15780" s="125"/>
      <c r="G15780" s="125">
        <f t="shared" si="252"/>
        <v>-900</v>
      </c>
      <c r="H15780" s="704" t="s">
        <v>10322</v>
      </c>
    </row>
    <row r="15781" spans="1:8" s="681" customFormat="1" ht="15" customHeight="1" x14ac:dyDescent="0.25">
      <c r="A15781" s="733">
        <v>45119</v>
      </c>
      <c r="B15781" s="62" t="s">
        <v>8874</v>
      </c>
      <c r="C15781" s="62" t="s">
        <v>793</v>
      </c>
      <c r="D15781" s="182" t="s">
        <v>10407</v>
      </c>
      <c r="E15781" s="125">
        <v>2170</v>
      </c>
      <c r="F15781" s="125"/>
      <c r="G15781" s="125">
        <f t="shared" si="252"/>
        <v>-2170</v>
      </c>
      <c r="H15781" s="704" t="s">
        <v>10322</v>
      </c>
    </row>
    <row r="15782" spans="1:8" s="681" customFormat="1" ht="15" customHeight="1" x14ac:dyDescent="0.25">
      <c r="A15782" s="733">
        <v>45119</v>
      </c>
      <c r="B15782" s="62" t="s">
        <v>8874</v>
      </c>
      <c r="C15782" s="62" t="s">
        <v>285</v>
      </c>
      <c r="D15782" s="182" t="s">
        <v>10408</v>
      </c>
      <c r="E15782" s="125">
        <v>4500</v>
      </c>
      <c r="F15782" s="125"/>
      <c r="G15782" s="125">
        <f t="shared" si="252"/>
        <v>-4500</v>
      </c>
      <c r="H15782" s="704" t="s">
        <v>10322</v>
      </c>
    </row>
    <row r="15783" spans="1:8" s="681" customFormat="1" ht="15" customHeight="1" x14ac:dyDescent="0.25">
      <c r="A15783" s="733">
        <v>45119</v>
      </c>
      <c r="B15783" s="62" t="s">
        <v>8874</v>
      </c>
      <c r="C15783" s="62" t="s">
        <v>10409</v>
      </c>
      <c r="D15783" s="182" t="s">
        <v>10099</v>
      </c>
      <c r="E15783" s="125">
        <v>5820</v>
      </c>
      <c r="F15783" s="125"/>
      <c r="G15783" s="125">
        <f t="shared" si="252"/>
        <v>-5820</v>
      </c>
      <c r="H15783" s="704" t="s">
        <v>10322</v>
      </c>
    </row>
    <row r="15784" spans="1:8" s="681" customFormat="1" ht="15" customHeight="1" x14ac:dyDescent="0.25">
      <c r="A15784" s="733">
        <v>45119</v>
      </c>
      <c r="B15784" s="62" t="s">
        <v>10230</v>
      </c>
      <c r="C15784" s="62" t="s">
        <v>5740</v>
      </c>
      <c r="D15784" s="182" t="s">
        <v>369</v>
      </c>
      <c r="E15784" s="125">
        <v>1000</v>
      </c>
      <c r="F15784" s="125"/>
      <c r="G15784" s="125">
        <f t="shared" si="252"/>
        <v>-1000</v>
      </c>
      <c r="H15784" s="704" t="s">
        <v>10322</v>
      </c>
    </row>
    <row r="15785" spans="1:8" s="681" customFormat="1" ht="15" customHeight="1" x14ac:dyDescent="0.25">
      <c r="A15785" s="733">
        <v>45119</v>
      </c>
      <c r="B15785" s="62" t="s">
        <v>9354</v>
      </c>
      <c r="C15785" s="62" t="s">
        <v>5740</v>
      </c>
      <c r="D15785" s="182" t="s">
        <v>10335</v>
      </c>
      <c r="E15785" s="125">
        <v>160</v>
      </c>
      <c r="F15785" s="125"/>
      <c r="G15785" s="125">
        <f t="shared" si="252"/>
        <v>-160</v>
      </c>
      <c r="H15785" s="704" t="s">
        <v>10322</v>
      </c>
    </row>
    <row r="15786" spans="1:8" s="681" customFormat="1" ht="15" customHeight="1" x14ac:dyDescent="0.25">
      <c r="A15786" s="733">
        <v>45119</v>
      </c>
      <c r="B15786" s="62" t="s">
        <v>8874</v>
      </c>
      <c r="C15786" s="62" t="s">
        <v>5740</v>
      </c>
      <c r="D15786" s="182" t="s">
        <v>369</v>
      </c>
      <c r="E15786" s="125">
        <v>250</v>
      </c>
      <c r="F15786" s="125"/>
      <c r="G15786" s="125">
        <f t="shared" si="252"/>
        <v>-250</v>
      </c>
      <c r="H15786" s="704" t="s">
        <v>10322</v>
      </c>
    </row>
    <row r="15787" spans="1:8" s="681" customFormat="1" ht="15" customHeight="1" x14ac:dyDescent="0.25">
      <c r="A15787" s="733">
        <v>45119</v>
      </c>
      <c r="B15787" s="62" t="s">
        <v>9767</v>
      </c>
      <c r="C15787" s="62" t="s">
        <v>391</v>
      </c>
      <c r="D15787" s="182" t="s">
        <v>10410</v>
      </c>
      <c r="E15787" s="125">
        <v>2250</v>
      </c>
      <c r="F15787" s="125"/>
      <c r="G15787" s="125">
        <f t="shared" si="252"/>
        <v>-2250</v>
      </c>
      <c r="H15787" s="704" t="s">
        <v>10322</v>
      </c>
    </row>
    <row r="15788" spans="1:8" s="681" customFormat="1" ht="15" customHeight="1" x14ac:dyDescent="0.25">
      <c r="A15788" s="733">
        <v>45119</v>
      </c>
      <c r="B15788" s="62" t="s">
        <v>2932</v>
      </c>
      <c r="C15788" s="62" t="s">
        <v>391</v>
      </c>
      <c r="D15788" s="182" t="s">
        <v>10411</v>
      </c>
      <c r="E15788" s="125">
        <v>1310</v>
      </c>
      <c r="F15788" s="125"/>
      <c r="G15788" s="125">
        <f t="shared" si="252"/>
        <v>-1310</v>
      </c>
      <c r="H15788" s="704" t="s">
        <v>10322</v>
      </c>
    </row>
    <row r="15789" spans="1:8" s="681" customFormat="1" ht="15" x14ac:dyDescent="0.25">
      <c r="A15789" s="733">
        <v>45119</v>
      </c>
      <c r="B15789" s="62" t="s">
        <v>9407</v>
      </c>
      <c r="C15789" s="62" t="s">
        <v>3144</v>
      </c>
      <c r="D15789" s="182" t="s">
        <v>4221</v>
      </c>
      <c r="E15789" s="125">
        <v>109910</v>
      </c>
      <c r="F15789" s="125"/>
      <c r="G15789" s="125">
        <f t="shared" si="252"/>
        <v>-109910</v>
      </c>
      <c r="H15789" s="704" t="s">
        <v>10322</v>
      </c>
    </row>
    <row r="15790" spans="1:8" s="681" customFormat="1" ht="15" customHeight="1" x14ac:dyDescent="0.25">
      <c r="A15790" s="733">
        <v>45119</v>
      </c>
      <c r="B15790" s="62" t="s">
        <v>9400</v>
      </c>
      <c r="C15790" s="62" t="s">
        <v>391</v>
      </c>
      <c r="D15790" s="182" t="s">
        <v>10412</v>
      </c>
      <c r="E15790" s="125">
        <v>300</v>
      </c>
      <c r="F15790" s="125"/>
      <c r="G15790" s="125">
        <f t="shared" si="252"/>
        <v>-300</v>
      </c>
      <c r="H15790" s="704" t="s">
        <v>10322</v>
      </c>
    </row>
    <row r="15791" spans="1:8" s="681" customFormat="1" ht="15" customHeight="1" x14ac:dyDescent="0.25">
      <c r="A15791" s="733">
        <v>45119</v>
      </c>
      <c r="B15791" s="62" t="s">
        <v>9767</v>
      </c>
      <c r="C15791" s="62"/>
      <c r="D15791" s="182" t="s">
        <v>10413</v>
      </c>
      <c r="E15791" s="125">
        <v>250000</v>
      </c>
      <c r="F15791" s="125"/>
      <c r="G15791" s="125">
        <f t="shared" si="252"/>
        <v>-250000</v>
      </c>
      <c r="H15791" s="704" t="s">
        <v>10322</v>
      </c>
    </row>
    <row r="15792" spans="1:8" s="681" customFormat="1" ht="15" customHeight="1" x14ac:dyDescent="0.25">
      <c r="A15792" s="733">
        <v>45119</v>
      </c>
      <c r="B15792" s="62" t="s">
        <v>9767</v>
      </c>
      <c r="C15792" s="62"/>
      <c r="D15792" s="182" t="s">
        <v>10414</v>
      </c>
      <c r="E15792" s="125">
        <v>250000</v>
      </c>
      <c r="F15792" s="125"/>
      <c r="G15792" s="125">
        <f t="shared" si="252"/>
        <v>-250000</v>
      </c>
      <c r="H15792" s="704" t="s">
        <v>10322</v>
      </c>
    </row>
    <row r="15793" spans="1:8" s="681" customFormat="1" ht="15" customHeight="1" x14ac:dyDescent="0.25">
      <c r="A15793" s="733">
        <v>45119</v>
      </c>
      <c r="B15793" s="62" t="s">
        <v>9767</v>
      </c>
      <c r="C15793" s="62"/>
      <c r="D15793" s="182" t="s">
        <v>10414</v>
      </c>
      <c r="E15793" s="125">
        <v>250000</v>
      </c>
      <c r="F15793" s="125"/>
      <c r="G15793" s="125">
        <f t="shared" si="252"/>
        <v>-250000</v>
      </c>
      <c r="H15793" s="704" t="s">
        <v>10322</v>
      </c>
    </row>
    <row r="15794" spans="1:8" s="681" customFormat="1" ht="24" customHeight="1" x14ac:dyDescent="0.25">
      <c r="A15794" s="733">
        <v>45119</v>
      </c>
      <c r="B15794" s="62" t="s">
        <v>9354</v>
      </c>
      <c r="C15794" s="62" t="s">
        <v>9773</v>
      </c>
      <c r="D15794" s="182" t="s">
        <v>10417</v>
      </c>
      <c r="E15794" s="125">
        <v>116000</v>
      </c>
      <c r="F15794" s="125"/>
      <c r="G15794" s="125">
        <f t="shared" si="252"/>
        <v>-116000</v>
      </c>
      <c r="H15794" s="704" t="s">
        <v>10322</v>
      </c>
    </row>
    <row r="15795" spans="1:8" s="681" customFormat="1" ht="24" customHeight="1" x14ac:dyDescent="0.25">
      <c r="A15795" s="733">
        <v>45119</v>
      </c>
      <c r="B15795" s="62" t="s">
        <v>10907</v>
      </c>
      <c r="C15795" s="62" t="s">
        <v>3144</v>
      </c>
      <c r="D15795" s="182" t="s">
        <v>10415</v>
      </c>
      <c r="E15795" s="125">
        <v>51550</v>
      </c>
      <c r="F15795" s="125"/>
      <c r="G15795" s="125">
        <f t="shared" si="252"/>
        <v>-51550</v>
      </c>
      <c r="H15795" s="704" t="s">
        <v>10322</v>
      </c>
    </row>
    <row r="15796" spans="1:8" s="681" customFormat="1" ht="24" customHeight="1" x14ac:dyDescent="0.25">
      <c r="A15796" s="733">
        <v>45119</v>
      </c>
      <c r="B15796" s="62" t="s">
        <v>9354</v>
      </c>
      <c r="C15796" s="669" t="s">
        <v>9869</v>
      </c>
      <c r="D15796" s="906" t="s">
        <v>10416</v>
      </c>
      <c r="E15796" s="671">
        <v>185200</v>
      </c>
      <c r="F15796" s="125"/>
      <c r="G15796" s="125">
        <f t="shared" si="252"/>
        <v>-185200</v>
      </c>
      <c r="H15796" s="704" t="s">
        <v>10322</v>
      </c>
    </row>
    <row r="15797" spans="1:8" s="681" customFormat="1" ht="24" customHeight="1" x14ac:dyDescent="0.25">
      <c r="A15797" s="733">
        <v>45119</v>
      </c>
      <c r="B15797" s="62" t="s">
        <v>10336</v>
      </c>
      <c r="C15797" s="669" t="s">
        <v>9869</v>
      </c>
      <c r="D15797" s="906" t="s">
        <v>10416</v>
      </c>
      <c r="E15797" s="671">
        <v>20000</v>
      </c>
      <c r="F15797" s="125"/>
      <c r="G15797" s="125">
        <f t="shared" si="252"/>
        <v>-20000</v>
      </c>
      <c r="H15797" s="704" t="s">
        <v>10322</v>
      </c>
    </row>
    <row r="15798" spans="1:8" s="681" customFormat="1" ht="15" customHeight="1" x14ac:dyDescent="0.25">
      <c r="A15798" s="733">
        <v>45119</v>
      </c>
      <c r="B15798" s="62" t="s">
        <v>9767</v>
      </c>
      <c r="C15798" s="550" t="s">
        <v>3144</v>
      </c>
      <c r="D15798" s="739" t="s">
        <v>10477</v>
      </c>
      <c r="E15798" s="551">
        <v>60000</v>
      </c>
      <c r="F15798" s="125"/>
      <c r="G15798" s="125">
        <f t="shared" si="252"/>
        <v>-60000</v>
      </c>
      <c r="H15798" s="704" t="s">
        <v>10322</v>
      </c>
    </row>
    <row r="15799" spans="1:8" s="681" customFormat="1" ht="15" customHeight="1" x14ac:dyDescent="0.25">
      <c r="A15799" s="733">
        <v>45119</v>
      </c>
      <c r="B15799" s="62" t="s">
        <v>10230</v>
      </c>
      <c r="C15799" s="550" t="s">
        <v>3144</v>
      </c>
      <c r="D15799" s="739" t="s">
        <v>10477</v>
      </c>
      <c r="E15799" s="551">
        <v>60000</v>
      </c>
      <c r="F15799" s="125"/>
      <c r="G15799" s="125">
        <f t="shared" si="252"/>
        <v>-60000</v>
      </c>
      <c r="H15799" s="704" t="s">
        <v>10322</v>
      </c>
    </row>
    <row r="15800" spans="1:8" s="681" customFormat="1" ht="15" customHeight="1" x14ac:dyDescent="0.25">
      <c r="A15800" s="733">
        <v>45119</v>
      </c>
      <c r="B15800" s="62" t="s">
        <v>10377</v>
      </c>
      <c r="C15800" s="550" t="s">
        <v>3144</v>
      </c>
      <c r="D15800" s="739" t="s">
        <v>10477</v>
      </c>
      <c r="E15800" s="551">
        <v>33000</v>
      </c>
      <c r="F15800" s="125"/>
      <c r="G15800" s="125">
        <f t="shared" si="252"/>
        <v>-33000</v>
      </c>
      <c r="H15800" s="704" t="s">
        <v>10322</v>
      </c>
    </row>
    <row r="15801" spans="1:8" s="681" customFormat="1" ht="15" customHeight="1" x14ac:dyDescent="0.25">
      <c r="A15801" s="733">
        <v>45119</v>
      </c>
      <c r="B15801" s="62" t="s">
        <v>10021</v>
      </c>
      <c r="C15801" s="62" t="s">
        <v>3144</v>
      </c>
      <c r="D15801" s="182" t="s">
        <v>10418</v>
      </c>
      <c r="E15801" s="125">
        <v>6700</v>
      </c>
      <c r="F15801" s="125"/>
      <c r="G15801" s="125">
        <f t="shared" si="252"/>
        <v>-6700</v>
      </c>
      <c r="H15801" s="704" t="s">
        <v>10322</v>
      </c>
    </row>
    <row r="15802" spans="1:8" s="681" customFormat="1" ht="15" customHeight="1" x14ac:dyDescent="0.25">
      <c r="A15802" s="733">
        <v>45120</v>
      </c>
      <c r="B15802" s="62" t="s">
        <v>9767</v>
      </c>
      <c r="C15802" s="62" t="s">
        <v>3144</v>
      </c>
      <c r="D15802" s="182" t="s">
        <v>10419</v>
      </c>
      <c r="E15802" s="125">
        <v>18500</v>
      </c>
      <c r="F15802" s="125"/>
      <c r="G15802" s="125">
        <f t="shared" si="252"/>
        <v>-18500</v>
      </c>
      <c r="H15802" s="704" t="s">
        <v>10322</v>
      </c>
    </row>
    <row r="15803" spans="1:8" s="681" customFormat="1" ht="15" customHeight="1" x14ac:dyDescent="0.25">
      <c r="A15803" s="733">
        <v>45120</v>
      </c>
      <c r="B15803" s="62" t="s">
        <v>10907</v>
      </c>
      <c r="C15803" s="62" t="s">
        <v>3144</v>
      </c>
      <c r="D15803" s="182" t="s">
        <v>10420</v>
      </c>
      <c r="E15803" s="125">
        <v>43920</v>
      </c>
      <c r="F15803" s="125"/>
      <c r="G15803" s="125">
        <f t="shared" si="252"/>
        <v>-43920</v>
      </c>
      <c r="H15803" s="704" t="s">
        <v>10322</v>
      </c>
    </row>
    <row r="15804" spans="1:8" s="681" customFormat="1" ht="15" customHeight="1" x14ac:dyDescent="0.25">
      <c r="A15804" s="733">
        <v>45120</v>
      </c>
      <c r="B15804" s="62" t="s">
        <v>10021</v>
      </c>
      <c r="C15804" s="62" t="s">
        <v>3144</v>
      </c>
      <c r="D15804" s="182" t="s">
        <v>10421</v>
      </c>
      <c r="E15804" s="125">
        <v>500</v>
      </c>
      <c r="F15804" s="125"/>
      <c r="G15804" s="125">
        <f t="shared" si="252"/>
        <v>-500</v>
      </c>
      <c r="H15804" s="704" t="s">
        <v>10322</v>
      </c>
    </row>
    <row r="15805" spans="1:8" s="681" customFormat="1" ht="15" customHeight="1" x14ac:dyDescent="0.25">
      <c r="A15805" s="733">
        <v>45120</v>
      </c>
      <c r="B15805" s="62" t="s">
        <v>9659</v>
      </c>
      <c r="C15805" s="62" t="s">
        <v>5740</v>
      </c>
      <c r="D15805" s="182" t="s">
        <v>369</v>
      </c>
      <c r="E15805" s="125">
        <v>800</v>
      </c>
      <c r="F15805" s="125"/>
      <c r="G15805" s="125">
        <f t="shared" si="252"/>
        <v>-800</v>
      </c>
      <c r="H15805" s="704" t="s">
        <v>10322</v>
      </c>
    </row>
    <row r="15806" spans="1:8" s="681" customFormat="1" ht="15" customHeight="1" x14ac:dyDescent="0.25">
      <c r="A15806" s="733">
        <v>45120</v>
      </c>
      <c r="B15806" s="62" t="s">
        <v>10021</v>
      </c>
      <c r="C15806" s="62" t="s">
        <v>5740</v>
      </c>
      <c r="D15806" s="182" t="s">
        <v>369</v>
      </c>
      <c r="E15806" s="125">
        <v>500</v>
      </c>
      <c r="F15806" s="125"/>
      <c r="G15806" s="125">
        <f t="shared" si="252"/>
        <v>-500</v>
      </c>
      <c r="H15806" s="704" t="s">
        <v>10322</v>
      </c>
    </row>
    <row r="15807" spans="1:8" s="681" customFormat="1" ht="15" customHeight="1" x14ac:dyDescent="0.2">
      <c r="A15807" s="733">
        <v>45120</v>
      </c>
      <c r="B15807" s="40" t="s">
        <v>10377</v>
      </c>
      <c r="C15807" s="62" t="s">
        <v>5740</v>
      </c>
      <c r="D15807" s="182" t="s">
        <v>369</v>
      </c>
      <c r="E15807" s="125">
        <v>1500</v>
      </c>
      <c r="F15807" s="125"/>
      <c r="G15807" s="125">
        <f t="shared" ref="G15807:G15870" si="253">F15807-E15807</f>
        <v>-1500</v>
      </c>
      <c r="H15807" s="704" t="s">
        <v>10322</v>
      </c>
    </row>
    <row r="15808" spans="1:8" s="681" customFormat="1" ht="15" customHeight="1" x14ac:dyDescent="0.25">
      <c r="A15808" s="733">
        <v>45120</v>
      </c>
      <c r="B15808" s="62" t="s">
        <v>9659</v>
      </c>
      <c r="C15808" s="62" t="s">
        <v>5740</v>
      </c>
      <c r="D15808" s="182" t="s">
        <v>369</v>
      </c>
      <c r="E15808" s="125">
        <v>500</v>
      </c>
      <c r="F15808" s="125"/>
      <c r="G15808" s="125">
        <f t="shared" si="253"/>
        <v>-500</v>
      </c>
      <c r="H15808" s="704" t="s">
        <v>10322</v>
      </c>
    </row>
    <row r="15809" spans="1:8" s="681" customFormat="1" ht="15" customHeight="1" x14ac:dyDescent="0.25">
      <c r="A15809" s="733">
        <v>45120</v>
      </c>
      <c r="B15809" s="62" t="s">
        <v>10336</v>
      </c>
      <c r="C15809" s="62" t="s">
        <v>5740</v>
      </c>
      <c r="D15809" s="182" t="s">
        <v>369</v>
      </c>
      <c r="E15809" s="125">
        <v>600</v>
      </c>
      <c r="F15809" s="125"/>
      <c r="G15809" s="125">
        <f t="shared" si="253"/>
        <v>-600</v>
      </c>
      <c r="H15809" s="704" t="s">
        <v>10322</v>
      </c>
    </row>
    <row r="15810" spans="1:8" s="681" customFormat="1" ht="15" customHeight="1" x14ac:dyDescent="0.25">
      <c r="A15810" s="733">
        <v>45120</v>
      </c>
      <c r="B15810" s="62" t="s">
        <v>10142</v>
      </c>
      <c r="C15810" s="62" t="s">
        <v>5680</v>
      </c>
      <c r="D15810" s="182" t="s">
        <v>10422</v>
      </c>
      <c r="E15810" s="125">
        <v>200000</v>
      </c>
      <c r="F15810" s="125"/>
      <c r="G15810" s="125">
        <f t="shared" si="253"/>
        <v>-200000</v>
      </c>
      <c r="H15810" s="704" t="s">
        <v>10322</v>
      </c>
    </row>
    <row r="15811" spans="1:8" s="681" customFormat="1" ht="15" customHeight="1" x14ac:dyDescent="0.25">
      <c r="A15811" s="733">
        <v>45120</v>
      </c>
      <c r="B15811" s="62" t="s">
        <v>9767</v>
      </c>
      <c r="C15811" s="62" t="s">
        <v>10234</v>
      </c>
      <c r="D15811" s="182" t="s">
        <v>10235</v>
      </c>
      <c r="E15811" s="125">
        <v>87000</v>
      </c>
      <c r="F15811" s="125"/>
      <c r="G15811" s="125">
        <f t="shared" si="253"/>
        <v>-87000</v>
      </c>
      <c r="H15811" s="704" t="s">
        <v>10322</v>
      </c>
    </row>
    <row r="15812" spans="1:8" s="681" customFormat="1" ht="15" customHeight="1" x14ac:dyDescent="0.25">
      <c r="A15812" s="733">
        <v>45120</v>
      </c>
      <c r="B15812" s="62" t="s">
        <v>9354</v>
      </c>
      <c r="C15812" s="62" t="s">
        <v>3144</v>
      </c>
      <c r="D15812" s="182" t="s">
        <v>9915</v>
      </c>
      <c r="E15812" s="125">
        <v>3166</v>
      </c>
      <c r="F15812" s="125"/>
      <c r="G15812" s="125">
        <f t="shared" si="253"/>
        <v>-3166</v>
      </c>
      <c r="H15812" s="704" t="s">
        <v>10322</v>
      </c>
    </row>
    <row r="15813" spans="1:8" s="681" customFormat="1" ht="15" customHeight="1" x14ac:dyDescent="0.2">
      <c r="A15813" s="733">
        <v>45120</v>
      </c>
      <c r="B15813" s="40" t="s">
        <v>10377</v>
      </c>
      <c r="C15813" s="62" t="s">
        <v>3144</v>
      </c>
      <c r="D15813" s="182" t="s">
        <v>10445</v>
      </c>
      <c r="E15813" s="125">
        <v>6460</v>
      </c>
      <c r="F15813" s="125"/>
      <c r="G15813" s="125">
        <f t="shared" si="253"/>
        <v>-6460</v>
      </c>
      <c r="H15813" s="704" t="s">
        <v>10322</v>
      </c>
    </row>
    <row r="15814" spans="1:8" s="681" customFormat="1" ht="15" customHeight="1" x14ac:dyDescent="0.25">
      <c r="A15814" s="733">
        <v>45120</v>
      </c>
      <c r="B15814" s="62" t="s">
        <v>9830</v>
      </c>
      <c r="C15814" s="62" t="s">
        <v>3144</v>
      </c>
      <c r="D15814" s="182" t="s">
        <v>10446</v>
      </c>
      <c r="E15814" s="125">
        <v>22000</v>
      </c>
      <c r="F15814" s="125"/>
      <c r="G15814" s="125">
        <f t="shared" si="253"/>
        <v>-22000</v>
      </c>
      <c r="H15814" s="704" t="s">
        <v>10322</v>
      </c>
    </row>
    <row r="15815" spans="1:8" s="681" customFormat="1" ht="15" customHeight="1" x14ac:dyDescent="0.25">
      <c r="A15815" s="733">
        <v>45120</v>
      </c>
      <c r="B15815" s="62" t="s">
        <v>103</v>
      </c>
      <c r="C15815" s="62" t="s">
        <v>103</v>
      </c>
      <c r="D15815" s="182" t="s">
        <v>10209</v>
      </c>
      <c r="E15815" s="125">
        <v>4000</v>
      </c>
      <c r="F15815" s="125"/>
      <c r="G15815" s="125">
        <f t="shared" si="253"/>
        <v>-4000</v>
      </c>
      <c r="H15815" s="704" t="s">
        <v>10322</v>
      </c>
    </row>
    <row r="15816" spans="1:8" s="681" customFormat="1" ht="15" customHeight="1" x14ac:dyDescent="0.25">
      <c r="A15816" s="733">
        <v>45120</v>
      </c>
      <c r="B15816" s="62" t="s">
        <v>9830</v>
      </c>
      <c r="C15816" s="62" t="s">
        <v>5740</v>
      </c>
      <c r="D15816" s="182" t="s">
        <v>369</v>
      </c>
      <c r="E15816" s="125">
        <v>1500</v>
      </c>
      <c r="F15816" s="125"/>
      <c r="G15816" s="125">
        <f t="shared" si="253"/>
        <v>-1500</v>
      </c>
      <c r="H15816" s="704" t="s">
        <v>10322</v>
      </c>
    </row>
    <row r="15817" spans="1:8" s="681" customFormat="1" ht="15" customHeight="1" x14ac:dyDescent="0.25">
      <c r="A15817" s="733">
        <v>45120</v>
      </c>
      <c r="B15817" s="62" t="s">
        <v>9659</v>
      </c>
      <c r="C15817" s="62" t="s">
        <v>6622</v>
      </c>
      <c r="D15817" s="182" t="s">
        <v>10448</v>
      </c>
      <c r="E15817" s="125">
        <v>30000</v>
      </c>
      <c r="F15817" s="125"/>
      <c r="G15817" s="125">
        <f t="shared" si="253"/>
        <v>-30000</v>
      </c>
      <c r="H15817" s="704" t="s">
        <v>10322</v>
      </c>
    </row>
    <row r="15818" spans="1:8" s="681" customFormat="1" ht="15" customHeight="1" x14ac:dyDescent="0.25">
      <c r="A15818" s="733">
        <v>45120</v>
      </c>
      <c r="B15818" s="62" t="s">
        <v>8874</v>
      </c>
      <c r="C15818" s="62" t="s">
        <v>10450</v>
      </c>
      <c r="D15818" s="182" t="s">
        <v>10449</v>
      </c>
      <c r="E15818" s="125">
        <v>30000</v>
      </c>
      <c r="F15818" s="125"/>
      <c r="G15818" s="125">
        <f t="shared" si="253"/>
        <v>-30000</v>
      </c>
      <c r="H15818" s="704" t="s">
        <v>10322</v>
      </c>
    </row>
    <row r="15819" spans="1:8" s="681" customFormat="1" ht="15" customHeight="1" x14ac:dyDescent="0.25">
      <c r="A15819" s="733">
        <v>45120</v>
      </c>
      <c r="B15819" s="62" t="s">
        <v>103</v>
      </c>
      <c r="C15819" s="62" t="s">
        <v>2995</v>
      </c>
      <c r="D15819" s="182" t="s">
        <v>10451</v>
      </c>
      <c r="E15819" s="125">
        <v>4670</v>
      </c>
      <c r="F15819" s="125"/>
      <c r="G15819" s="125">
        <f t="shared" si="253"/>
        <v>-4670</v>
      </c>
      <c r="H15819" s="704" t="s">
        <v>10322</v>
      </c>
    </row>
    <row r="15820" spans="1:8" s="681" customFormat="1" ht="15" customHeight="1" x14ac:dyDescent="0.25">
      <c r="A15820" s="733">
        <v>45120</v>
      </c>
      <c r="B15820" s="62" t="s">
        <v>9407</v>
      </c>
      <c r="C15820" s="62" t="s">
        <v>3144</v>
      </c>
      <c r="D15820" s="182" t="s">
        <v>10452</v>
      </c>
      <c r="E15820" s="125">
        <v>15000</v>
      </c>
      <c r="F15820" s="125"/>
      <c r="G15820" s="125">
        <f t="shared" si="253"/>
        <v>-15000</v>
      </c>
      <c r="H15820" s="704" t="s">
        <v>10322</v>
      </c>
    </row>
    <row r="15821" spans="1:8" s="681" customFormat="1" ht="15" customHeight="1" x14ac:dyDescent="0.25">
      <c r="A15821" s="733">
        <v>45120</v>
      </c>
      <c r="B15821" s="62" t="s">
        <v>9767</v>
      </c>
      <c r="C15821" s="62" t="s">
        <v>3144</v>
      </c>
      <c r="D15821" s="182" t="s">
        <v>10453</v>
      </c>
      <c r="E15821" s="125">
        <v>109400</v>
      </c>
      <c r="F15821" s="125"/>
      <c r="G15821" s="125">
        <f t="shared" si="253"/>
        <v>-109400</v>
      </c>
      <c r="H15821" s="704" t="s">
        <v>10322</v>
      </c>
    </row>
    <row r="15822" spans="1:8" s="681" customFormat="1" ht="15" customHeight="1" x14ac:dyDescent="0.25">
      <c r="A15822" s="733">
        <v>45120</v>
      </c>
      <c r="B15822" s="62" t="s">
        <v>10294</v>
      </c>
      <c r="C15822" s="62" t="s">
        <v>3144</v>
      </c>
      <c r="D15822" s="182" t="s">
        <v>10453</v>
      </c>
      <c r="E15822" s="125">
        <v>7890</v>
      </c>
      <c r="F15822" s="125"/>
      <c r="G15822" s="125">
        <f t="shared" si="253"/>
        <v>-7890</v>
      </c>
      <c r="H15822" s="704" t="s">
        <v>10322</v>
      </c>
    </row>
    <row r="15823" spans="1:8" s="681" customFormat="1" ht="15" customHeight="1" x14ac:dyDescent="0.25">
      <c r="A15823" s="733">
        <v>45120</v>
      </c>
      <c r="B15823" s="62" t="s">
        <v>10294</v>
      </c>
      <c r="C15823" s="62" t="s">
        <v>3144</v>
      </c>
      <c r="D15823" s="182" t="s">
        <v>10454</v>
      </c>
      <c r="E15823" s="125">
        <v>2000</v>
      </c>
      <c r="F15823" s="125"/>
      <c r="G15823" s="125">
        <f t="shared" si="253"/>
        <v>-2000</v>
      </c>
      <c r="H15823" s="704" t="s">
        <v>10322</v>
      </c>
    </row>
    <row r="15824" spans="1:8" s="681" customFormat="1" ht="15" customHeight="1" x14ac:dyDescent="0.25">
      <c r="A15824" s="733">
        <v>45120</v>
      </c>
      <c r="B15824" s="62" t="s">
        <v>10294</v>
      </c>
      <c r="C15824" s="62" t="s">
        <v>285</v>
      </c>
      <c r="D15824" s="182" t="s">
        <v>9626</v>
      </c>
      <c r="E15824" s="125">
        <v>300</v>
      </c>
      <c r="F15824" s="125"/>
      <c r="G15824" s="125">
        <f t="shared" si="253"/>
        <v>-300</v>
      </c>
      <c r="H15824" s="704" t="s">
        <v>10322</v>
      </c>
    </row>
    <row r="15825" spans="1:8" s="681" customFormat="1" ht="15" customHeight="1" x14ac:dyDescent="0.25">
      <c r="A15825" s="733">
        <v>45120</v>
      </c>
      <c r="B15825" s="62" t="s">
        <v>103</v>
      </c>
      <c r="C15825" s="62" t="s">
        <v>103</v>
      </c>
      <c r="D15825" s="182" t="s">
        <v>10455</v>
      </c>
      <c r="E15825" s="125">
        <v>1000</v>
      </c>
      <c r="F15825" s="125"/>
      <c r="G15825" s="125">
        <f t="shared" si="253"/>
        <v>-1000</v>
      </c>
      <c r="H15825" s="704" t="s">
        <v>10322</v>
      </c>
    </row>
    <row r="15826" spans="1:8" s="681" customFormat="1" ht="15" customHeight="1" x14ac:dyDescent="0.25">
      <c r="A15826" s="733">
        <v>45120</v>
      </c>
      <c r="B15826" s="62" t="s">
        <v>9462</v>
      </c>
      <c r="C15826" s="62" t="s">
        <v>6850</v>
      </c>
      <c r="D15826" s="182" t="s">
        <v>4435</v>
      </c>
      <c r="E15826" s="125">
        <v>9000</v>
      </c>
      <c r="F15826" s="125"/>
      <c r="G15826" s="125">
        <f t="shared" si="253"/>
        <v>-9000</v>
      </c>
      <c r="H15826" s="704" t="s">
        <v>10322</v>
      </c>
    </row>
    <row r="15827" spans="1:8" s="681" customFormat="1" ht="15" customHeight="1" x14ac:dyDescent="0.25">
      <c r="A15827" s="733">
        <v>45120</v>
      </c>
      <c r="B15827" s="62" t="s">
        <v>9407</v>
      </c>
      <c r="C15827" s="62" t="s">
        <v>10268</v>
      </c>
      <c r="D15827" s="182" t="s">
        <v>10456</v>
      </c>
      <c r="E15827" s="125">
        <v>2000</v>
      </c>
      <c r="F15827" s="125"/>
      <c r="G15827" s="125">
        <f t="shared" si="253"/>
        <v>-2000</v>
      </c>
      <c r="H15827" s="704" t="s">
        <v>10322</v>
      </c>
    </row>
    <row r="15828" spans="1:8" s="681" customFormat="1" ht="15" customHeight="1" x14ac:dyDescent="0.25">
      <c r="A15828" s="733">
        <v>45120</v>
      </c>
      <c r="B15828" s="62" t="s">
        <v>10294</v>
      </c>
      <c r="C15828" s="62" t="s">
        <v>3144</v>
      </c>
      <c r="D15828" s="182" t="s">
        <v>10460</v>
      </c>
      <c r="E15828" s="125">
        <v>5500</v>
      </c>
      <c r="F15828" s="125"/>
      <c r="G15828" s="125">
        <f t="shared" si="253"/>
        <v>-5500</v>
      </c>
      <c r="H15828" s="704" t="s">
        <v>10322</v>
      </c>
    </row>
    <row r="15829" spans="1:8" s="681" customFormat="1" ht="15" customHeight="1" x14ac:dyDescent="0.25">
      <c r="A15829" s="733">
        <v>45120</v>
      </c>
      <c r="B15829" s="62" t="s">
        <v>10142</v>
      </c>
      <c r="C15829" s="62" t="s">
        <v>3144</v>
      </c>
      <c r="D15829" s="182" t="s">
        <v>10460</v>
      </c>
      <c r="E15829" s="125">
        <v>5500</v>
      </c>
      <c r="F15829" s="125"/>
      <c r="G15829" s="125">
        <f t="shared" si="253"/>
        <v>-5500</v>
      </c>
      <c r="H15829" s="704" t="s">
        <v>10322</v>
      </c>
    </row>
    <row r="15830" spans="1:8" s="681" customFormat="1" ht="15" customHeight="1" x14ac:dyDescent="0.25">
      <c r="A15830" s="733">
        <v>45120</v>
      </c>
      <c r="B15830" s="62" t="s">
        <v>10021</v>
      </c>
      <c r="C15830" s="62" t="s">
        <v>3144</v>
      </c>
      <c r="D15830" s="182" t="s">
        <v>10460</v>
      </c>
      <c r="E15830" s="125">
        <v>5500</v>
      </c>
      <c r="F15830" s="125"/>
      <c r="G15830" s="125">
        <f t="shared" si="253"/>
        <v>-5500</v>
      </c>
      <c r="H15830" s="704" t="s">
        <v>10322</v>
      </c>
    </row>
    <row r="15831" spans="1:8" s="681" customFormat="1" ht="15" customHeight="1" x14ac:dyDescent="0.25">
      <c r="A15831" s="733">
        <v>45120</v>
      </c>
      <c r="B15831" s="62" t="s">
        <v>9354</v>
      </c>
      <c r="C15831" s="62" t="s">
        <v>3144</v>
      </c>
      <c r="D15831" s="182" t="s">
        <v>10460</v>
      </c>
      <c r="E15831" s="125">
        <v>5500</v>
      </c>
      <c r="F15831" s="125"/>
      <c r="G15831" s="125">
        <f t="shared" si="253"/>
        <v>-5500</v>
      </c>
      <c r="H15831" s="704" t="s">
        <v>10322</v>
      </c>
    </row>
    <row r="15832" spans="1:8" s="681" customFormat="1" ht="15" customHeight="1" x14ac:dyDescent="0.25">
      <c r="A15832" s="733">
        <v>45120</v>
      </c>
      <c r="B15832" s="62" t="s">
        <v>25</v>
      </c>
      <c r="C15832" s="62" t="s">
        <v>4064</v>
      </c>
      <c r="D15832" s="182" t="s">
        <v>10457</v>
      </c>
      <c r="E15832" s="125">
        <v>2250</v>
      </c>
      <c r="F15832" s="125"/>
      <c r="G15832" s="125">
        <f t="shared" si="253"/>
        <v>-2250</v>
      </c>
      <c r="H15832" s="704" t="s">
        <v>10322</v>
      </c>
    </row>
    <row r="15833" spans="1:8" s="681" customFormat="1" ht="15" customHeight="1" x14ac:dyDescent="0.25">
      <c r="A15833" s="733">
        <v>45120</v>
      </c>
      <c r="B15833" s="62" t="s">
        <v>2932</v>
      </c>
      <c r="C15833" s="62" t="s">
        <v>10110</v>
      </c>
      <c r="D15833" s="182" t="s">
        <v>10458</v>
      </c>
      <c r="E15833" s="125">
        <v>100000</v>
      </c>
      <c r="F15833" s="125"/>
      <c r="G15833" s="125">
        <f t="shared" si="253"/>
        <v>-100000</v>
      </c>
      <c r="H15833" s="704" t="s">
        <v>10322</v>
      </c>
    </row>
    <row r="15834" spans="1:8" s="681" customFormat="1" ht="15" customHeight="1" x14ac:dyDescent="0.25">
      <c r="A15834" s="733">
        <v>45121</v>
      </c>
      <c r="B15834" s="62" t="s">
        <v>8557</v>
      </c>
      <c r="C15834" s="62" t="s">
        <v>10461</v>
      </c>
      <c r="D15834" s="182" t="s">
        <v>10462</v>
      </c>
      <c r="E15834" s="125">
        <v>5000</v>
      </c>
      <c r="F15834" s="125"/>
      <c r="G15834" s="125">
        <f t="shared" si="253"/>
        <v>-5000</v>
      </c>
      <c r="H15834" s="704" t="s">
        <v>10322</v>
      </c>
    </row>
    <row r="15835" spans="1:8" s="681" customFormat="1" ht="15" customHeight="1" x14ac:dyDescent="0.25">
      <c r="A15835" s="733">
        <v>45121</v>
      </c>
      <c r="B15835" s="62" t="s">
        <v>9407</v>
      </c>
      <c r="C15835" s="62" t="s">
        <v>9472</v>
      </c>
      <c r="D15835" s="182" t="s">
        <v>10459</v>
      </c>
      <c r="E15835" s="125">
        <v>20000</v>
      </c>
      <c r="F15835" s="125"/>
      <c r="G15835" s="125">
        <f t="shared" si="253"/>
        <v>-20000</v>
      </c>
      <c r="H15835" s="704" t="s">
        <v>10322</v>
      </c>
    </row>
    <row r="15836" spans="1:8" s="681" customFormat="1" ht="15" customHeight="1" x14ac:dyDescent="0.25">
      <c r="A15836" s="733">
        <v>45121</v>
      </c>
      <c r="B15836" s="62" t="s">
        <v>9767</v>
      </c>
      <c r="C15836" s="62" t="s">
        <v>285</v>
      </c>
      <c r="D15836" s="182" t="s">
        <v>10463</v>
      </c>
      <c r="E15836" s="125">
        <v>4000</v>
      </c>
      <c r="F15836" s="125"/>
      <c r="G15836" s="125">
        <f t="shared" si="253"/>
        <v>-4000</v>
      </c>
      <c r="H15836" s="704" t="s">
        <v>10322</v>
      </c>
    </row>
    <row r="15837" spans="1:8" s="681" customFormat="1" ht="15" customHeight="1" x14ac:dyDescent="0.25">
      <c r="A15837" s="733">
        <v>45121</v>
      </c>
      <c r="B15837" s="62" t="s">
        <v>9407</v>
      </c>
      <c r="C15837" s="62" t="s">
        <v>285</v>
      </c>
      <c r="D15837" s="182" t="s">
        <v>10463</v>
      </c>
      <c r="E15837" s="125">
        <v>6000</v>
      </c>
      <c r="F15837" s="125"/>
      <c r="G15837" s="125">
        <f t="shared" si="253"/>
        <v>-6000</v>
      </c>
      <c r="H15837" s="704" t="s">
        <v>10322</v>
      </c>
    </row>
    <row r="15838" spans="1:8" s="681" customFormat="1" ht="15" customHeight="1" x14ac:dyDescent="0.25">
      <c r="A15838" s="733">
        <v>45121</v>
      </c>
      <c r="B15838" s="62" t="s">
        <v>10142</v>
      </c>
      <c r="C15838" s="62" t="s">
        <v>285</v>
      </c>
      <c r="D15838" s="182" t="s">
        <v>10463</v>
      </c>
      <c r="E15838" s="125">
        <v>3500</v>
      </c>
      <c r="F15838" s="125"/>
      <c r="G15838" s="125">
        <f t="shared" si="253"/>
        <v>-3500</v>
      </c>
      <c r="H15838" s="704" t="s">
        <v>10322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10322</v>
      </c>
    </row>
    <row r="15840" spans="1:8" s="681" customFormat="1" ht="15" customHeight="1" x14ac:dyDescent="0.25">
      <c r="A15840" s="733">
        <v>45121</v>
      </c>
      <c r="B15840" s="62" t="s">
        <v>10294</v>
      </c>
      <c r="C15840" s="62" t="s">
        <v>3144</v>
      </c>
      <c r="D15840" s="182" t="s">
        <v>4308</v>
      </c>
      <c r="E15840" s="125">
        <v>6290</v>
      </c>
      <c r="F15840" s="125"/>
      <c r="G15840" s="125">
        <f t="shared" si="253"/>
        <v>-6290</v>
      </c>
      <c r="H15840" s="704" t="s">
        <v>10322</v>
      </c>
    </row>
    <row r="15841" spans="1:8" s="681" customFormat="1" ht="15" customHeight="1" x14ac:dyDescent="0.25">
      <c r="A15841" s="733">
        <v>45121</v>
      </c>
      <c r="B15841" s="62" t="s">
        <v>10294</v>
      </c>
      <c r="C15841" s="62" t="s">
        <v>5740</v>
      </c>
      <c r="D15841" s="182" t="s">
        <v>369</v>
      </c>
      <c r="E15841" s="125">
        <v>1000</v>
      </c>
      <c r="F15841" s="125"/>
      <c r="G15841" s="125">
        <f t="shared" si="253"/>
        <v>-1000</v>
      </c>
      <c r="H15841" s="704" t="s">
        <v>10322</v>
      </c>
    </row>
    <row r="15842" spans="1:8" s="681" customFormat="1" ht="15" customHeight="1" x14ac:dyDescent="0.25">
      <c r="A15842" s="733">
        <v>45121</v>
      </c>
      <c r="B15842" s="62" t="s">
        <v>10336</v>
      </c>
      <c r="C15842" s="62" t="s">
        <v>1197</v>
      </c>
      <c r="D15842" s="182" t="s">
        <v>10464</v>
      </c>
      <c r="E15842" s="125">
        <v>1039700</v>
      </c>
      <c r="F15842" s="125"/>
      <c r="G15842" s="125">
        <f t="shared" si="253"/>
        <v>-1039700</v>
      </c>
      <c r="H15842" s="704" t="s">
        <v>10322</v>
      </c>
    </row>
    <row r="15843" spans="1:8" s="681" customFormat="1" ht="15" customHeight="1" x14ac:dyDescent="0.2">
      <c r="A15843" s="733">
        <v>45121</v>
      </c>
      <c r="B15843" s="40" t="s">
        <v>10377</v>
      </c>
      <c r="C15843" s="62" t="s">
        <v>5740</v>
      </c>
      <c r="D15843" s="182" t="s">
        <v>369</v>
      </c>
      <c r="E15843" s="125">
        <v>2000</v>
      </c>
      <c r="F15843" s="125"/>
      <c r="G15843" s="125">
        <f t="shared" si="253"/>
        <v>-2000</v>
      </c>
      <c r="H15843" s="704" t="s">
        <v>10322</v>
      </c>
    </row>
    <row r="15844" spans="1:8" s="681" customFormat="1" ht="15" customHeight="1" x14ac:dyDescent="0.25">
      <c r="A15844" s="733">
        <v>45121</v>
      </c>
      <c r="B15844" s="62" t="s">
        <v>10021</v>
      </c>
      <c r="C15844" s="62" t="s">
        <v>5740</v>
      </c>
      <c r="D15844" s="182" t="s">
        <v>369</v>
      </c>
      <c r="E15844" s="125">
        <v>500</v>
      </c>
      <c r="F15844" s="125"/>
      <c r="G15844" s="125">
        <f t="shared" si="253"/>
        <v>-500</v>
      </c>
      <c r="H15844" s="704" t="s">
        <v>10322</v>
      </c>
    </row>
    <row r="15845" spans="1:8" s="681" customFormat="1" ht="15" customHeight="1" x14ac:dyDescent="0.25">
      <c r="A15845" s="733">
        <v>45121</v>
      </c>
      <c r="B15845" s="62" t="s">
        <v>37</v>
      </c>
      <c r="C15845" s="62" t="s">
        <v>391</v>
      </c>
      <c r="D15845" s="182" t="s">
        <v>10466</v>
      </c>
      <c r="E15845" s="125">
        <v>2000</v>
      </c>
      <c r="F15845" s="125"/>
      <c r="G15845" s="125">
        <f t="shared" si="253"/>
        <v>-2000</v>
      </c>
      <c r="H15845" s="704" t="s">
        <v>10322</v>
      </c>
    </row>
    <row r="15846" spans="1:8" s="681" customFormat="1" ht="15" customHeight="1" x14ac:dyDescent="0.25">
      <c r="A15846" s="733">
        <v>45121</v>
      </c>
      <c r="B15846" s="62" t="s">
        <v>2932</v>
      </c>
      <c r="C15846" s="62" t="s">
        <v>4875</v>
      </c>
      <c r="D15846" s="182" t="s">
        <v>10465</v>
      </c>
      <c r="E15846" s="125">
        <v>9000</v>
      </c>
      <c r="F15846" s="125"/>
      <c r="G15846" s="125">
        <f t="shared" si="253"/>
        <v>-9000</v>
      </c>
      <c r="H15846" s="704" t="s">
        <v>10322</v>
      </c>
    </row>
    <row r="15847" spans="1:8" s="681" customFormat="1" ht="15" customHeight="1" x14ac:dyDescent="0.25">
      <c r="A15847" s="733">
        <v>45121</v>
      </c>
      <c r="B15847" s="62" t="s">
        <v>10021</v>
      </c>
      <c r="C15847" s="62" t="s">
        <v>3144</v>
      </c>
      <c r="D15847" s="182" t="s">
        <v>10480</v>
      </c>
      <c r="E15847" s="125">
        <v>14196</v>
      </c>
      <c r="F15847" s="125"/>
      <c r="G15847" s="125">
        <f t="shared" si="253"/>
        <v>-14196</v>
      </c>
      <c r="H15847" s="704" t="s">
        <v>10322</v>
      </c>
    </row>
    <row r="15848" spans="1:8" s="681" customFormat="1" ht="15" customHeight="1" x14ac:dyDescent="0.25">
      <c r="A15848" s="733">
        <v>45121</v>
      </c>
      <c r="B15848" s="62" t="s">
        <v>10294</v>
      </c>
      <c r="C15848" s="62" t="s">
        <v>3144</v>
      </c>
      <c r="D15848" s="182" t="s">
        <v>10481</v>
      </c>
      <c r="E15848" s="125">
        <v>1350</v>
      </c>
      <c r="F15848" s="125"/>
      <c r="G15848" s="125">
        <f t="shared" si="253"/>
        <v>-1350</v>
      </c>
      <c r="H15848" s="704" t="s">
        <v>10322</v>
      </c>
    </row>
    <row r="15849" spans="1:8" s="681" customFormat="1" ht="15" customHeight="1" x14ac:dyDescent="0.25">
      <c r="A15849" s="733">
        <v>45121</v>
      </c>
      <c r="B15849" s="62" t="s">
        <v>16</v>
      </c>
      <c r="C15849" s="62" t="s">
        <v>103</v>
      </c>
      <c r="D15849" s="182" t="s">
        <v>10209</v>
      </c>
      <c r="E15849" s="125">
        <v>2000</v>
      </c>
      <c r="F15849" s="125"/>
      <c r="G15849" s="125">
        <f t="shared" si="253"/>
        <v>-2000</v>
      </c>
      <c r="H15849" s="704" t="s">
        <v>10322</v>
      </c>
    </row>
    <row r="15850" spans="1:8" s="681" customFormat="1" ht="15" customHeight="1" x14ac:dyDescent="0.25">
      <c r="A15850" s="733">
        <v>45121</v>
      </c>
      <c r="B15850" s="62" t="s">
        <v>10294</v>
      </c>
      <c r="C15850" s="62" t="s">
        <v>5740</v>
      </c>
      <c r="D15850" s="182" t="s">
        <v>369</v>
      </c>
      <c r="E15850" s="125">
        <v>1800</v>
      </c>
      <c r="F15850" s="125"/>
      <c r="G15850" s="125">
        <f t="shared" si="253"/>
        <v>-1800</v>
      </c>
      <c r="H15850" s="704" t="s">
        <v>10322</v>
      </c>
    </row>
    <row r="15851" spans="1:8" s="681" customFormat="1" ht="15" customHeight="1" x14ac:dyDescent="0.25">
      <c r="A15851" s="733">
        <v>45121</v>
      </c>
      <c r="B15851" s="62" t="s">
        <v>25</v>
      </c>
      <c r="C15851" s="62" t="s">
        <v>391</v>
      </c>
      <c r="D15851" s="182" t="s">
        <v>10447</v>
      </c>
      <c r="E15851" s="125">
        <v>4290</v>
      </c>
      <c r="F15851" s="125"/>
      <c r="G15851" s="125">
        <f t="shared" si="253"/>
        <v>-4290</v>
      </c>
      <c r="H15851" s="704" t="s">
        <v>10322</v>
      </c>
    </row>
    <row r="15852" spans="1:8" s="681" customFormat="1" ht="15" customHeight="1" x14ac:dyDescent="0.25">
      <c r="A15852" s="733">
        <v>45121</v>
      </c>
      <c r="B15852" s="62" t="s">
        <v>10142</v>
      </c>
      <c r="C15852" s="62" t="s">
        <v>10482</v>
      </c>
      <c r="D15852" s="182" t="s">
        <v>10483</v>
      </c>
      <c r="E15852" s="125">
        <v>465000</v>
      </c>
      <c r="F15852" s="125"/>
      <c r="G15852" s="125">
        <f t="shared" si="253"/>
        <v>-465000</v>
      </c>
      <c r="H15852" s="704" t="s">
        <v>10322</v>
      </c>
    </row>
    <row r="15853" spans="1:8" s="681" customFormat="1" ht="15" customHeight="1" x14ac:dyDescent="0.25">
      <c r="A15853" s="733">
        <v>45122</v>
      </c>
      <c r="B15853" s="62" t="s">
        <v>10336</v>
      </c>
      <c r="C15853" s="62" t="s">
        <v>10484</v>
      </c>
      <c r="D15853" s="182" t="s">
        <v>10485</v>
      </c>
      <c r="E15853" s="125">
        <v>30000</v>
      </c>
      <c r="F15853" s="125"/>
      <c r="G15853" s="125">
        <f t="shared" si="253"/>
        <v>-30000</v>
      </c>
      <c r="H15853" s="704" t="s">
        <v>10322</v>
      </c>
    </row>
    <row r="15854" spans="1:8" s="681" customFormat="1" ht="15" customHeight="1" x14ac:dyDescent="0.25">
      <c r="A15854" s="733">
        <v>45122</v>
      </c>
      <c r="B15854" s="62" t="s">
        <v>10336</v>
      </c>
      <c r="C15854" s="62" t="s">
        <v>3144</v>
      </c>
      <c r="D15854" s="182" t="s">
        <v>10486</v>
      </c>
      <c r="E15854" s="125">
        <v>51300</v>
      </c>
      <c r="F15854" s="125"/>
      <c r="G15854" s="125">
        <f t="shared" si="253"/>
        <v>-51300</v>
      </c>
      <c r="H15854" s="704" t="s">
        <v>10322</v>
      </c>
    </row>
    <row r="15855" spans="1:8" s="681" customFormat="1" ht="15" customHeight="1" x14ac:dyDescent="0.25">
      <c r="A15855" s="733">
        <v>45122</v>
      </c>
      <c r="B15855" s="62" t="s">
        <v>10336</v>
      </c>
      <c r="C15855" s="62" t="s">
        <v>285</v>
      </c>
      <c r="D15855" s="182" t="s">
        <v>10487</v>
      </c>
      <c r="E15855" s="125">
        <v>1150</v>
      </c>
      <c r="F15855" s="125"/>
      <c r="G15855" s="125">
        <f t="shared" si="253"/>
        <v>-1150</v>
      </c>
      <c r="H15855" s="704" t="s">
        <v>10322</v>
      </c>
    </row>
    <row r="15856" spans="1:8" s="681" customFormat="1" ht="15" customHeight="1" x14ac:dyDescent="0.25">
      <c r="A15856" s="733">
        <v>45122</v>
      </c>
      <c r="B15856" s="62" t="s">
        <v>10336</v>
      </c>
      <c r="C15856" s="62" t="s">
        <v>5740</v>
      </c>
      <c r="D15856" s="182" t="s">
        <v>369</v>
      </c>
      <c r="E15856" s="125">
        <v>2000</v>
      </c>
      <c r="F15856" s="125"/>
      <c r="G15856" s="125">
        <f t="shared" si="253"/>
        <v>-2000</v>
      </c>
      <c r="H15856" s="704" t="s">
        <v>10322</v>
      </c>
    </row>
    <row r="15857" spans="1:8" s="681" customFormat="1" ht="15" customHeight="1" x14ac:dyDescent="0.25">
      <c r="A15857" s="733">
        <v>45122</v>
      </c>
      <c r="B15857" s="62" t="s">
        <v>103</v>
      </c>
      <c r="C15857" s="62" t="s">
        <v>391</v>
      </c>
      <c r="D15857" s="182" t="s">
        <v>10488</v>
      </c>
      <c r="E15857" s="125">
        <v>3200</v>
      </c>
      <c r="F15857" s="125"/>
      <c r="G15857" s="125">
        <f t="shared" si="253"/>
        <v>-3200</v>
      </c>
      <c r="H15857" s="704" t="s">
        <v>10322</v>
      </c>
    </row>
    <row r="15858" spans="1:8" s="681" customFormat="1" ht="15" customHeight="1" x14ac:dyDescent="0.25">
      <c r="A15858" s="733">
        <v>45124</v>
      </c>
      <c r="B15858" s="62" t="s">
        <v>9407</v>
      </c>
      <c r="C15858" s="62" t="s">
        <v>10489</v>
      </c>
      <c r="D15858" s="182" t="s">
        <v>2710</v>
      </c>
      <c r="E15858" s="125">
        <v>25000</v>
      </c>
      <c r="F15858" s="125"/>
      <c r="G15858" s="125">
        <f t="shared" si="253"/>
        <v>-25000</v>
      </c>
      <c r="H15858" s="704" t="s">
        <v>10322</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10322</v>
      </c>
    </row>
    <row r="15860" spans="1:8" s="681" customFormat="1" ht="15" customHeight="1" x14ac:dyDescent="0.25">
      <c r="A15860" s="733">
        <v>45124</v>
      </c>
      <c r="B15860" s="62" t="s">
        <v>9767</v>
      </c>
      <c r="C15860" s="62" t="s">
        <v>5740</v>
      </c>
      <c r="D15860" s="182" t="s">
        <v>369</v>
      </c>
      <c r="E15860" s="125">
        <v>800</v>
      </c>
      <c r="F15860" s="125"/>
      <c r="G15860" s="125">
        <f t="shared" si="253"/>
        <v>-800</v>
      </c>
      <c r="H15860" s="704" t="s">
        <v>10322</v>
      </c>
    </row>
    <row r="15861" spans="1:8" s="681" customFormat="1" ht="15" customHeight="1" x14ac:dyDescent="0.25">
      <c r="A15861" s="733">
        <v>45124</v>
      </c>
      <c r="B15861" s="62" t="s">
        <v>10336</v>
      </c>
      <c r="C15861" s="62" t="s">
        <v>5740</v>
      </c>
      <c r="D15861" s="182" t="s">
        <v>369</v>
      </c>
      <c r="E15861" s="125">
        <v>600</v>
      </c>
      <c r="F15861" s="125"/>
      <c r="G15861" s="125">
        <f t="shared" si="253"/>
        <v>-600</v>
      </c>
      <c r="H15861" s="704" t="s">
        <v>10322</v>
      </c>
    </row>
    <row r="15862" spans="1:8" s="681" customFormat="1" ht="15" customHeight="1" x14ac:dyDescent="0.25">
      <c r="A15862" s="733">
        <v>45124</v>
      </c>
      <c r="B15862" s="62" t="s">
        <v>10021</v>
      </c>
      <c r="C15862" s="62" t="s">
        <v>5740</v>
      </c>
      <c r="D15862" s="182" t="s">
        <v>369</v>
      </c>
      <c r="E15862" s="125">
        <v>600</v>
      </c>
      <c r="F15862" s="125"/>
      <c r="G15862" s="125">
        <f t="shared" si="253"/>
        <v>-600</v>
      </c>
      <c r="H15862" s="704" t="s">
        <v>10322</v>
      </c>
    </row>
    <row r="15863" spans="1:8" s="681" customFormat="1" ht="15" customHeight="1" x14ac:dyDescent="0.25">
      <c r="A15863" s="733">
        <v>45124</v>
      </c>
      <c r="B15863" s="62" t="s">
        <v>10907</v>
      </c>
      <c r="C15863" s="62" t="s">
        <v>1229</v>
      </c>
      <c r="D15863" s="182" t="s">
        <v>10490</v>
      </c>
      <c r="E15863" s="125">
        <v>70000</v>
      </c>
      <c r="F15863" s="125"/>
      <c r="G15863" s="125">
        <f t="shared" si="253"/>
        <v>-70000</v>
      </c>
      <c r="H15863" s="704" t="s">
        <v>10322</v>
      </c>
    </row>
    <row r="15864" spans="1:8" s="681" customFormat="1" ht="15" customHeight="1" x14ac:dyDescent="0.25">
      <c r="A15864" s="733">
        <v>45124</v>
      </c>
      <c r="B15864" s="62" t="s">
        <v>8041</v>
      </c>
      <c r="C15864" s="62" t="s">
        <v>391</v>
      </c>
      <c r="D15864" s="182" t="s">
        <v>10412</v>
      </c>
      <c r="E15864" s="125">
        <v>500</v>
      </c>
      <c r="F15864" s="125"/>
      <c r="G15864" s="125">
        <f t="shared" si="253"/>
        <v>-500</v>
      </c>
      <c r="H15864" s="704" t="s">
        <v>10322</v>
      </c>
    </row>
    <row r="15865" spans="1:8" s="681" customFormat="1" ht="24" customHeight="1" x14ac:dyDescent="0.25">
      <c r="A15865" s="733">
        <v>45124</v>
      </c>
      <c r="B15865" s="62" t="s">
        <v>9354</v>
      </c>
      <c r="C15865" s="669" t="s">
        <v>3144</v>
      </c>
      <c r="D15865" s="906" t="s">
        <v>10491</v>
      </c>
      <c r="E15865" s="671">
        <v>25000</v>
      </c>
      <c r="F15865" s="125"/>
      <c r="G15865" s="125">
        <f t="shared" si="253"/>
        <v>-25000</v>
      </c>
      <c r="H15865" s="704" t="s">
        <v>10322</v>
      </c>
    </row>
    <row r="15866" spans="1:8" s="681" customFormat="1" ht="24" customHeight="1" x14ac:dyDescent="0.25">
      <c r="A15866" s="733">
        <v>45124</v>
      </c>
      <c r="B15866" s="62" t="s">
        <v>10021</v>
      </c>
      <c r="C15866" s="669" t="s">
        <v>3144</v>
      </c>
      <c r="D15866" s="906" t="s">
        <v>10491</v>
      </c>
      <c r="E15866" s="671">
        <v>6400</v>
      </c>
      <c r="F15866" s="125"/>
      <c r="G15866" s="125">
        <f t="shared" si="253"/>
        <v>-6400</v>
      </c>
      <c r="H15866" s="704" t="s">
        <v>10322</v>
      </c>
    </row>
    <row r="15867" spans="1:8" s="681" customFormat="1" ht="24" customHeight="1" x14ac:dyDescent="0.25">
      <c r="A15867" s="733">
        <v>45124</v>
      </c>
      <c r="B15867" s="62" t="s">
        <v>10294</v>
      </c>
      <c r="C15867" s="669" t="s">
        <v>3144</v>
      </c>
      <c r="D15867" s="906" t="s">
        <v>10491</v>
      </c>
      <c r="E15867" s="671">
        <v>7000</v>
      </c>
      <c r="F15867" s="125"/>
      <c r="G15867" s="125">
        <f t="shared" si="253"/>
        <v>-7000</v>
      </c>
      <c r="H15867" s="704" t="s">
        <v>10322</v>
      </c>
    </row>
    <row r="15868" spans="1:8" s="681" customFormat="1" ht="24" customHeight="1" x14ac:dyDescent="0.25">
      <c r="A15868" s="733">
        <v>45124</v>
      </c>
      <c r="B15868" s="62" t="s">
        <v>9830</v>
      </c>
      <c r="C15868" s="669" t="s">
        <v>3144</v>
      </c>
      <c r="D15868" s="906" t="s">
        <v>10491</v>
      </c>
      <c r="E15868" s="671">
        <v>44000</v>
      </c>
      <c r="F15868" s="125"/>
      <c r="G15868" s="125">
        <f t="shared" si="253"/>
        <v>-44000</v>
      </c>
      <c r="H15868" s="704" t="s">
        <v>10322</v>
      </c>
    </row>
    <row r="15869" spans="1:8" s="681" customFormat="1" ht="15" customHeight="1" x14ac:dyDescent="0.25">
      <c r="A15869" s="733">
        <v>45124</v>
      </c>
      <c r="B15869" s="62" t="s">
        <v>10230</v>
      </c>
      <c r="C15869" s="62" t="s">
        <v>3144</v>
      </c>
      <c r="D15869" s="182" t="s">
        <v>10497</v>
      </c>
      <c r="E15869" s="125">
        <v>10980</v>
      </c>
      <c r="F15869" s="125"/>
      <c r="G15869" s="125">
        <f t="shared" si="253"/>
        <v>-10980</v>
      </c>
      <c r="H15869" s="704" t="s">
        <v>10322</v>
      </c>
    </row>
    <row r="15870" spans="1:8" s="681" customFormat="1" ht="15" customHeight="1" x14ac:dyDescent="0.25">
      <c r="A15870" s="733">
        <v>45124</v>
      </c>
      <c r="B15870" s="62" t="s">
        <v>9400</v>
      </c>
      <c r="C15870" s="62" t="s">
        <v>3144</v>
      </c>
      <c r="D15870" s="182" t="s">
        <v>10498</v>
      </c>
      <c r="E15870" s="125">
        <v>8215</v>
      </c>
      <c r="F15870" s="125"/>
      <c r="G15870" s="125">
        <f t="shared" si="253"/>
        <v>-8215</v>
      </c>
      <c r="H15870" s="704" t="s">
        <v>10322</v>
      </c>
    </row>
    <row r="15871" spans="1:8" s="681" customFormat="1" ht="15" customHeight="1" x14ac:dyDescent="0.25">
      <c r="A15871" s="733">
        <v>45124</v>
      </c>
      <c r="B15871" s="62" t="s">
        <v>10230</v>
      </c>
      <c r="C15871" s="62" t="s">
        <v>3144</v>
      </c>
      <c r="D15871" s="182" t="s">
        <v>10497</v>
      </c>
      <c r="E15871" s="125">
        <v>75400</v>
      </c>
      <c r="F15871" s="125"/>
      <c r="G15871" s="125">
        <f t="shared" ref="G15871:G15934" si="254">F15871-E15871</f>
        <v>-75400</v>
      </c>
      <c r="H15871" s="704" t="s">
        <v>10322</v>
      </c>
    </row>
    <row r="15872" spans="1:8" s="681" customFormat="1" ht="15" customHeight="1" x14ac:dyDescent="0.25">
      <c r="A15872" s="733">
        <v>45124</v>
      </c>
      <c r="B15872" s="62" t="s">
        <v>10230</v>
      </c>
      <c r="C15872" s="62" t="s">
        <v>5740</v>
      </c>
      <c r="D15872" s="182" t="s">
        <v>369</v>
      </c>
      <c r="E15872" s="125">
        <v>1000</v>
      </c>
      <c r="F15872" s="125"/>
      <c r="G15872" s="125">
        <f t="shared" si="254"/>
        <v>-1000</v>
      </c>
      <c r="H15872" s="704" t="s">
        <v>10322</v>
      </c>
    </row>
    <row r="15873" spans="1:8" s="681" customFormat="1" ht="15" customHeight="1" x14ac:dyDescent="0.25">
      <c r="A15873" s="733">
        <v>45124</v>
      </c>
      <c r="B15873" s="62" t="s">
        <v>10230</v>
      </c>
      <c r="C15873" s="62" t="s">
        <v>285</v>
      </c>
      <c r="D15873" s="182" t="s">
        <v>9559</v>
      </c>
      <c r="E15873" s="125">
        <v>300</v>
      </c>
      <c r="F15873" s="125"/>
      <c r="G15873" s="125">
        <f t="shared" si="254"/>
        <v>-300</v>
      </c>
      <c r="H15873" s="704" t="s">
        <v>10322</v>
      </c>
    </row>
    <row r="15874" spans="1:8" s="681" customFormat="1" ht="15" customHeight="1" x14ac:dyDescent="0.25">
      <c r="A15874" s="733">
        <v>45124</v>
      </c>
      <c r="B15874" s="62" t="s">
        <v>10142</v>
      </c>
      <c r="C15874" s="62" t="s">
        <v>3144</v>
      </c>
      <c r="D15874" s="182" t="s">
        <v>10499</v>
      </c>
      <c r="E15874" s="125">
        <v>9600</v>
      </c>
      <c r="F15874" s="125"/>
      <c r="G15874" s="125">
        <f t="shared" si="254"/>
        <v>-9600</v>
      </c>
      <c r="H15874" s="704" t="s">
        <v>10322</v>
      </c>
    </row>
    <row r="15875" spans="1:8" s="681" customFormat="1" ht="15" customHeight="1" x14ac:dyDescent="0.25">
      <c r="A15875" s="733">
        <v>45124</v>
      </c>
      <c r="B15875" s="62" t="s">
        <v>10336</v>
      </c>
      <c r="C15875" s="62" t="s">
        <v>3144</v>
      </c>
      <c r="D15875" s="182" t="s">
        <v>10500</v>
      </c>
      <c r="E15875" s="125">
        <v>4500</v>
      </c>
      <c r="F15875" s="125"/>
      <c r="G15875" s="125">
        <f t="shared" si="254"/>
        <v>-4500</v>
      </c>
      <c r="H15875" s="704" t="s">
        <v>10322</v>
      </c>
    </row>
    <row r="15876" spans="1:8" s="681" customFormat="1" ht="15" customHeight="1" x14ac:dyDescent="0.25">
      <c r="A15876" s="733">
        <v>45124</v>
      </c>
      <c r="B15876" s="62" t="s">
        <v>9505</v>
      </c>
      <c r="C15876" s="62" t="s">
        <v>3144</v>
      </c>
      <c r="D15876" s="182" t="s">
        <v>10501</v>
      </c>
      <c r="E15876" s="125">
        <v>28000</v>
      </c>
      <c r="F15876" s="125"/>
      <c r="G15876" s="125">
        <f t="shared" si="254"/>
        <v>-28000</v>
      </c>
      <c r="H15876" s="704" t="s">
        <v>10322</v>
      </c>
    </row>
    <row r="15877" spans="1:8" s="681" customFormat="1" ht="15" customHeight="1" x14ac:dyDescent="0.25">
      <c r="A15877" s="733">
        <v>45124</v>
      </c>
      <c r="B15877" s="62" t="s">
        <v>10021</v>
      </c>
      <c r="C15877" s="550" t="s">
        <v>3144</v>
      </c>
      <c r="D15877" s="739" t="s">
        <v>10502</v>
      </c>
      <c r="E15877" s="551">
        <v>9319</v>
      </c>
      <c r="F15877" s="125"/>
      <c r="G15877" s="125">
        <f t="shared" si="254"/>
        <v>-9319</v>
      </c>
      <c r="H15877" s="704" t="s">
        <v>10322</v>
      </c>
    </row>
    <row r="15878" spans="1:8" s="681" customFormat="1" ht="15" customHeight="1" x14ac:dyDescent="0.25">
      <c r="A15878" s="733">
        <v>45124</v>
      </c>
      <c r="B15878" s="62" t="s">
        <v>10230</v>
      </c>
      <c r="C15878" s="550" t="s">
        <v>3144</v>
      </c>
      <c r="D15878" s="739" t="s">
        <v>10502</v>
      </c>
      <c r="E15878" s="551">
        <v>9319</v>
      </c>
      <c r="F15878" s="125"/>
      <c r="G15878" s="125">
        <f t="shared" si="254"/>
        <v>-9319</v>
      </c>
      <c r="H15878" s="704" t="s">
        <v>10322</v>
      </c>
    </row>
    <row r="15879" spans="1:8" s="681" customFormat="1" ht="15" customHeight="1" x14ac:dyDescent="0.25">
      <c r="A15879" s="733">
        <v>45124</v>
      </c>
      <c r="B15879" s="62" t="s">
        <v>9400</v>
      </c>
      <c r="C15879" s="550" t="s">
        <v>3144</v>
      </c>
      <c r="D15879" s="739" t="s">
        <v>10502</v>
      </c>
      <c r="E15879" s="551">
        <v>9319</v>
      </c>
      <c r="F15879" s="125"/>
      <c r="G15879" s="125">
        <f t="shared" si="254"/>
        <v>-9319</v>
      </c>
      <c r="H15879" s="704" t="s">
        <v>10322</v>
      </c>
    </row>
    <row r="15880" spans="1:8" s="681" customFormat="1" ht="15" customHeight="1" x14ac:dyDescent="0.25">
      <c r="A15880" s="733">
        <v>45124</v>
      </c>
      <c r="B15880" s="62" t="s">
        <v>9400</v>
      </c>
      <c r="C15880" s="62" t="s">
        <v>5740</v>
      </c>
      <c r="D15880" s="182" t="s">
        <v>10335</v>
      </c>
      <c r="E15880" s="125">
        <v>200</v>
      </c>
      <c r="F15880" s="125"/>
      <c r="G15880" s="125">
        <f t="shared" si="254"/>
        <v>-200</v>
      </c>
      <c r="H15880" s="704" t="s">
        <v>10322</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10322</v>
      </c>
    </row>
    <row r="15882" spans="1:8" s="681" customFormat="1" ht="15" customHeight="1" x14ac:dyDescent="0.25">
      <c r="A15882" s="733">
        <v>45124</v>
      </c>
      <c r="B15882" s="62" t="s">
        <v>10142</v>
      </c>
      <c r="C15882" s="62" t="s">
        <v>5740</v>
      </c>
      <c r="D15882" s="182" t="s">
        <v>369</v>
      </c>
      <c r="E15882" s="125">
        <v>400</v>
      </c>
      <c r="F15882" s="125"/>
      <c r="G15882" s="125">
        <f t="shared" si="254"/>
        <v>-400</v>
      </c>
      <c r="H15882" s="704" t="s">
        <v>10322</v>
      </c>
    </row>
    <row r="15883" spans="1:8" s="681" customFormat="1" ht="15" customHeight="1" x14ac:dyDescent="0.25">
      <c r="A15883" s="733">
        <v>45124</v>
      </c>
      <c r="B15883" s="62" t="s">
        <v>9354</v>
      </c>
      <c r="C15883" s="62" t="s">
        <v>5740</v>
      </c>
      <c r="D15883" s="182" t="s">
        <v>369</v>
      </c>
      <c r="E15883" s="125">
        <v>600</v>
      </c>
      <c r="F15883" s="125"/>
      <c r="G15883" s="125">
        <f t="shared" si="254"/>
        <v>-600</v>
      </c>
      <c r="H15883" s="704" t="s">
        <v>10322</v>
      </c>
    </row>
    <row r="15884" spans="1:8" s="681" customFormat="1" ht="15" customHeight="1" x14ac:dyDescent="0.25">
      <c r="A15884" s="733">
        <v>45124</v>
      </c>
      <c r="B15884" s="62" t="s">
        <v>9462</v>
      </c>
      <c r="C15884" s="62" t="s">
        <v>3144</v>
      </c>
      <c r="D15884" s="182" t="s">
        <v>10503</v>
      </c>
      <c r="E15884" s="125">
        <v>900</v>
      </c>
      <c r="F15884" s="125"/>
      <c r="G15884" s="125">
        <f t="shared" si="254"/>
        <v>-900</v>
      </c>
      <c r="H15884" s="704" t="s">
        <v>10322</v>
      </c>
    </row>
    <row r="15885" spans="1:8" s="681" customFormat="1" ht="15" customHeight="1" x14ac:dyDescent="0.25">
      <c r="A15885" s="733">
        <v>45124</v>
      </c>
      <c r="B15885" s="62" t="s">
        <v>25</v>
      </c>
      <c r="C15885" s="62" t="s">
        <v>2427</v>
      </c>
      <c r="D15885" s="182" t="s">
        <v>10504</v>
      </c>
      <c r="E15885" s="125">
        <v>36563</v>
      </c>
      <c r="F15885" s="125"/>
      <c r="G15885" s="125">
        <f t="shared" si="254"/>
        <v>-36563</v>
      </c>
      <c r="H15885" s="704" t="s">
        <v>10322</v>
      </c>
    </row>
    <row r="15886" spans="1:8" s="681" customFormat="1" ht="15" customHeight="1" x14ac:dyDescent="0.25">
      <c r="A15886" s="733">
        <v>45124</v>
      </c>
      <c r="B15886" s="62" t="s">
        <v>2932</v>
      </c>
      <c r="C15886" s="62" t="s">
        <v>3144</v>
      </c>
      <c r="D15886" s="182" t="s">
        <v>10505</v>
      </c>
      <c r="E15886" s="125">
        <v>4750</v>
      </c>
      <c r="F15886" s="125"/>
      <c r="G15886" s="125">
        <f t="shared" si="254"/>
        <v>-4750</v>
      </c>
      <c r="H15886" s="704" t="s">
        <v>10322</v>
      </c>
    </row>
    <row r="15887" spans="1:8" s="681" customFormat="1" ht="24" customHeight="1" x14ac:dyDescent="0.25">
      <c r="A15887" s="733">
        <v>45125</v>
      </c>
      <c r="B15887" s="62" t="s">
        <v>10240</v>
      </c>
      <c r="C15887" s="62" t="s">
        <v>166</v>
      </c>
      <c r="D15887" s="182" t="s">
        <v>10508</v>
      </c>
      <c r="E15887" s="125">
        <v>115000</v>
      </c>
      <c r="F15887" s="125"/>
      <c r="G15887" s="125">
        <f t="shared" si="254"/>
        <v>-115000</v>
      </c>
      <c r="H15887" s="704" t="s">
        <v>10322</v>
      </c>
    </row>
    <row r="15888" spans="1:8" s="681" customFormat="1" ht="24" customHeight="1" x14ac:dyDescent="0.25">
      <c r="A15888" s="733">
        <v>45125</v>
      </c>
      <c r="B15888" s="62" t="s">
        <v>10336</v>
      </c>
      <c r="C15888" s="62" t="s">
        <v>166</v>
      </c>
      <c r="D15888" s="182" t="s">
        <v>10508</v>
      </c>
      <c r="E15888" s="125">
        <v>130000</v>
      </c>
      <c r="F15888" s="125"/>
      <c r="G15888" s="125">
        <f t="shared" si="254"/>
        <v>-130000</v>
      </c>
      <c r="H15888" s="704" t="s">
        <v>10322</v>
      </c>
    </row>
    <row r="15889" spans="1:8" s="681" customFormat="1" ht="15" customHeight="1" x14ac:dyDescent="0.25">
      <c r="A15889" s="733">
        <v>45125</v>
      </c>
      <c r="B15889" s="62" t="s">
        <v>10021</v>
      </c>
      <c r="C15889" s="62" t="s">
        <v>6475</v>
      </c>
      <c r="D15889" s="182" t="s">
        <v>10509</v>
      </c>
      <c r="E15889" s="125">
        <v>30000</v>
      </c>
      <c r="F15889" s="125"/>
      <c r="G15889" s="125">
        <f t="shared" si="254"/>
        <v>-30000</v>
      </c>
      <c r="H15889" s="704" t="s">
        <v>10322</v>
      </c>
    </row>
    <row r="15890" spans="1:8" s="681" customFormat="1" ht="15" customHeight="1" x14ac:dyDescent="0.25">
      <c r="A15890" s="733">
        <v>45125</v>
      </c>
      <c r="B15890" s="62" t="s">
        <v>103</v>
      </c>
      <c r="C15890" s="62" t="s">
        <v>103</v>
      </c>
      <c r="D15890" s="182" t="s">
        <v>10209</v>
      </c>
      <c r="E15890" s="125">
        <v>3000</v>
      </c>
      <c r="F15890" s="125"/>
      <c r="G15890" s="125">
        <f t="shared" si="254"/>
        <v>-3000</v>
      </c>
      <c r="H15890" s="704" t="s">
        <v>10322</v>
      </c>
    </row>
    <row r="15891" spans="1:8" s="681" customFormat="1" ht="15" customHeight="1" x14ac:dyDescent="0.25">
      <c r="A15891" s="733">
        <v>45125</v>
      </c>
      <c r="B15891" s="62" t="s">
        <v>10377</v>
      </c>
      <c r="C15891" s="62" t="s">
        <v>10506</v>
      </c>
      <c r="D15891" s="182" t="s">
        <v>10507</v>
      </c>
      <c r="E15891" s="125">
        <v>7000</v>
      </c>
      <c r="F15891" s="125"/>
      <c r="G15891" s="125">
        <f t="shared" si="254"/>
        <v>-7000</v>
      </c>
      <c r="H15891" s="704" t="s">
        <v>10322</v>
      </c>
    </row>
    <row r="15892" spans="1:8" s="681" customFormat="1" ht="15" customHeight="1" x14ac:dyDescent="0.25">
      <c r="A15892" s="733">
        <v>45125</v>
      </c>
      <c r="B15892" s="62" t="s">
        <v>10336</v>
      </c>
      <c r="C15892" s="62" t="s">
        <v>3144</v>
      </c>
      <c r="D15892" s="182" t="s">
        <v>10003</v>
      </c>
      <c r="E15892" s="125">
        <v>38750</v>
      </c>
      <c r="F15892" s="125"/>
      <c r="G15892" s="125">
        <f t="shared" si="254"/>
        <v>-38750</v>
      </c>
      <c r="H15892" s="704" t="s">
        <v>10322</v>
      </c>
    </row>
    <row r="15893" spans="1:8" s="681" customFormat="1" ht="15" customHeight="1" x14ac:dyDescent="0.25">
      <c r="A15893" s="733">
        <v>45125</v>
      </c>
      <c r="B15893" s="62" t="s">
        <v>10377</v>
      </c>
      <c r="C15893" s="62" t="s">
        <v>3144</v>
      </c>
      <c r="D15893" s="182" t="s">
        <v>10003</v>
      </c>
      <c r="E15893" s="125">
        <v>11500</v>
      </c>
      <c r="F15893" s="125"/>
      <c r="G15893" s="125">
        <f t="shared" si="254"/>
        <v>-11500</v>
      </c>
      <c r="H15893" s="704" t="s">
        <v>10322</v>
      </c>
    </row>
    <row r="15894" spans="1:8" s="681" customFormat="1" ht="15" customHeight="1" x14ac:dyDescent="0.25">
      <c r="A15894" s="733">
        <v>45125</v>
      </c>
      <c r="B15894" s="62" t="s">
        <v>10377</v>
      </c>
      <c r="C15894" s="62" t="s">
        <v>3144</v>
      </c>
      <c r="D15894" s="182" t="s">
        <v>10510</v>
      </c>
      <c r="E15894" s="125">
        <v>96000</v>
      </c>
      <c r="F15894" s="125"/>
      <c r="G15894" s="125">
        <f t="shared" si="254"/>
        <v>-96000</v>
      </c>
      <c r="H15894" s="704" t="s">
        <v>10322</v>
      </c>
    </row>
    <row r="15895" spans="1:8" s="681" customFormat="1" ht="15" customHeight="1" x14ac:dyDescent="0.25">
      <c r="A15895" s="733">
        <v>45125</v>
      </c>
      <c r="B15895" s="62" t="s">
        <v>9407</v>
      </c>
      <c r="C15895" s="62" t="s">
        <v>10268</v>
      </c>
      <c r="D15895" s="182" t="s">
        <v>10511</v>
      </c>
      <c r="E15895" s="125">
        <v>15000</v>
      </c>
      <c r="F15895" s="125"/>
      <c r="G15895" s="125">
        <f t="shared" si="254"/>
        <v>-15000</v>
      </c>
      <c r="H15895" s="704" t="s">
        <v>10322</v>
      </c>
    </row>
    <row r="15896" spans="1:8" s="681" customFormat="1" ht="15" customHeight="1" x14ac:dyDescent="0.25">
      <c r="A15896" s="733">
        <v>45125</v>
      </c>
      <c r="B15896" s="62" t="s">
        <v>10377</v>
      </c>
      <c r="C15896" s="62" t="s">
        <v>5740</v>
      </c>
      <c r="D15896" s="182" t="s">
        <v>10335</v>
      </c>
      <c r="E15896" s="125">
        <v>400</v>
      </c>
      <c r="F15896" s="125"/>
      <c r="G15896" s="125">
        <f t="shared" si="254"/>
        <v>-400</v>
      </c>
      <c r="H15896" s="704" t="s">
        <v>10322</v>
      </c>
    </row>
    <row r="15897" spans="1:8" s="681" customFormat="1" ht="15" customHeight="1" x14ac:dyDescent="0.25">
      <c r="A15897" s="733">
        <v>45125</v>
      </c>
      <c r="B15897" s="62" t="s">
        <v>9354</v>
      </c>
      <c r="C15897" s="62" t="s">
        <v>10516</v>
      </c>
      <c r="D15897" s="182" t="s">
        <v>2710</v>
      </c>
      <c r="E15897" s="125">
        <v>1000</v>
      </c>
      <c r="F15897" s="125"/>
      <c r="G15897" s="125">
        <f t="shared" si="254"/>
        <v>-1000</v>
      </c>
      <c r="H15897" s="704" t="s">
        <v>10322</v>
      </c>
    </row>
    <row r="15898" spans="1:8" s="681" customFormat="1" ht="15" customHeight="1" x14ac:dyDescent="0.25">
      <c r="A15898" s="733">
        <v>45125</v>
      </c>
      <c r="B15898" s="62" t="s">
        <v>10021</v>
      </c>
      <c r="C15898" s="62" t="s">
        <v>3144</v>
      </c>
      <c r="D15898" s="182" t="s">
        <v>10512</v>
      </c>
      <c r="E15898" s="125">
        <v>580</v>
      </c>
      <c r="F15898" s="125"/>
      <c r="G15898" s="125">
        <f t="shared" si="254"/>
        <v>-580</v>
      </c>
      <c r="H15898" s="704" t="s">
        <v>10322</v>
      </c>
    </row>
    <row r="15899" spans="1:8" s="681" customFormat="1" ht="15" customHeight="1" x14ac:dyDescent="0.25">
      <c r="A15899" s="733">
        <v>45125</v>
      </c>
      <c r="B15899" s="62" t="s">
        <v>9354</v>
      </c>
      <c r="C15899" s="62" t="s">
        <v>391</v>
      </c>
      <c r="D15899" s="182" t="s">
        <v>10517</v>
      </c>
      <c r="E15899" s="125">
        <v>900</v>
      </c>
      <c r="F15899" s="125"/>
      <c r="G15899" s="125">
        <f t="shared" si="254"/>
        <v>-900</v>
      </c>
      <c r="H15899" s="704" t="s">
        <v>10322</v>
      </c>
    </row>
    <row r="15900" spans="1:8" s="681" customFormat="1" ht="15" customHeight="1" x14ac:dyDescent="0.25">
      <c r="A15900" s="733">
        <v>45125</v>
      </c>
      <c r="B15900" s="62" t="s">
        <v>10336</v>
      </c>
      <c r="C15900" s="62" t="s">
        <v>3144</v>
      </c>
      <c r="D15900" s="182" t="s">
        <v>10513</v>
      </c>
      <c r="E15900" s="125">
        <v>88000</v>
      </c>
      <c r="F15900" s="125"/>
      <c r="G15900" s="125">
        <f t="shared" si="254"/>
        <v>-88000</v>
      </c>
      <c r="H15900" s="704" t="s">
        <v>10322</v>
      </c>
    </row>
    <row r="15901" spans="1:8" s="681" customFormat="1" ht="15" customHeight="1" x14ac:dyDescent="0.25">
      <c r="A15901" s="733">
        <v>45125</v>
      </c>
      <c r="B15901" s="62" t="s">
        <v>10294</v>
      </c>
      <c r="C15901" s="62" t="s">
        <v>3144</v>
      </c>
      <c r="D15901" s="182" t="s">
        <v>2271</v>
      </c>
      <c r="E15901" s="125">
        <v>4380</v>
      </c>
      <c r="F15901" s="125"/>
      <c r="G15901" s="125">
        <f t="shared" si="254"/>
        <v>-4380</v>
      </c>
      <c r="H15901" s="704" t="s">
        <v>10322</v>
      </c>
    </row>
    <row r="15902" spans="1:8" s="681" customFormat="1" ht="15" customHeight="1" x14ac:dyDescent="0.25">
      <c r="A15902" s="733">
        <v>45125</v>
      </c>
      <c r="B15902" s="62" t="s">
        <v>10377</v>
      </c>
      <c r="C15902" s="62" t="s">
        <v>3144</v>
      </c>
      <c r="D15902" s="182" t="s">
        <v>2271</v>
      </c>
      <c r="E15902" s="125">
        <v>16560</v>
      </c>
      <c r="F15902" s="125"/>
      <c r="G15902" s="125">
        <f t="shared" si="254"/>
        <v>-16560</v>
      </c>
      <c r="H15902" s="704" t="s">
        <v>10322</v>
      </c>
    </row>
    <row r="15903" spans="1:8" s="681" customFormat="1" ht="15" customHeight="1" x14ac:dyDescent="0.25">
      <c r="A15903" s="733">
        <v>45125</v>
      </c>
      <c r="B15903" s="62" t="s">
        <v>9400</v>
      </c>
      <c r="C15903" s="62" t="s">
        <v>3144</v>
      </c>
      <c r="D15903" s="182" t="s">
        <v>10514</v>
      </c>
      <c r="E15903" s="125">
        <v>1000</v>
      </c>
      <c r="F15903" s="125"/>
      <c r="G15903" s="125">
        <f t="shared" si="254"/>
        <v>-1000</v>
      </c>
      <c r="H15903" s="704" t="s">
        <v>10322</v>
      </c>
    </row>
    <row r="15904" spans="1:8" s="681" customFormat="1" ht="15" customHeight="1" x14ac:dyDescent="0.25">
      <c r="A15904" s="733">
        <v>45125</v>
      </c>
      <c r="B15904" s="62" t="s">
        <v>10336</v>
      </c>
      <c r="C15904" s="62" t="s">
        <v>3144</v>
      </c>
      <c r="D15904" s="182" t="s">
        <v>10515</v>
      </c>
      <c r="E15904" s="125">
        <v>8520</v>
      </c>
      <c r="F15904" s="125"/>
      <c r="G15904" s="125">
        <f t="shared" si="254"/>
        <v>-8520</v>
      </c>
      <c r="H15904" s="704" t="s">
        <v>10322</v>
      </c>
    </row>
    <row r="15905" spans="1:8" s="681" customFormat="1" ht="15" customHeight="1" x14ac:dyDescent="0.25">
      <c r="A15905" s="733">
        <v>45125</v>
      </c>
      <c r="B15905" s="62" t="s">
        <v>10336</v>
      </c>
      <c r="C15905" s="62" t="s">
        <v>285</v>
      </c>
      <c r="D15905" s="182" t="s">
        <v>9626</v>
      </c>
      <c r="E15905" s="125">
        <v>300</v>
      </c>
      <c r="F15905" s="125"/>
      <c r="G15905" s="125">
        <f t="shared" si="254"/>
        <v>-300</v>
      </c>
      <c r="H15905" s="704" t="s">
        <v>10322</v>
      </c>
    </row>
    <row r="15906" spans="1:8" s="681" customFormat="1" ht="15" customHeight="1" x14ac:dyDescent="0.25">
      <c r="A15906" s="733">
        <v>45125</v>
      </c>
      <c r="B15906" s="62" t="s">
        <v>10336</v>
      </c>
      <c r="C15906" s="62" t="s">
        <v>5740</v>
      </c>
      <c r="D15906" s="182" t="s">
        <v>369</v>
      </c>
      <c r="E15906" s="125">
        <v>600</v>
      </c>
      <c r="F15906" s="125"/>
      <c r="G15906" s="125">
        <f t="shared" si="254"/>
        <v>-600</v>
      </c>
      <c r="H15906" s="704" t="s">
        <v>10322</v>
      </c>
    </row>
    <row r="15907" spans="1:8" s="681" customFormat="1" ht="15" customHeight="1" x14ac:dyDescent="0.25">
      <c r="A15907" s="733">
        <v>45126</v>
      </c>
      <c r="B15907" s="62" t="s">
        <v>10336</v>
      </c>
      <c r="C15907" s="62" t="s">
        <v>5740</v>
      </c>
      <c r="D15907" s="182" t="s">
        <v>369</v>
      </c>
      <c r="E15907" s="125">
        <v>1200</v>
      </c>
      <c r="F15907" s="125"/>
      <c r="G15907" s="125">
        <f t="shared" si="254"/>
        <v>-1200</v>
      </c>
      <c r="H15907" s="704" t="s">
        <v>10322</v>
      </c>
    </row>
    <row r="15908" spans="1:8" s="681" customFormat="1" ht="15" customHeight="1" x14ac:dyDescent="0.25">
      <c r="A15908" s="733">
        <v>45126</v>
      </c>
      <c r="B15908" s="62" t="s">
        <v>10377</v>
      </c>
      <c r="C15908" s="62" t="s">
        <v>5740</v>
      </c>
      <c r="D15908" s="182" t="s">
        <v>369</v>
      </c>
      <c r="E15908" s="125">
        <v>800</v>
      </c>
      <c r="F15908" s="125"/>
      <c r="G15908" s="125">
        <f t="shared" si="254"/>
        <v>-800</v>
      </c>
      <c r="H15908" s="704" t="s">
        <v>10322</v>
      </c>
    </row>
    <row r="15909" spans="1:8" s="681" customFormat="1" ht="15" customHeight="1" x14ac:dyDescent="0.25">
      <c r="A15909" s="733">
        <v>45126</v>
      </c>
      <c r="B15909" s="62" t="s">
        <v>10336</v>
      </c>
      <c r="C15909" s="62" t="s">
        <v>5740</v>
      </c>
      <c r="D15909" s="182" t="s">
        <v>10335</v>
      </c>
      <c r="E15909" s="125">
        <v>200</v>
      </c>
      <c r="F15909" s="125"/>
      <c r="G15909" s="125">
        <f t="shared" si="254"/>
        <v>-200</v>
      </c>
      <c r="H15909" s="704" t="s">
        <v>10322</v>
      </c>
    </row>
    <row r="15910" spans="1:8" s="681" customFormat="1" ht="15" customHeight="1" x14ac:dyDescent="0.25">
      <c r="A15910" s="733">
        <v>45126</v>
      </c>
      <c r="B15910" s="62" t="s">
        <v>10294</v>
      </c>
      <c r="C15910" s="62" t="s">
        <v>3144</v>
      </c>
      <c r="D15910" s="182"/>
      <c r="E15910" s="125">
        <v>4450</v>
      </c>
      <c r="F15910" s="125"/>
      <c r="G15910" s="125">
        <f t="shared" si="254"/>
        <v>-4450</v>
      </c>
      <c r="H15910" s="704" t="s">
        <v>10322</v>
      </c>
    </row>
    <row r="15911" spans="1:8" s="681" customFormat="1" ht="15" customHeight="1" x14ac:dyDescent="0.25">
      <c r="A15911" s="733">
        <v>45126</v>
      </c>
      <c r="B15911" s="62" t="s">
        <v>7951</v>
      </c>
      <c r="C15911" s="62" t="s">
        <v>789</v>
      </c>
      <c r="D15911" s="182" t="s">
        <v>10518</v>
      </c>
      <c r="E15911" s="125">
        <v>900</v>
      </c>
      <c r="F15911" s="125"/>
      <c r="G15911" s="125">
        <f t="shared" si="254"/>
        <v>-900</v>
      </c>
      <c r="H15911" s="704" t="s">
        <v>10322</v>
      </c>
    </row>
    <row r="15912" spans="1:8" s="681" customFormat="1" ht="15" customHeight="1" x14ac:dyDescent="0.25">
      <c r="A15912" s="733">
        <v>45126</v>
      </c>
      <c r="B15912" s="62" t="s">
        <v>16</v>
      </c>
      <c r="C15912" s="62" t="s">
        <v>103</v>
      </c>
      <c r="D15912" s="182" t="s">
        <v>10209</v>
      </c>
      <c r="E15912" s="125">
        <v>3000</v>
      </c>
      <c r="F15912" s="125"/>
      <c r="G15912" s="125">
        <f t="shared" si="254"/>
        <v>-3000</v>
      </c>
      <c r="H15912" s="704" t="s">
        <v>10322</v>
      </c>
    </row>
    <row r="15913" spans="1:8" s="681" customFormat="1" ht="15" customHeight="1" x14ac:dyDescent="0.25">
      <c r="A15913" s="733">
        <v>45126</v>
      </c>
      <c r="B15913" s="62" t="s">
        <v>10230</v>
      </c>
      <c r="C15913" s="62" t="s">
        <v>5740</v>
      </c>
      <c r="D15913" s="182" t="s">
        <v>10519</v>
      </c>
      <c r="E15913" s="125">
        <v>3500</v>
      </c>
      <c r="F15913" s="125"/>
      <c r="G15913" s="125">
        <f t="shared" si="254"/>
        <v>-3500</v>
      </c>
      <c r="H15913" s="704" t="s">
        <v>10322</v>
      </c>
    </row>
    <row r="15914" spans="1:8" s="681" customFormat="1" ht="15" customHeight="1" x14ac:dyDescent="0.25">
      <c r="A15914" s="733">
        <v>45126</v>
      </c>
      <c r="B15914" s="62" t="s">
        <v>10230</v>
      </c>
      <c r="C15914" s="62" t="s">
        <v>5740</v>
      </c>
      <c r="D15914" s="182" t="s">
        <v>10520</v>
      </c>
      <c r="E15914" s="125">
        <v>1000</v>
      </c>
      <c r="F15914" s="125"/>
      <c r="G15914" s="125">
        <f t="shared" si="254"/>
        <v>-1000</v>
      </c>
      <c r="H15914" s="704" t="s">
        <v>10322</v>
      </c>
    </row>
    <row r="15915" spans="1:8" s="681" customFormat="1" ht="15" customHeight="1" x14ac:dyDescent="0.25">
      <c r="A15915" s="733">
        <v>45126</v>
      </c>
      <c r="B15915" s="62" t="s">
        <v>10230</v>
      </c>
      <c r="C15915" s="62" t="s">
        <v>3144</v>
      </c>
      <c r="D15915" s="182" t="s">
        <v>10539</v>
      </c>
      <c r="E15915" s="125">
        <v>2950</v>
      </c>
      <c r="F15915" s="125"/>
      <c r="G15915" s="125">
        <f t="shared" si="254"/>
        <v>-2950</v>
      </c>
      <c r="H15915" s="704" t="s">
        <v>10322</v>
      </c>
    </row>
    <row r="15916" spans="1:8" s="681" customFormat="1" ht="15" customHeight="1" x14ac:dyDescent="0.25">
      <c r="A15916" s="733">
        <v>45126</v>
      </c>
      <c r="B15916" s="62" t="s">
        <v>9354</v>
      </c>
      <c r="C15916" s="62" t="s">
        <v>704</v>
      </c>
      <c r="D15916" s="182" t="s">
        <v>10546</v>
      </c>
      <c r="E15916" s="125">
        <v>6000</v>
      </c>
      <c r="F15916" s="125"/>
      <c r="G15916" s="125">
        <f t="shared" si="254"/>
        <v>-6000</v>
      </c>
      <c r="H15916" s="704" t="s">
        <v>10322</v>
      </c>
    </row>
    <row r="15917" spans="1:8" s="681" customFormat="1" ht="15" customHeight="1" x14ac:dyDescent="0.25">
      <c r="A15917" s="733">
        <v>45126</v>
      </c>
      <c r="B15917" s="62" t="s">
        <v>9354</v>
      </c>
      <c r="C15917" s="62" t="s">
        <v>3144</v>
      </c>
      <c r="D15917" s="182" t="s">
        <v>10540</v>
      </c>
      <c r="E15917" s="125">
        <v>4930</v>
      </c>
      <c r="F15917" s="125"/>
      <c r="G15917" s="125">
        <f t="shared" si="254"/>
        <v>-4930</v>
      </c>
      <c r="H15917" s="704" t="s">
        <v>10322</v>
      </c>
    </row>
    <row r="15918" spans="1:8" s="681" customFormat="1" ht="24" customHeight="1" x14ac:dyDescent="0.25">
      <c r="A15918" s="733">
        <v>45126</v>
      </c>
      <c r="B15918" s="62" t="s">
        <v>1399</v>
      </c>
      <c r="C15918" s="62" t="s">
        <v>391</v>
      </c>
      <c r="D15918" s="182" t="s">
        <v>10576</v>
      </c>
      <c r="E15918" s="125">
        <v>8000</v>
      </c>
      <c r="F15918" s="125"/>
      <c r="G15918" s="125">
        <f t="shared" si="254"/>
        <v>-8000</v>
      </c>
      <c r="H15918" s="704" t="s">
        <v>10322</v>
      </c>
    </row>
    <row r="15919" spans="1:8" s="681" customFormat="1" ht="15" x14ac:dyDescent="0.25">
      <c r="A15919" s="733">
        <v>45127</v>
      </c>
      <c r="B15919" s="62" t="s">
        <v>10336</v>
      </c>
      <c r="C15919" s="62" t="s">
        <v>3144</v>
      </c>
      <c r="D15919" s="182" t="s">
        <v>10541</v>
      </c>
      <c r="E15919" s="125">
        <v>46840</v>
      </c>
      <c r="F15919" s="125"/>
      <c r="G15919" s="125">
        <f t="shared" si="254"/>
        <v>-46840</v>
      </c>
      <c r="H15919" s="704" t="s">
        <v>10322</v>
      </c>
    </row>
    <row r="15920" spans="1:8" s="681" customFormat="1" ht="15" customHeight="1" x14ac:dyDescent="0.25">
      <c r="A15920" s="733">
        <v>45127</v>
      </c>
      <c r="B15920" s="62" t="s">
        <v>9400</v>
      </c>
      <c r="C15920" s="62" t="s">
        <v>3144</v>
      </c>
      <c r="D15920" s="182" t="s">
        <v>10542</v>
      </c>
      <c r="E15920" s="125">
        <v>12640</v>
      </c>
      <c r="F15920" s="125"/>
      <c r="G15920" s="125">
        <f t="shared" si="254"/>
        <v>-12640</v>
      </c>
      <c r="H15920" s="704" t="s">
        <v>10322</v>
      </c>
    </row>
    <row r="15921" spans="1:8" s="681" customFormat="1" ht="15" customHeight="1" x14ac:dyDescent="0.25">
      <c r="A15921" s="733">
        <v>45127</v>
      </c>
      <c r="B15921" s="62" t="s">
        <v>10336</v>
      </c>
      <c r="C15921" s="62" t="s">
        <v>3144</v>
      </c>
      <c r="D15921" s="182" t="s">
        <v>10543</v>
      </c>
      <c r="E15921" s="125">
        <v>14400</v>
      </c>
      <c r="F15921" s="125"/>
      <c r="G15921" s="125">
        <f t="shared" si="254"/>
        <v>-14400</v>
      </c>
      <c r="H15921" s="704" t="s">
        <v>10322</v>
      </c>
    </row>
    <row r="15922" spans="1:8" s="681" customFormat="1" ht="15" customHeight="1" x14ac:dyDescent="0.25">
      <c r="A15922" s="733">
        <v>45127</v>
      </c>
      <c r="B15922" s="62" t="s">
        <v>10294</v>
      </c>
      <c r="C15922" s="62" t="s">
        <v>3144</v>
      </c>
      <c r="D15922" s="182" t="s">
        <v>10544</v>
      </c>
      <c r="E15922" s="125">
        <v>800</v>
      </c>
      <c r="F15922" s="125"/>
      <c r="G15922" s="125">
        <f t="shared" si="254"/>
        <v>-800</v>
      </c>
      <c r="H15922" s="704" t="s">
        <v>10322</v>
      </c>
    </row>
    <row r="15923" spans="1:8" s="681" customFormat="1" ht="15" customHeight="1" x14ac:dyDescent="0.25">
      <c r="A15923" s="733">
        <v>45127</v>
      </c>
      <c r="B15923" s="62" t="s">
        <v>10230</v>
      </c>
      <c r="C15923" s="62" t="s">
        <v>3144</v>
      </c>
      <c r="D15923" s="182" t="s">
        <v>10545</v>
      </c>
      <c r="E15923" s="125">
        <v>250</v>
      </c>
      <c r="F15923" s="125"/>
      <c r="G15923" s="125">
        <f t="shared" si="254"/>
        <v>-250</v>
      </c>
      <c r="H15923" s="704" t="s">
        <v>10322</v>
      </c>
    </row>
    <row r="15924" spans="1:8" s="681" customFormat="1" ht="15" customHeight="1" x14ac:dyDescent="0.25">
      <c r="A15924" s="733">
        <v>45127</v>
      </c>
      <c r="B15924" s="62" t="s">
        <v>10230</v>
      </c>
      <c r="C15924" s="62" t="s">
        <v>285</v>
      </c>
      <c r="D15924" s="182" t="s">
        <v>8661</v>
      </c>
      <c r="E15924" s="125">
        <v>1000</v>
      </c>
      <c r="F15924" s="125"/>
      <c r="G15924" s="125">
        <f t="shared" si="254"/>
        <v>-1000</v>
      </c>
      <c r="H15924" s="704" t="s">
        <v>10322</v>
      </c>
    </row>
    <row r="15925" spans="1:8" s="681" customFormat="1" ht="15" customHeight="1" x14ac:dyDescent="0.25">
      <c r="A15925" s="733">
        <v>45127</v>
      </c>
      <c r="B15925" s="62" t="s">
        <v>10336</v>
      </c>
      <c r="C15925" s="62" t="s">
        <v>5740</v>
      </c>
      <c r="D15925" s="182" t="s">
        <v>10335</v>
      </c>
      <c r="E15925" s="125">
        <v>300</v>
      </c>
      <c r="F15925" s="125"/>
      <c r="G15925" s="125">
        <f t="shared" si="254"/>
        <v>-300</v>
      </c>
      <c r="H15925" s="704" t="s">
        <v>10322</v>
      </c>
    </row>
    <row r="15926" spans="1:8" s="681" customFormat="1" ht="15" customHeight="1" x14ac:dyDescent="0.25">
      <c r="A15926" s="733">
        <v>45127</v>
      </c>
      <c r="B15926" s="62" t="s">
        <v>8557</v>
      </c>
      <c r="C15926" s="62" t="s">
        <v>3144</v>
      </c>
      <c r="D15926" s="182" t="s">
        <v>10547</v>
      </c>
      <c r="E15926" s="125">
        <v>4840</v>
      </c>
      <c r="F15926" s="125"/>
      <c r="G15926" s="125">
        <f t="shared" si="254"/>
        <v>-4840</v>
      </c>
      <c r="H15926" s="704" t="s">
        <v>10322</v>
      </c>
    </row>
    <row r="15927" spans="1:8" s="681" customFormat="1" ht="15" customHeight="1" x14ac:dyDescent="0.25">
      <c r="A15927" s="733">
        <v>45127</v>
      </c>
      <c r="B15927" s="62" t="s">
        <v>8557</v>
      </c>
      <c r="C15927" s="62" t="s">
        <v>63</v>
      </c>
      <c r="D15927" s="182" t="s">
        <v>10548</v>
      </c>
      <c r="E15927" s="125">
        <v>25000</v>
      </c>
      <c r="F15927" s="125"/>
      <c r="G15927" s="125">
        <f t="shared" si="254"/>
        <v>-25000</v>
      </c>
      <c r="H15927" s="704" t="s">
        <v>10322</v>
      </c>
    </row>
    <row r="15928" spans="1:8" s="681" customFormat="1" ht="15" customHeight="1" x14ac:dyDescent="0.25">
      <c r="A15928" s="733">
        <v>45127</v>
      </c>
      <c r="B15928" s="62" t="s">
        <v>10294</v>
      </c>
      <c r="C15928" s="62" t="s">
        <v>5740</v>
      </c>
      <c r="D15928" s="182" t="s">
        <v>369</v>
      </c>
      <c r="E15928" s="125">
        <v>1500</v>
      </c>
      <c r="F15928" s="125"/>
      <c r="G15928" s="125">
        <f t="shared" si="254"/>
        <v>-1500</v>
      </c>
      <c r="H15928" s="704" t="s">
        <v>10322</v>
      </c>
    </row>
    <row r="15929" spans="1:8" s="681" customFormat="1" ht="15" customHeight="1" x14ac:dyDescent="0.25">
      <c r="A15929" s="733">
        <v>45127</v>
      </c>
      <c r="B15929" s="62" t="s">
        <v>9400</v>
      </c>
      <c r="C15929" s="62" t="s">
        <v>5740</v>
      </c>
      <c r="D15929" s="182" t="s">
        <v>369</v>
      </c>
      <c r="E15929" s="125">
        <v>3500</v>
      </c>
      <c r="F15929" s="125"/>
      <c r="G15929" s="125">
        <f t="shared" si="254"/>
        <v>-3500</v>
      </c>
      <c r="H15929" s="704" t="s">
        <v>10322</v>
      </c>
    </row>
    <row r="15930" spans="1:8" s="681" customFormat="1" ht="15" customHeight="1" x14ac:dyDescent="0.25">
      <c r="A15930" s="733">
        <v>45127</v>
      </c>
      <c r="B15930" s="62" t="s">
        <v>16</v>
      </c>
      <c r="C15930" s="62" t="s">
        <v>103</v>
      </c>
      <c r="D15930" s="182" t="s">
        <v>10209</v>
      </c>
      <c r="E15930" s="125">
        <v>3000</v>
      </c>
      <c r="F15930" s="125"/>
      <c r="G15930" s="125">
        <f t="shared" si="254"/>
        <v>-3000</v>
      </c>
      <c r="H15930" s="704" t="s">
        <v>10322</v>
      </c>
    </row>
    <row r="15931" spans="1:8" s="681" customFormat="1" ht="15" customHeight="1" x14ac:dyDescent="0.25">
      <c r="A15931" s="733">
        <v>45127</v>
      </c>
      <c r="B15931" s="62" t="s">
        <v>8655</v>
      </c>
      <c r="C15931" s="550" t="s">
        <v>8392</v>
      </c>
      <c r="D15931" s="739" t="s">
        <v>10549</v>
      </c>
      <c r="E15931" s="551">
        <v>12087</v>
      </c>
      <c r="F15931" s="125"/>
      <c r="G15931" s="125">
        <f t="shared" si="254"/>
        <v>-12087</v>
      </c>
      <c r="H15931" s="704" t="s">
        <v>10322</v>
      </c>
    </row>
    <row r="15932" spans="1:8" s="681" customFormat="1" ht="15" customHeight="1" x14ac:dyDescent="0.25">
      <c r="A15932" s="733">
        <v>45127</v>
      </c>
      <c r="B15932" s="62" t="s">
        <v>10240</v>
      </c>
      <c r="C15932" s="550" t="s">
        <v>8392</v>
      </c>
      <c r="D15932" s="739" t="s">
        <v>10549</v>
      </c>
      <c r="E15932" s="551">
        <v>182717</v>
      </c>
      <c r="F15932" s="125"/>
      <c r="G15932" s="125">
        <f t="shared" si="254"/>
        <v>-182717</v>
      </c>
      <c r="H15932" s="704" t="s">
        <v>10322</v>
      </c>
    </row>
    <row r="15933" spans="1:8" s="681" customFormat="1" ht="15" customHeight="1" x14ac:dyDescent="0.25">
      <c r="A15933" s="733">
        <v>45127</v>
      </c>
      <c r="B15933" s="62" t="s">
        <v>9354</v>
      </c>
      <c r="C15933" s="550" t="s">
        <v>8392</v>
      </c>
      <c r="D15933" s="739" t="s">
        <v>10549</v>
      </c>
      <c r="E15933" s="551">
        <v>190000</v>
      </c>
      <c r="F15933" s="125"/>
      <c r="G15933" s="125">
        <f t="shared" si="254"/>
        <v>-190000</v>
      </c>
      <c r="H15933" s="704" t="s">
        <v>10322</v>
      </c>
    </row>
    <row r="15934" spans="1:8" s="681" customFormat="1" ht="15" customHeight="1" x14ac:dyDescent="0.25">
      <c r="A15934" s="733">
        <v>45127</v>
      </c>
      <c r="B15934" s="62" t="s">
        <v>9659</v>
      </c>
      <c r="C15934" s="550" t="s">
        <v>8392</v>
      </c>
      <c r="D15934" s="739" t="s">
        <v>10549</v>
      </c>
      <c r="E15934" s="551">
        <v>45196</v>
      </c>
      <c r="F15934" s="125"/>
      <c r="G15934" s="125">
        <f t="shared" si="254"/>
        <v>-45196</v>
      </c>
      <c r="H15934" s="704" t="s">
        <v>10322</v>
      </c>
    </row>
    <row r="15935" spans="1:8" s="681" customFormat="1" ht="15" customHeight="1" x14ac:dyDescent="0.25">
      <c r="A15935" s="733">
        <v>45127</v>
      </c>
      <c r="B15935" s="62" t="s">
        <v>9767</v>
      </c>
      <c r="C15935" s="550" t="s">
        <v>8392</v>
      </c>
      <c r="D15935" s="739" t="s">
        <v>10549</v>
      </c>
      <c r="E15935" s="551">
        <v>190000</v>
      </c>
      <c r="F15935" s="125"/>
      <c r="G15935" s="125">
        <f t="shared" ref="G15935:G15998" si="255">F15935-E15935</f>
        <v>-190000</v>
      </c>
      <c r="H15935" s="704" t="s">
        <v>10322</v>
      </c>
    </row>
    <row r="15936" spans="1:8" s="681" customFormat="1" ht="15" customHeight="1" x14ac:dyDescent="0.25">
      <c r="A15936" s="733">
        <v>45127</v>
      </c>
      <c r="B15936" s="62" t="s">
        <v>10142</v>
      </c>
      <c r="C15936" s="550" t="s">
        <v>8392</v>
      </c>
      <c r="D15936" s="739" t="s">
        <v>10549</v>
      </c>
      <c r="E15936" s="551">
        <v>190000</v>
      </c>
      <c r="F15936" s="125"/>
      <c r="G15936" s="125">
        <f t="shared" si="255"/>
        <v>-190000</v>
      </c>
      <c r="H15936" s="704" t="s">
        <v>10322</v>
      </c>
    </row>
    <row r="15937" spans="1:8" s="681" customFormat="1" ht="15" customHeight="1" x14ac:dyDescent="0.25">
      <c r="A15937" s="733">
        <v>45127</v>
      </c>
      <c r="B15937" s="62" t="s">
        <v>10294</v>
      </c>
      <c r="C15937" s="550" t="s">
        <v>8392</v>
      </c>
      <c r="D15937" s="739" t="s">
        <v>10549</v>
      </c>
      <c r="E15937" s="551">
        <v>190000</v>
      </c>
      <c r="F15937" s="125"/>
      <c r="G15937" s="125">
        <f t="shared" si="255"/>
        <v>-190000</v>
      </c>
      <c r="H15937" s="704" t="s">
        <v>10322</v>
      </c>
    </row>
    <row r="15938" spans="1:8" s="681" customFormat="1" ht="15" customHeight="1" x14ac:dyDescent="0.25">
      <c r="A15938" s="733">
        <v>45127</v>
      </c>
      <c r="B15938" s="62" t="s">
        <v>10336</v>
      </c>
      <c r="C15938" s="62" t="s">
        <v>9458</v>
      </c>
      <c r="D15938" s="182" t="s">
        <v>10550</v>
      </c>
      <c r="E15938" s="125">
        <v>100000</v>
      </c>
      <c r="F15938" s="125"/>
      <c r="G15938" s="125">
        <f t="shared" si="255"/>
        <v>-100000</v>
      </c>
      <c r="H15938" s="704" t="s">
        <v>10322</v>
      </c>
    </row>
    <row r="15939" spans="1:8" s="681" customFormat="1" ht="15" customHeight="1" x14ac:dyDescent="0.25">
      <c r="A15939" s="733">
        <v>45128</v>
      </c>
      <c r="B15939" s="62" t="s">
        <v>9407</v>
      </c>
      <c r="C15939" s="62" t="s">
        <v>3144</v>
      </c>
      <c r="D15939" s="182" t="s">
        <v>5135</v>
      </c>
      <c r="E15939" s="125">
        <v>10050</v>
      </c>
      <c r="F15939" s="125"/>
      <c r="G15939" s="125">
        <f t="shared" si="255"/>
        <v>-10050</v>
      </c>
      <c r="H15939" s="704" t="s">
        <v>10322</v>
      </c>
    </row>
    <row r="15940" spans="1:8" s="681" customFormat="1" ht="15" customHeight="1" x14ac:dyDescent="0.25">
      <c r="A15940" s="733">
        <v>45128</v>
      </c>
      <c r="B15940" s="62" t="s">
        <v>9407</v>
      </c>
      <c r="C15940" s="62" t="s">
        <v>3144</v>
      </c>
      <c r="D15940" s="182" t="s">
        <v>5135</v>
      </c>
      <c r="E15940" s="125">
        <v>7260</v>
      </c>
      <c r="F15940" s="125"/>
      <c r="G15940" s="125">
        <f t="shared" si="255"/>
        <v>-7260</v>
      </c>
      <c r="H15940" s="704" t="s">
        <v>10322</v>
      </c>
    </row>
    <row r="15941" spans="1:8" s="681" customFormat="1" ht="15" customHeight="1" x14ac:dyDescent="0.25">
      <c r="A15941" s="733">
        <v>45128</v>
      </c>
      <c r="B15941" s="62" t="s">
        <v>9354</v>
      </c>
      <c r="C15941" s="62" t="s">
        <v>3144</v>
      </c>
      <c r="D15941" s="182" t="s">
        <v>9915</v>
      </c>
      <c r="E15941" s="125">
        <v>1250</v>
      </c>
      <c r="F15941" s="125"/>
      <c r="G15941" s="125">
        <f t="shared" si="255"/>
        <v>-1250</v>
      </c>
      <c r="H15941" s="704" t="s">
        <v>10322</v>
      </c>
    </row>
    <row r="15942" spans="1:8" s="681" customFormat="1" ht="15" customHeight="1" x14ac:dyDescent="0.25">
      <c r="A15942" s="733">
        <v>45128</v>
      </c>
      <c r="B15942" s="62" t="s">
        <v>10336</v>
      </c>
      <c r="C15942" s="62" t="s">
        <v>3144</v>
      </c>
      <c r="D15942" s="182" t="s">
        <v>10551</v>
      </c>
      <c r="E15942" s="125">
        <v>22790</v>
      </c>
      <c r="F15942" s="125"/>
      <c r="G15942" s="125">
        <f t="shared" si="255"/>
        <v>-22790</v>
      </c>
      <c r="H15942" s="704" t="s">
        <v>10322</v>
      </c>
    </row>
    <row r="15943" spans="1:8" s="681" customFormat="1" ht="15" customHeight="1" x14ac:dyDescent="0.25">
      <c r="A15943" s="733">
        <v>45128</v>
      </c>
      <c r="B15943" s="62" t="s">
        <v>10240</v>
      </c>
      <c r="C15943" s="62" t="s">
        <v>9547</v>
      </c>
      <c r="D15943" s="182" t="s">
        <v>10552</v>
      </c>
      <c r="E15943" s="125">
        <v>25000</v>
      </c>
      <c r="F15943" s="125"/>
      <c r="G15943" s="125">
        <f t="shared" si="255"/>
        <v>-25000</v>
      </c>
      <c r="H15943" s="704" t="s">
        <v>10322</v>
      </c>
    </row>
    <row r="15944" spans="1:8" s="681" customFormat="1" ht="15" customHeight="1" x14ac:dyDescent="0.25">
      <c r="A15944" s="733">
        <v>45128</v>
      </c>
      <c r="B15944" s="62" t="s">
        <v>9400</v>
      </c>
      <c r="C15944" s="62" t="s">
        <v>9547</v>
      </c>
      <c r="D15944" s="182" t="s">
        <v>10552</v>
      </c>
      <c r="E15944" s="125">
        <v>25000</v>
      </c>
      <c r="F15944" s="125"/>
      <c r="G15944" s="125">
        <f t="shared" si="255"/>
        <v>-25000</v>
      </c>
      <c r="H15944" s="704" t="s">
        <v>10322</v>
      </c>
    </row>
    <row r="15945" spans="1:8" s="681" customFormat="1" ht="15" customHeight="1" x14ac:dyDescent="0.25">
      <c r="A15945" s="733">
        <v>45128</v>
      </c>
      <c r="B15945" s="62" t="s">
        <v>9830</v>
      </c>
      <c r="C15945" s="62" t="s">
        <v>391</v>
      </c>
      <c r="D15945" s="182" t="s">
        <v>10553</v>
      </c>
      <c r="E15945" s="125">
        <v>300</v>
      </c>
      <c r="F15945" s="125"/>
      <c r="G15945" s="125">
        <f t="shared" si="255"/>
        <v>-300</v>
      </c>
      <c r="H15945" s="704" t="s">
        <v>10322</v>
      </c>
    </row>
    <row r="15946" spans="1:8" s="681" customFormat="1" ht="15" customHeight="1" x14ac:dyDescent="0.25">
      <c r="A15946" s="733">
        <v>45128</v>
      </c>
      <c r="B15946" s="62" t="s">
        <v>10294</v>
      </c>
      <c r="C15946" s="62" t="s">
        <v>391</v>
      </c>
      <c r="D15946" s="182" t="s">
        <v>10554</v>
      </c>
      <c r="E15946" s="125">
        <v>3000</v>
      </c>
      <c r="F15946" s="125"/>
      <c r="G15946" s="125">
        <f t="shared" si="255"/>
        <v>-3000</v>
      </c>
      <c r="H15946" s="704" t="s">
        <v>10322</v>
      </c>
    </row>
    <row r="15947" spans="1:8" s="681" customFormat="1" ht="24" customHeight="1" x14ac:dyDescent="0.25">
      <c r="A15947" s="733">
        <v>45129</v>
      </c>
      <c r="B15947" s="62" t="s">
        <v>9400</v>
      </c>
      <c r="C15947" s="62" t="s">
        <v>10559</v>
      </c>
      <c r="D15947" s="182" t="s">
        <v>10560</v>
      </c>
      <c r="E15947" s="125">
        <v>36000</v>
      </c>
      <c r="F15947" s="125"/>
      <c r="G15947" s="125">
        <f t="shared" si="255"/>
        <v>-36000</v>
      </c>
      <c r="H15947" s="704" t="s">
        <v>10322</v>
      </c>
    </row>
    <row r="15948" spans="1:8" s="681" customFormat="1" ht="15" customHeight="1" x14ac:dyDescent="0.25">
      <c r="A15948" s="733">
        <v>45129</v>
      </c>
      <c r="B15948" s="62" t="s">
        <v>10294</v>
      </c>
      <c r="C15948" s="62" t="s">
        <v>5740</v>
      </c>
      <c r="D15948" s="182" t="s">
        <v>369</v>
      </c>
      <c r="E15948" s="125">
        <v>1000</v>
      </c>
      <c r="F15948" s="125"/>
      <c r="G15948" s="125">
        <f t="shared" si="255"/>
        <v>-1000</v>
      </c>
      <c r="H15948" s="704" t="s">
        <v>10322</v>
      </c>
    </row>
    <row r="15949" spans="1:8" s="681" customFormat="1" ht="15" customHeight="1" x14ac:dyDescent="0.25">
      <c r="A15949" s="733">
        <v>45129</v>
      </c>
      <c r="B15949" s="62" t="s">
        <v>10294</v>
      </c>
      <c r="C15949" s="62" t="s">
        <v>10561</v>
      </c>
      <c r="D15949" s="182" t="s">
        <v>10555</v>
      </c>
      <c r="E15949" s="125">
        <v>94000</v>
      </c>
      <c r="F15949" s="125"/>
      <c r="G15949" s="125">
        <f t="shared" si="255"/>
        <v>-94000</v>
      </c>
      <c r="H15949" s="704" t="s">
        <v>10322</v>
      </c>
    </row>
    <row r="15950" spans="1:8" s="681" customFormat="1" ht="15" customHeight="1" x14ac:dyDescent="0.25">
      <c r="A15950" s="733">
        <v>45129</v>
      </c>
      <c r="B15950" s="62" t="s">
        <v>10294</v>
      </c>
      <c r="C15950" s="62" t="s">
        <v>10556</v>
      </c>
      <c r="D15950" s="182" t="s">
        <v>10557</v>
      </c>
      <c r="E15950" s="125">
        <v>44000</v>
      </c>
      <c r="F15950" s="125"/>
      <c r="G15950" s="125">
        <f t="shared" si="255"/>
        <v>-44000</v>
      </c>
      <c r="H15950" s="704" t="s">
        <v>10322</v>
      </c>
    </row>
    <row r="15951" spans="1:8" s="681" customFormat="1" ht="15" customHeight="1" x14ac:dyDescent="0.25">
      <c r="A15951" s="733">
        <v>45129</v>
      </c>
      <c r="B15951" s="62" t="s">
        <v>9400</v>
      </c>
      <c r="C15951" s="62" t="s">
        <v>5740</v>
      </c>
      <c r="D15951" s="182" t="s">
        <v>10558</v>
      </c>
      <c r="E15951" s="125">
        <v>3500</v>
      </c>
      <c r="F15951" s="125"/>
      <c r="G15951" s="125">
        <f t="shared" si="255"/>
        <v>-3500</v>
      </c>
      <c r="H15951" s="704" t="s">
        <v>10322</v>
      </c>
    </row>
    <row r="15952" spans="1:8" s="681" customFormat="1" ht="15" customHeight="1" x14ac:dyDescent="0.25">
      <c r="A15952" s="733">
        <v>45129</v>
      </c>
      <c r="B15952" s="62" t="s">
        <v>10294</v>
      </c>
      <c r="C15952" s="62" t="s">
        <v>5740</v>
      </c>
      <c r="D15952" s="182" t="s">
        <v>369</v>
      </c>
      <c r="E15952" s="125">
        <v>1500</v>
      </c>
      <c r="F15952" s="125"/>
      <c r="G15952" s="125">
        <f t="shared" si="255"/>
        <v>-1500</v>
      </c>
      <c r="H15952" s="704" t="s">
        <v>10322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10322</v>
      </c>
    </row>
    <row r="15954" spans="1:8" s="681" customFormat="1" ht="15" customHeight="1" x14ac:dyDescent="0.25">
      <c r="A15954" s="733">
        <v>45129</v>
      </c>
      <c r="B15954" s="62" t="s">
        <v>10294</v>
      </c>
      <c r="C15954" s="62" t="s">
        <v>3144</v>
      </c>
      <c r="D15954" s="182" t="s">
        <v>6639</v>
      </c>
      <c r="E15954" s="125">
        <v>7380</v>
      </c>
      <c r="F15954" s="125"/>
      <c r="G15954" s="125">
        <f t="shared" si="255"/>
        <v>-7380</v>
      </c>
      <c r="H15954" s="704" t="s">
        <v>10322</v>
      </c>
    </row>
    <row r="15955" spans="1:8" s="681" customFormat="1" ht="15" customHeight="1" x14ac:dyDescent="0.25">
      <c r="A15955" s="733">
        <v>45129</v>
      </c>
      <c r="B15955" s="62" t="s">
        <v>10294</v>
      </c>
      <c r="C15955" s="62" t="s">
        <v>1197</v>
      </c>
      <c r="D15955" s="182" t="s">
        <v>10562</v>
      </c>
      <c r="E15955" s="125">
        <v>77000</v>
      </c>
      <c r="F15955" s="125"/>
      <c r="G15955" s="125">
        <f t="shared" si="255"/>
        <v>-77000</v>
      </c>
      <c r="H15955" s="704" t="s">
        <v>10322</v>
      </c>
    </row>
    <row r="15956" spans="1:8" s="681" customFormat="1" ht="15" customHeight="1" x14ac:dyDescent="0.25">
      <c r="A15956" s="733">
        <v>45129</v>
      </c>
      <c r="B15956" s="62" t="s">
        <v>9354</v>
      </c>
      <c r="C15956" s="62" t="s">
        <v>10516</v>
      </c>
      <c r="D15956" s="182" t="s">
        <v>10563</v>
      </c>
      <c r="E15956" s="125">
        <v>1000</v>
      </c>
      <c r="F15956" s="125"/>
      <c r="G15956" s="125">
        <f t="shared" si="255"/>
        <v>-1000</v>
      </c>
      <c r="H15956" s="704" t="s">
        <v>10322</v>
      </c>
    </row>
    <row r="15957" spans="1:8" s="681" customFormat="1" ht="15" customHeight="1" x14ac:dyDescent="0.25">
      <c r="A15957" s="733">
        <v>45129</v>
      </c>
      <c r="B15957" s="62" t="s">
        <v>2932</v>
      </c>
      <c r="C15957" s="62" t="s">
        <v>285</v>
      </c>
      <c r="D15957" s="182" t="s">
        <v>10565</v>
      </c>
      <c r="E15957" s="125">
        <v>120000</v>
      </c>
      <c r="F15957" s="125"/>
      <c r="G15957" s="125">
        <f t="shared" si="255"/>
        <v>-120000</v>
      </c>
      <c r="H15957" s="704" t="s">
        <v>10322</v>
      </c>
    </row>
    <row r="15958" spans="1:8" s="681" customFormat="1" ht="15" customHeight="1" x14ac:dyDescent="0.25">
      <c r="A15958" s="733">
        <v>45129</v>
      </c>
      <c r="B15958" s="62" t="s">
        <v>9354</v>
      </c>
      <c r="C15958" s="62" t="s">
        <v>3144</v>
      </c>
      <c r="D15958" s="182" t="s">
        <v>9915</v>
      </c>
      <c r="E15958" s="125">
        <v>3230</v>
      </c>
      <c r="F15958" s="125"/>
      <c r="G15958" s="125">
        <f t="shared" si="255"/>
        <v>-3230</v>
      </c>
      <c r="H15958" s="704" t="s">
        <v>10322</v>
      </c>
    </row>
    <row r="15959" spans="1:8" s="681" customFormat="1" ht="15" customHeight="1" x14ac:dyDescent="0.25">
      <c r="A15959" s="733">
        <v>45129</v>
      </c>
      <c r="B15959" s="62" t="s">
        <v>103</v>
      </c>
      <c r="C15959" s="62" t="s">
        <v>103</v>
      </c>
      <c r="D15959" s="182" t="s">
        <v>10209</v>
      </c>
      <c r="E15959" s="125">
        <v>2000</v>
      </c>
      <c r="F15959" s="125"/>
      <c r="G15959" s="125">
        <f t="shared" si="255"/>
        <v>-2000</v>
      </c>
      <c r="H15959" s="704" t="s">
        <v>10322</v>
      </c>
    </row>
    <row r="15960" spans="1:8" s="681" customFormat="1" ht="15" customHeight="1" x14ac:dyDescent="0.25">
      <c r="A15960" s="733">
        <v>45131</v>
      </c>
      <c r="B15960" s="62" t="s">
        <v>9354</v>
      </c>
      <c r="C15960" s="961" t="s">
        <v>3144</v>
      </c>
      <c r="D15960" s="890" t="s">
        <v>10572</v>
      </c>
      <c r="E15960" s="673">
        <v>110000</v>
      </c>
      <c r="F15960" s="125"/>
      <c r="G15960" s="125">
        <f t="shared" si="255"/>
        <v>-110000</v>
      </c>
      <c r="H15960" s="704" t="s">
        <v>10322</v>
      </c>
    </row>
    <row r="15961" spans="1:8" s="681" customFormat="1" ht="15" customHeight="1" x14ac:dyDescent="0.25">
      <c r="A15961" s="733">
        <v>45131</v>
      </c>
      <c r="B15961" s="62" t="s">
        <v>10142</v>
      </c>
      <c r="C15961" s="62" t="s">
        <v>5740</v>
      </c>
      <c r="D15961" s="182" t="s">
        <v>369</v>
      </c>
      <c r="E15961" s="125">
        <v>400</v>
      </c>
      <c r="F15961" s="125"/>
      <c r="G15961" s="125">
        <f t="shared" si="255"/>
        <v>-400</v>
      </c>
      <c r="H15961" s="704" t="s">
        <v>10322</v>
      </c>
    </row>
    <row r="15962" spans="1:8" s="681" customFormat="1" ht="15" customHeight="1" x14ac:dyDescent="0.25">
      <c r="A15962" s="733">
        <v>45131</v>
      </c>
      <c r="B15962" s="62" t="s">
        <v>10574</v>
      </c>
      <c r="C15962" s="62" t="s">
        <v>10575</v>
      </c>
      <c r="D15962" s="182" t="s">
        <v>10573</v>
      </c>
      <c r="E15962" s="125">
        <v>200000</v>
      </c>
      <c r="F15962" s="125"/>
      <c r="G15962" s="125">
        <f t="shared" si="255"/>
        <v>-200000</v>
      </c>
      <c r="H15962" s="704" t="s">
        <v>10322</v>
      </c>
    </row>
    <row r="15963" spans="1:8" s="681" customFormat="1" ht="15" customHeight="1" x14ac:dyDescent="0.25">
      <c r="A15963" s="733">
        <v>45131</v>
      </c>
      <c r="B15963" s="62" t="s">
        <v>25</v>
      </c>
      <c r="C15963" s="62" t="s">
        <v>8148</v>
      </c>
      <c r="D15963" s="182" t="s">
        <v>10239</v>
      </c>
      <c r="E15963" s="125">
        <v>97736</v>
      </c>
      <c r="F15963" s="125"/>
      <c r="G15963" s="125">
        <f t="shared" si="255"/>
        <v>-97736</v>
      </c>
      <c r="H15963" s="704" t="s">
        <v>10322</v>
      </c>
    </row>
    <row r="15964" spans="1:8" s="681" customFormat="1" ht="15" customHeight="1" x14ac:dyDescent="0.25">
      <c r="A15964" s="733">
        <v>45131</v>
      </c>
      <c r="B15964" s="62" t="s">
        <v>103</v>
      </c>
      <c r="C15964" s="62" t="s">
        <v>8148</v>
      </c>
      <c r="D15964" s="182" t="s">
        <v>10239</v>
      </c>
      <c r="E15964" s="125">
        <v>48454</v>
      </c>
      <c r="F15964" s="125"/>
      <c r="G15964" s="125">
        <f t="shared" si="255"/>
        <v>-48454</v>
      </c>
      <c r="H15964" s="704" t="s">
        <v>10322</v>
      </c>
    </row>
    <row r="15965" spans="1:8" s="681" customFormat="1" ht="24" customHeight="1" x14ac:dyDescent="0.25">
      <c r="A15965" s="733">
        <v>45131</v>
      </c>
      <c r="B15965" s="62" t="s">
        <v>1399</v>
      </c>
      <c r="C15965" s="62" t="s">
        <v>391</v>
      </c>
      <c r="D15965" s="182" t="s">
        <v>10576</v>
      </c>
      <c r="E15965" s="125">
        <v>4000</v>
      </c>
      <c r="F15965" s="125"/>
      <c r="G15965" s="125">
        <f t="shared" si="255"/>
        <v>-4000</v>
      </c>
      <c r="H15965" s="704" t="s">
        <v>10322</v>
      </c>
    </row>
    <row r="15966" spans="1:8" s="681" customFormat="1" ht="15" x14ac:dyDescent="0.25">
      <c r="A15966" s="733">
        <v>45131</v>
      </c>
      <c r="B15966" s="62" t="s">
        <v>103</v>
      </c>
      <c r="C15966" s="62" t="s">
        <v>103</v>
      </c>
      <c r="D15966" s="182" t="s">
        <v>10039</v>
      </c>
      <c r="E15966" s="125">
        <v>500</v>
      </c>
      <c r="F15966" s="125"/>
      <c r="G15966" s="125">
        <f t="shared" si="255"/>
        <v>-500</v>
      </c>
      <c r="H15966" s="704" t="s">
        <v>10322</v>
      </c>
    </row>
    <row r="15967" spans="1:8" s="681" customFormat="1" ht="15" customHeight="1" x14ac:dyDescent="0.25">
      <c r="A15967" s="733">
        <v>45131</v>
      </c>
      <c r="B15967" s="62" t="s">
        <v>10230</v>
      </c>
      <c r="C15967" s="62" t="s">
        <v>789</v>
      </c>
      <c r="D15967" s="182" t="s">
        <v>369</v>
      </c>
      <c r="E15967" s="125">
        <v>2300</v>
      </c>
      <c r="F15967" s="125"/>
      <c r="G15967" s="125">
        <f t="shared" si="255"/>
        <v>-2300</v>
      </c>
      <c r="H15967" s="704" t="s">
        <v>10322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10322</v>
      </c>
    </row>
    <row r="15969" spans="1:8" s="681" customFormat="1" ht="15" customHeight="1" x14ac:dyDescent="0.25">
      <c r="A15969" s="733">
        <v>45131</v>
      </c>
      <c r="B15969" s="62" t="s">
        <v>9830</v>
      </c>
      <c r="C15969" s="62" t="s">
        <v>789</v>
      </c>
      <c r="D15969" s="182" t="s">
        <v>369</v>
      </c>
      <c r="E15969" s="125">
        <v>1500</v>
      </c>
      <c r="F15969" s="125"/>
      <c r="G15969" s="125">
        <f t="shared" si="255"/>
        <v>-1500</v>
      </c>
      <c r="H15969" s="704" t="s">
        <v>10322</v>
      </c>
    </row>
    <row r="15970" spans="1:8" s="681" customFormat="1" ht="15" customHeight="1" x14ac:dyDescent="0.25">
      <c r="A15970" s="733">
        <v>45131</v>
      </c>
      <c r="B15970" s="62" t="s">
        <v>9400</v>
      </c>
      <c r="C15970" s="62" t="s">
        <v>789</v>
      </c>
      <c r="D15970" s="182" t="s">
        <v>369</v>
      </c>
      <c r="E15970" s="125">
        <v>1900</v>
      </c>
      <c r="F15970" s="125"/>
      <c r="G15970" s="125">
        <f t="shared" si="255"/>
        <v>-1900</v>
      </c>
      <c r="H15970" s="704" t="s">
        <v>10322</v>
      </c>
    </row>
    <row r="15971" spans="1:8" s="681" customFormat="1" ht="15" customHeight="1" x14ac:dyDescent="0.25">
      <c r="A15971" s="733">
        <v>45131</v>
      </c>
      <c r="B15971" s="62" t="s">
        <v>9400</v>
      </c>
      <c r="C15971" s="62" t="s">
        <v>3144</v>
      </c>
      <c r="D15971" s="182" t="s">
        <v>10577</v>
      </c>
      <c r="E15971" s="125">
        <v>4350</v>
      </c>
      <c r="F15971" s="125"/>
      <c r="G15971" s="125">
        <f t="shared" si="255"/>
        <v>-4350</v>
      </c>
      <c r="H15971" s="704" t="s">
        <v>10322</v>
      </c>
    </row>
    <row r="15972" spans="1:8" s="681" customFormat="1" ht="15" customHeight="1" x14ac:dyDescent="0.25">
      <c r="A15972" s="733">
        <v>45131</v>
      </c>
      <c r="B15972" s="62" t="s">
        <v>9400</v>
      </c>
      <c r="C15972" s="62" t="s">
        <v>285</v>
      </c>
      <c r="D15972" s="182" t="s">
        <v>8661</v>
      </c>
      <c r="E15972" s="125">
        <v>1620</v>
      </c>
      <c r="F15972" s="125"/>
      <c r="G15972" s="125">
        <f t="shared" si="255"/>
        <v>-1620</v>
      </c>
      <c r="H15972" s="704" t="s">
        <v>10322</v>
      </c>
    </row>
    <row r="15973" spans="1:8" s="681" customFormat="1" ht="15" customHeight="1" x14ac:dyDescent="0.25">
      <c r="A15973" s="733">
        <v>45131</v>
      </c>
      <c r="B15973" s="62" t="s">
        <v>9767</v>
      </c>
      <c r="C15973" s="62" t="s">
        <v>3144</v>
      </c>
      <c r="D15973" s="182" t="s">
        <v>7374</v>
      </c>
      <c r="E15973" s="125">
        <v>3610</v>
      </c>
      <c r="F15973" s="125"/>
      <c r="G15973" s="125">
        <f t="shared" si="255"/>
        <v>-3610</v>
      </c>
      <c r="H15973" s="704" t="s">
        <v>10322</v>
      </c>
    </row>
    <row r="15974" spans="1:8" s="681" customFormat="1" ht="15" customHeight="1" x14ac:dyDescent="0.25">
      <c r="A15974" s="733">
        <v>45131</v>
      </c>
      <c r="B15974" s="62" t="s">
        <v>103</v>
      </c>
      <c r="C15974" s="62" t="s">
        <v>103</v>
      </c>
      <c r="D15974" s="182" t="s">
        <v>10209</v>
      </c>
      <c r="E15974" s="125">
        <v>2000</v>
      </c>
      <c r="F15974" s="125"/>
      <c r="G15974" s="125">
        <f t="shared" si="255"/>
        <v>-2000</v>
      </c>
      <c r="H15974" s="704" t="s">
        <v>10322</v>
      </c>
    </row>
    <row r="15975" spans="1:8" s="681" customFormat="1" ht="15" customHeight="1" x14ac:dyDescent="0.25">
      <c r="A15975" s="733">
        <v>45131</v>
      </c>
      <c r="B15975" s="62" t="s">
        <v>10021</v>
      </c>
      <c r="C15975" s="62" t="s">
        <v>10171</v>
      </c>
      <c r="D15975" s="182" t="s">
        <v>10513</v>
      </c>
      <c r="E15975" s="125">
        <v>275000</v>
      </c>
      <c r="F15975" s="125"/>
      <c r="G15975" s="125">
        <f t="shared" si="255"/>
        <v>-275000</v>
      </c>
      <c r="H15975" s="704" t="s">
        <v>10322</v>
      </c>
    </row>
    <row r="15976" spans="1:8" s="681" customFormat="1" ht="15" customHeight="1" x14ac:dyDescent="0.25">
      <c r="A15976" s="733">
        <v>45131</v>
      </c>
      <c r="B15976" s="62" t="s">
        <v>10294</v>
      </c>
      <c r="C15976" s="62" t="s">
        <v>5740</v>
      </c>
      <c r="D15976" s="182" t="s">
        <v>369</v>
      </c>
      <c r="E15976" s="125">
        <v>2000</v>
      </c>
      <c r="F15976" s="125"/>
      <c r="G15976" s="125">
        <f t="shared" si="255"/>
        <v>-2000</v>
      </c>
      <c r="H15976" s="704" t="s">
        <v>10322</v>
      </c>
    </row>
    <row r="15977" spans="1:8" s="681" customFormat="1" ht="15" customHeight="1" x14ac:dyDescent="0.25">
      <c r="A15977" s="733">
        <v>45131</v>
      </c>
      <c r="B15977" s="62" t="s">
        <v>10021</v>
      </c>
      <c r="C15977" s="62" t="s">
        <v>5740</v>
      </c>
      <c r="D15977" s="182" t="s">
        <v>369</v>
      </c>
      <c r="E15977" s="125">
        <v>800</v>
      </c>
      <c r="F15977" s="125"/>
      <c r="G15977" s="125">
        <f t="shared" si="255"/>
        <v>-800</v>
      </c>
      <c r="H15977" s="704" t="s">
        <v>10322</v>
      </c>
    </row>
    <row r="15978" spans="1:8" s="681" customFormat="1" ht="15" customHeight="1" x14ac:dyDescent="0.25">
      <c r="A15978" s="733">
        <v>45131</v>
      </c>
      <c r="B15978" s="62" t="s">
        <v>9462</v>
      </c>
      <c r="C15978" s="62" t="s">
        <v>5740</v>
      </c>
      <c r="D15978" s="182" t="s">
        <v>369</v>
      </c>
      <c r="E15978" s="125">
        <v>800</v>
      </c>
      <c r="F15978" s="125"/>
      <c r="G15978" s="125">
        <f t="shared" si="255"/>
        <v>-800</v>
      </c>
      <c r="H15978" s="704" t="s">
        <v>10322</v>
      </c>
    </row>
    <row r="15979" spans="1:8" s="681" customFormat="1" ht="15" customHeight="1" x14ac:dyDescent="0.25">
      <c r="A15979" s="733">
        <v>45132</v>
      </c>
      <c r="B15979" s="62" t="s">
        <v>9407</v>
      </c>
      <c r="C15979" s="62" t="s">
        <v>391</v>
      </c>
      <c r="D15979" s="182" t="s">
        <v>4965</v>
      </c>
      <c r="E15979" s="125">
        <v>35500</v>
      </c>
      <c r="F15979" s="125"/>
      <c r="G15979" s="125">
        <f t="shared" si="255"/>
        <v>-35500</v>
      </c>
      <c r="H15979" s="704" t="s">
        <v>10322</v>
      </c>
    </row>
    <row r="15980" spans="1:8" s="681" customFormat="1" ht="15" customHeight="1" x14ac:dyDescent="0.25">
      <c r="A15980" s="733">
        <v>45132</v>
      </c>
      <c r="B15980" s="62" t="s">
        <v>9407</v>
      </c>
      <c r="C15980" s="62" t="s">
        <v>10268</v>
      </c>
      <c r="D15980" s="182" t="s">
        <v>10578</v>
      </c>
      <c r="E15980" s="125">
        <v>2000</v>
      </c>
      <c r="F15980" s="125"/>
      <c r="G15980" s="125">
        <f t="shared" si="255"/>
        <v>-2000</v>
      </c>
      <c r="H15980" s="704" t="s">
        <v>10322</v>
      </c>
    </row>
    <row r="15981" spans="1:8" s="681" customFormat="1" ht="15" customHeight="1" x14ac:dyDescent="0.25">
      <c r="A15981" s="733">
        <v>45132</v>
      </c>
      <c r="B15981" s="62" t="s">
        <v>10142</v>
      </c>
      <c r="C15981" s="62" t="s">
        <v>3144</v>
      </c>
      <c r="D15981" s="182" t="s">
        <v>10579</v>
      </c>
      <c r="E15981" s="125">
        <v>49020</v>
      </c>
      <c r="F15981" s="125"/>
      <c r="G15981" s="125">
        <f t="shared" si="255"/>
        <v>-49020</v>
      </c>
      <c r="H15981" s="704" t="s">
        <v>10322</v>
      </c>
    </row>
    <row r="15982" spans="1:8" s="681" customFormat="1" ht="15" customHeight="1" x14ac:dyDescent="0.25">
      <c r="A15982" s="733">
        <v>45132</v>
      </c>
      <c r="B15982" s="62" t="s">
        <v>9354</v>
      </c>
      <c r="C15982" s="62" t="s">
        <v>9458</v>
      </c>
      <c r="D15982" s="182" t="s">
        <v>10580</v>
      </c>
      <c r="E15982" s="125">
        <v>100000</v>
      </c>
      <c r="F15982" s="125"/>
      <c r="G15982" s="125">
        <f t="shared" si="255"/>
        <v>-100000</v>
      </c>
      <c r="H15982" s="704" t="s">
        <v>10322</v>
      </c>
    </row>
    <row r="15983" spans="1:8" s="681" customFormat="1" ht="15" customHeight="1" x14ac:dyDescent="0.25">
      <c r="A15983" s="733">
        <v>45132</v>
      </c>
      <c r="B15983" s="62" t="s">
        <v>9354</v>
      </c>
      <c r="C15983" s="62" t="s">
        <v>3144</v>
      </c>
      <c r="D15983" s="182" t="s">
        <v>10581</v>
      </c>
      <c r="E15983" s="125">
        <v>2850</v>
      </c>
      <c r="F15983" s="125"/>
      <c r="G15983" s="125">
        <f t="shared" si="255"/>
        <v>-2850</v>
      </c>
      <c r="H15983" s="704" t="s">
        <v>10322</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10322</v>
      </c>
    </row>
    <row r="15985" spans="1:8" s="681" customFormat="1" ht="15" customHeight="1" x14ac:dyDescent="0.25">
      <c r="A15985" s="733">
        <v>45132</v>
      </c>
      <c r="B15985" s="62" t="s">
        <v>9767</v>
      </c>
      <c r="C15985" s="62" t="s">
        <v>8898</v>
      </c>
      <c r="D15985" s="182" t="s">
        <v>10414</v>
      </c>
      <c r="E15985" s="125">
        <v>150000</v>
      </c>
      <c r="F15985" s="125"/>
      <c r="G15985" s="125">
        <f t="shared" si="255"/>
        <v>-150000</v>
      </c>
      <c r="H15985" s="704" t="s">
        <v>10322</v>
      </c>
    </row>
    <row r="15986" spans="1:8" s="681" customFormat="1" ht="15" customHeight="1" x14ac:dyDescent="0.25">
      <c r="A15986" s="733">
        <v>45132</v>
      </c>
      <c r="B15986" s="62" t="s">
        <v>10294</v>
      </c>
      <c r="C15986" s="62" t="s">
        <v>3144</v>
      </c>
      <c r="D15986" s="182" t="s">
        <v>10582</v>
      </c>
      <c r="E15986" s="125">
        <v>111560</v>
      </c>
      <c r="F15986" s="125"/>
      <c r="G15986" s="125">
        <f t="shared" si="255"/>
        <v>-111560</v>
      </c>
      <c r="H15986" s="704" t="s">
        <v>10322</v>
      </c>
    </row>
    <row r="15987" spans="1:8" s="681" customFormat="1" ht="24" customHeight="1" x14ac:dyDescent="0.25">
      <c r="A15987" s="733">
        <v>45132</v>
      </c>
      <c r="B15987" s="62" t="s">
        <v>10021</v>
      </c>
      <c r="C15987" s="62" t="s">
        <v>9869</v>
      </c>
      <c r="D15987" s="182" t="s">
        <v>10583</v>
      </c>
      <c r="E15987" s="125">
        <v>47470</v>
      </c>
      <c r="F15987" s="125"/>
      <c r="G15987" s="125">
        <f t="shared" si="255"/>
        <v>-47470</v>
      </c>
      <c r="H15987" s="704" t="s">
        <v>10322</v>
      </c>
    </row>
    <row r="15988" spans="1:8" s="681" customFormat="1" ht="15" customHeight="1" x14ac:dyDescent="0.25">
      <c r="A15988" s="733">
        <v>45132</v>
      </c>
      <c r="B15988" s="62" t="s">
        <v>3945</v>
      </c>
      <c r="C15988" s="62" t="s">
        <v>3144</v>
      </c>
      <c r="D15988" s="182" t="s">
        <v>10586</v>
      </c>
      <c r="E15988" s="125">
        <v>30605</v>
      </c>
      <c r="F15988" s="125"/>
      <c r="G15988" s="125">
        <f t="shared" si="255"/>
        <v>-30605</v>
      </c>
      <c r="H15988" s="704" t="s">
        <v>10322</v>
      </c>
    </row>
    <row r="15989" spans="1:8" s="681" customFormat="1" ht="15" customHeight="1" x14ac:dyDescent="0.25">
      <c r="A15989" s="733">
        <v>45132</v>
      </c>
      <c r="B15989" s="62" t="s">
        <v>16</v>
      </c>
      <c r="C15989" s="62" t="s">
        <v>10587</v>
      </c>
      <c r="D15989" s="182" t="s">
        <v>10588</v>
      </c>
      <c r="E15989" s="125">
        <v>21000</v>
      </c>
      <c r="F15989" s="125"/>
      <c r="G15989" s="125">
        <f t="shared" si="255"/>
        <v>-21000</v>
      </c>
      <c r="H15989" s="704" t="s">
        <v>10322</v>
      </c>
    </row>
    <row r="15990" spans="1:8" s="681" customFormat="1" ht="15" customHeight="1" x14ac:dyDescent="0.25">
      <c r="A15990" s="733">
        <v>45132</v>
      </c>
      <c r="B15990" s="62" t="s">
        <v>10590</v>
      </c>
      <c r="C15990" s="62" t="s">
        <v>3144</v>
      </c>
      <c r="D15990" s="182" t="s">
        <v>10589</v>
      </c>
      <c r="E15990" s="125">
        <v>15816</v>
      </c>
      <c r="F15990" s="125"/>
      <c r="G15990" s="125">
        <f t="shared" si="255"/>
        <v>-15816</v>
      </c>
      <c r="H15990" s="704" t="s">
        <v>10322</v>
      </c>
    </row>
    <row r="15991" spans="1:8" s="681" customFormat="1" ht="15" customHeight="1" x14ac:dyDescent="0.25">
      <c r="A15991" s="733">
        <v>45132</v>
      </c>
      <c r="B15991" s="62" t="s">
        <v>6407</v>
      </c>
      <c r="C15991" s="62" t="s">
        <v>3144</v>
      </c>
      <c r="D15991" s="182" t="s">
        <v>10591</v>
      </c>
      <c r="E15991" s="125">
        <v>40000</v>
      </c>
      <c r="F15991" s="125"/>
      <c r="G15991" s="125">
        <f t="shared" si="255"/>
        <v>-40000</v>
      </c>
      <c r="H15991" s="704" t="s">
        <v>10322</v>
      </c>
    </row>
    <row r="15992" spans="1:8" s="681" customFormat="1" ht="24" customHeight="1" x14ac:dyDescent="0.25">
      <c r="A15992" s="733">
        <v>45132</v>
      </c>
      <c r="B15992" s="62" t="s">
        <v>8874</v>
      </c>
      <c r="C15992" s="62" t="s">
        <v>3144</v>
      </c>
      <c r="D15992" s="182" t="s">
        <v>10592</v>
      </c>
      <c r="E15992" s="125">
        <v>7100</v>
      </c>
      <c r="F15992" s="125"/>
      <c r="G15992" s="125">
        <f t="shared" si="255"/>
        <v>-7100</v>
      </c>
      <c r="H15992" s="704" t="s">
        <v>10322</v>
      </c>
    </row>
    <row r="15993" spans="1:8" s="681" customFormat="1" ht="15" customHeight="1" x14ac:dyDescent="0.25">
      <c r="A15993" s="733">
        <v>45132</v>
      </c>
      <c r="B15993" s="62" t="s">
        <v>9354</v>
      </c>
      <c r="C15993" s="62" t="s">
        <v>3144</v>
      </c>
      <c r="D15993" s="182" t="s">
        <v>9915</v>
      </c>
      <c r="E15993" s="125">
        <v>6360</v>
      </c>
      <c r="F15993" s="125"/>
      <c r="G15993" s="125">
        <f t="shared" si="255"/>
        <v>-6360</v>
      </c>
      <c r="H15993" s="704" t="s">
        <v>10322</v>
      </c>
    </row>
    <row r="15994" spans="1:8" s="681" customFormat="1" ht="24" customHeight="1" x14ac:dyDescent="0.25">
      <c r="A15994" s="733">
        <v>45132</v>
      </c>
      <c r="B15994" s="62" t="s">
        <v>9354</v>
      </c>
      <c r="C15994" s="550" t="s">
        <v>3144</v>
      </c>
      <c r="D15994" s="739" t="s">
        <v>10594</v>
      </c>
      <c r="E15994" s="551">
        <v>57375</v>
      </c>
      <c r="F15994" s="125"/>
      <c r="G15994" s="125">
        <f t="shared" si="255"/>
        <v>-57375</v>
      </c>
      <c r="H15994" s="704" t="s">
        <v>10322</v>
      </c>
    </row>
    <row r="15995" spans="1:8" s="681" customFormat="1" ht="24" customHeight="1" x14ac:dyDescent="0.25">
      <c r="A15995" s="733">
        <v>45132</v>
      </c>
      <c r="B15995" s="62" t="s">
        <v>10294</v>
      </c>
      <c r="C15995" s="550" t="s">
        <v>3144</v>
      </c>
      <c r="D15995" s="739" t="s">
        <v>10594</v>
      </c>
      <c r="E15995" s="551">
        <v>57375</v>
      </c>
      <c r="F15995" s="125"/>
      <c r="G15995" s="125">
        <f t="shared" si="255"/>
        <v>-57375</v>
      </c>
      <c r="H15995" s="704" t="s">
        <v>10322</v>
      </c>
    </row>
    <row r="15996" spans="1:8" s="681" customFormat="1" ht="24" customHeight="1" x14ac:dyDescent="0.25">
      <c r="A15996" s="733">
        <v>45132</v>
      </c>
      <c r="B15996" s="62" t="s">
        <v>9400</v>
      </c>
      <c r="C15996" s="550" t="s">
        <v>3144</v>
      </c>
      <c r="D15996" s="739" t="s">
        <v>10594</v>
      </c>
      <c r="E15996" s="551">
        <v>57375</v>
      </c>
      <c r="F15996" s="125"/>
      <c r="G15996" s="125">
        <f t="shared" si="255"/>
        <v>-57375</v>
      </c>
      <c r="H15996" s="704" t="s">
        <v>10322</v>
      </c>
    </row>
    <row r="15997" spans="1:8" s="681" customFormat="1" ht="24" customHeight="1" x14ac:dyDescent="0.25">
      <c r="A15997" s="733">
        <v>45132</v>
      </c>
      <c r="B15997" s="62" t="s">
        <v>10021</v>
      </c>
      <c r="C15997" s="550" t="s">
        <v>3144</v>
      </c>
      <c r="D15997" s="739" t="s">
        <v>10594</v>
      </c>
      <c r="E15997" s="551">
        <v>57375</v>
      </c>
      <c r="F15997" s="125"/>
      <c r="G15997" s="125">
        <f t="shared" si="255"/>
        <v>-57375</v>
      </c>
      <c r="H15997" s="704" t="s">
        <v>10322</v>
      </c>
    </row>
    <row r="15998" spans="1:8" s="681" customFormat="1" ht="15" customHeight="1" x14ac:dyDescent="0.25">
      <c r="A15998" s="733">
        <v>45132</v>
      </c>
      <c r="B15998" s="62" t="s">
        <v>10377</v>
      </c>
      <c r="C15998" s="669" t="s">
        <v>3144</v>
      </c>
      <c r="D15998" s="906" t="s">
        <v>10599</v>
      </c>
      <c r="E15998" s="671">
        <v>14167</v>
      </c>
      <c r="F15998" s="125"/>
      <c r="G15998" s="125">
        <f t="shared" si="255"/>
        <v>-14167</v>
      </c>
      <c r="H15998" s="704" t="s">
        <v>10322</v>
      </c>
    </row>
    <row r="15999" spans="1:8" s="681" customFormat="1" ht="15" customHeight="1" x14ac:dyDescent="0.25">
      <c r="A15999" s="733">
        <v>45132</v>
      </c>
      <c r="B15999" s="62" t="s">
        <v>8655</v>
      </c>
      <c r="C15999" s="669" t="s">
        <v>3144</v>
      </c>
      <c r="D15999" s="906" t="s">
        <v>10599</v>
      </c>
      <c r="E15999" s="671">
        <v>14167</v>
      </c>
      <c r="F15999" s="125"/>
      <c r="G15999" s="125">
        <f t="shared" ref="G15999:G16062" si="256">F15999-E15999</f>
        <v>-14167</v>
      </c>
      <c r="H15999" s="704" t="s">
        <v>10322</v>
      </c>
    </row>
    <row r="16000" spans="1:8" s="681" customFormat="1" ht="15" customHeight="1" x14ac:dyDescent="0.25">
      <c r="A16000" s="733">
        <v>45132</v>
      </c>
      <c r="B16000" s="62" t="s">
        <v>10294</v>
      </c>
      <c r="C16000" s="669" t="s">
        <v>3144</v>
      </c>
      <c r="D16000" s="906" t="s">
        <v>10599</v>
      </c>
      <c r="E16000" s="671">
        <v>14167</v>
      </c>
      <c r="F16000" s="125"/>
      <c r="G16000" s="125">
        <f t="shared" si="256"/>
        <v>-14167</v>
      </c>
      <c r="H16000" s="704" t="s">
        <v>10322</v>
      </c>
    </row>
    <row r="16001" spans="1:8" s="681" customFormat="1" ht="24" customHeight="1" x14ac:dyDescent="0.25">
      <c r="A16001" s="733">
        <v>45132</v>
      </c>
      <c r="B16001" s="62" t="s">
        <v>10377</v>
      </c>
      <c r="C16001" s="633" t="s">
        <v>3144</v>
      </c>
      <c r="D16001" s="895" t="s">
        <v>10600</v>
      </c>
      <c r="E16001" s="635">
        <v>8000</v>
      </c>
      <c r="F16001" s="125"/>
      <c r="G16001" s="125">
        <f t="shared" si="256"/>
        <v>-8000</v>
      </c>
      <c r="H16001" s="704" t="s">
        <v>10322</v>
      </c>
    </row>
    <row r="16002" spans="1:8" s="681" customFormat="1" ht="24" customHeight="1" x14ac:dyDescent="0.25">
      <c r="A16002" s="733">
        <v>45132</v>
      </c>
      <c r="B16002" s="62" t="s">
        <v>10294</v>
      </c>
      <c r="C16002" s="633" t="s">
        <v>3144</v>
      </c>
      <c r="D16002" s="895" t="s">
        <v>10600</v>
      </c>
      <c r="E16002" s="635">
        <v>8000</v>
      </c>
      <c r="F16002" s="125"/>
      <c r="G16002" s="125">
        <f t="shared" si="256"/>
        <v>-8000</v>
      </c>
      <c r="H16002" s="704" t="s">
        <v>10322</v>
      </c>
    </row>
    <row r="16003" spans="1:8" s="681" customFormat="1" ht="24" customHeight="1" x14ac:dyDescent="0.25">
      <c r="A16003" s="733">
        <v>45132</v>
      </c>
      <c r="B16003" s="62" t="s">
        <v>9400</v>
      </c>
      <c r="C16003" s="633" t="s">
        <v>3144</v>
      </c>
      <c r="D16003" s="895" t="s">
        <v>10600</v>
      </c>
      <c r="E16003" s="635">
        <v>8000</v>
      </c>
      <c r="F16003" s="125"/>
      <c r="G16003" s="125">
        <f t="shared" si="256"/>
        <v>-8000</v>
      </c>
      <c r="H16003" s="704" t="s">
        <v>10322</v>
      </c>
    </row>
    <row r="16004" spans="1:8" s="681" customFormat="1" ht="15" customHeight="1" x14ac:dyDescent="0.25">
      <c r="A16004" s="733">
        <v>45132</v>
      </c>
      <c r="B16004" s="62" t="s">
        <v>10294</v>
      </c>
      <c r="C16004" s="62" t="s">
        <v>3144</v>
      </c>
      <c r="D16004" s="182" t="s">
        <v>10595</v>
      </c>
      <c r="E16004" s="125">
        <v>2000</v>
      </c>
      <c r="F16004" s="125"/>
      <c r="G16004" s="125">
        <f t="shared" si="256"/>
        <v>-2000</v>
      </c>
      <c r="H16004" s="704" t="s">
        <v>10322</v>
      </c>
    </row>
    <row r="16005" spans="1:8" s="681" customFormat="1" ht="15" customHeight="1" x14ac:dyDescent="0.25">
      <c r="A16005" s="733">
        <v>45132</v>
      </c>
      <c r="B16005" s="62" t="s">
        <v>16</v>
      </c>
      <c r="C16005" s="62" t="s">
        <v>391</v>
      </c>
      <c r="D16005" s="182" t="s">
        <v>10596</v>
      </c>
      <c r="E16005" s="125">
        <v>250</v>
      </c>
      <c r="F16005" s="125"/>
      <c r="G16005" s="125">
        <f t="shared" si="256"/>
        <v>-250</v>
      </c>
      <c r="H16005" s="704" t="s">
        <v>10322</v>
      </c>
    </row>
    <row r="16006" spans="1:8" s="681" customFormat="1" ht="15" customHeight="1" x14ac:dyDescent="0.25">
      <c r="A16006" s="733">
        <v>45132</v>
      </c>
      <c r="B16006" s="62" t="s">
        <v>10294</v>
      </c>
      <c r="C16006" s="62" t="s">
        <v>5740</v>
      </c>
      <c r="D16006" s="182" t="s">
        <v>10597</v>
      </c>
      <c r="E16006" s="125">
        <v>300</v>
      </c>
      <c r="F16006" s="125"/>
      <c r="G16006" s="125">
        <f t="shared" si="256"/>
        <v>-300</v>
      </c>
      <c r="H16006" s="704" t="s">
        <v>10322</v>
      </c>
    </row>
    <row r="16007" spans="1:8" s="681" customFormat="1" ht="15" customHeight="1" x14ac:dyDescent="0.25">
      <c r="A16007" s="733">
        <v>45132</v>
      </c>
      <c r="B16007" s="62" t="s">
        <v>10294</v>
      </c>
      <c r="C16007" s="62" t="s">
        <v>5740</v>
      </c>
      <c r="D16007" s="182" t="s">
        <v>369</v>
      </c>
      <c r="E16007" s="125">
        <v>800</v>
      </c>
      <c r="F16007" s="125"/>
      <c r="G16007" s="125">
        <f t="shared" si="256"/>
        <v>-800</v>
      </c>
      <c r="H16007" s="704" t="s">
        <v>10322</v>
      </c>
    </row>
    <row r="16008" spans="1:8" s="681" customFormat="1" ht="15" customHeight="1" x14ac:dyDescent="0.25">
      <c r="A16008" s="733">
        <v>45132</v>
      </c>
      <c r="B16008" s="62" t="s">
        <v>9505</v>
      </c>
      <c r="C16008" s="62" t="s">
        <v>3144</v>
      </c>
      <c r="D16008" s="182" t="s">
        <v>10598</v>
      </c>
      <c r="E16008" s="125">
        <v>4600</v>
      </c>
      <c r="F16008" s="125"/>
      <c r="G16008" s="125">
        <f t="shared" si="256"/>
        <v>-4600</v>
      </c>
      <c r="H16008" s="704" t="s">
        <v>10322</v>
      </c>
    </row>
    <row r="16009" spans="1:8" s="681" customFormat="1" ht="15" customHeight="1" x14ac:dyDescent="0.25">
      <c r="A16009" s="733">
        <v>45132</v>
      </c>
      <c r="B16009" s="62" t="s">
        <v>16</v>
      </c>
      <c r="C16009" s="62" t="s">
        <v>103</v>
      </c>
      <c r="D16009" s="182" t="s">
        <v>10209</v>
      </c>
      <c r="E16009" s="125">
        <v>2000</v>
      </c>
      <c r="F16009" s="125"/>
      <c r="G16009" s="125">
        <f t="shared" si="256"/>
        <v>-2000</v>
      </c>
      <c r="H16009" s="704" t="s">
        <v>10322</v>
      </c>
    </row>
    <row r="16010" spans="1:8" s="681" customFormat="1" ht="15" customHeight="1" x14ac:dyDescent="0.25">
      <c r="A16010" s="733">
        <v>45132</v>
      </c>
      <c r="B16010" s="62" t="s">
        <v>9354</v>
      </c>
      <c r="C16010" s="62" t="s">
        <v>5740</v>
      </c>
      <c r="D16010" s="182" t="s">
        <v>369</v>
      </c>
      <c r="E16010" s="125">
        <v>1200</v>
      </c>
      <c r="F16010" s="125"/>
      <c r="G16010" s="125">
        <f t="shared" si="256"/>
        <v>-1200</v>
      </c>
      <c r="H16010" s="704" t="s">
        <v>10322</v>
      </c>
    </row>
    <row r="16011" spans="1:8" s="681" customFormat="1" ht="15" customHeight="1" x14ac:dyDescent="0.25">
      <c r="A16011" s="733">
        <v>45132</v>
      </c>
      <c r="B16011" s="62" t="s">
        <v>9354</v>
      </c>
      <c r="C16011" s="62" t="s">
        <v>391</v>
      </c>
      <c r="D16011" s="182" t="s">
        <v>10601</v>
      </c>
      <c r="E16011" s="125">
        <v>7000</v>
      </c>
      <c r="F16011" s="125"/>
      <c r="G16011" s="125">
        <f t="shared" si="256"/>
        <v>-7000</v>
      </c>
      <c r="H16011" s="704" t="s">
        <v>10322</v>
      </c>
    </row>
    <row r="16012" spans="1:8" s="681" customFormat="1" ht="15" customHeight="1" x14ac:dyDescent="0.25">
      <c r="A16012" s="733">
        <v>45132</v>
      </c>
      <c r="B16012" s="62" t="s">
        <v>10294</v>
      </c>
      <c r="C16012" s="62" t="s">
        <v>391</v>
      </c>
      <c r="D16012" s="182" t="s">
        <v>10602</v>
      </c>
      <c r="E16012" s="125">
        <v>1900</v>
      </c>
      <c r="F16012" s="125"/>
      <c r="G16012" s="125">
        <f t="shared" si="256"/>
        <v>-1900</v>
      </c>
      <c r="H16012" s="704" t="s">
        <v>10322</v>
      </c>
    </row>
    <row r="16013" spans="1:8" s="681" customFormat="1" ht="15" customHeight="1" x14ac:dyDescent="0.25">
      <c r="A16013" s="733">
        <v>45133</v>
      </c>
      <c r="B16013" s="62" t="s">
        <v>10336</v>
      </c>
      <c r="C16013" s="62" t="s">
        <v>10171</v>
      </c>
      <c r="D16013" s="182" t="s">
        <v>10603</v>
      </c>
      <c r="E16013" s="125">
        <v>250000</v>
      </c>
      <c r="F16013" s="125"/>
      <c r="G16013" s="125">
        <f t="shared" si="256"/>
        <v>-250000</v>
      </c>
      <c r="H16013" s="704" t="s">
        <v>10322</v>
      </c>
    </row>
    <row r="16014" spans="1:8" s="681" customFormat="1" ht="15" customHeight="1" x14ac:dyDescent="0.25">
      <c r="A16014" s="733">
        <v>45133</v>
      </c>
      <c r="B16014" s="62" t="s">
        <v>10336</v>
      </c>
      <c r="C16014" s="62" t="s">
        <v>10171</v>
      </c>
      <c r="D16014" s="182" t="s">
        <v>10603</v>
      </c>
      <c r="E16014" s="125">
        <v>100000</v>
      </c>
      <c r="F16014" s="125"/>
      <c r="G16014" s="125">
        <f t="shared" si="256"/>
        <v>-100000</v>
      </c>
      <c r="H16014" s="704" t="s">
        <v>10322</v>
      </c>
    </row>
    <row r="16015" spans="1:8" s="681" customFormat="1" ht="15" customHeight="1" x14ac:dyDescent="0.25">
      <c r="A16015" s="733">
        <v>45133</v>
      </c>
      <c r="B16015" s="62" t="s">
        <v>9767</v>
      </c>
      <c r="C16015" s="62" t="s">
        <v>1508</v>
      </c>
      <c r="D16015" s="182" t="s">
        <v>10604</v>
      </c>
      <c r="E16015" s="125">
        <v>150000</v>
      </c>
      <c r="F16015" s="125"/>
      <c r="G16015" s="125">
        <f t="shared" si="256"/>
        <v>-150000</v>
      </c>
      <c r="H16015" s="704" t="s">
        <v>10322</v>
      </c>
    </row>
    <row r="16016" spans="1:8" s="681" customFormat="1" ht="15" customHeight="1" x14ac:dyDescent="0.25">
      <c r="A16016" s="733">
        <v>45133</v>
      </c>
      <c r="B16016" s="62" t="s">
        <v>10294</v>
      </c>
      <c r="C16016" s="62" t="s">
        <v>5740</v>
      </c>
      <c r="D16016" s="182" t="s">
        <v>369</v>
      </c>
      <c r="E16016" s="125">
        <v>2400</v>
      </c>
      <c r="F16016" s="125"/>
      <c r="G16016" s="125">
        <f t="shared" si="256"/>
        <v>-2400</v>
      </c>
      <c r="H16016" s="704" t="s">
        <v>10322</v>
      </c>
    </row>
    <row r="16017" spans="1:8" s="681" customFormat="1" ht="15" customHeight="1" x14ac:dyDescent="0.25">
      <c r="A16017" s="733">
        <v>45133</v>
      </c>
      <c r="B16017" s="62" t="s">
        <v>8874</v>
      </c>
      <c r="C16017" s="62" t="s">
        <v>3144</v>
      </c>
      <c r="D16017" s="182" t="s">
        <v>10605</v>
      </c>
      <c r="E16017" s="125">
        <v>13720</v>
      </c>
      <c r="F16017" s="125"/>
      <c r="G16017" s="125">
        <f t="shared" si="256"/>
        <v>-13720</v>
      </c>
      <c r="H16017" s="704" t="s">
        <v>10322</v>
      </c>
    </row>
    <row r="16018" spans="1:8" s="681" customFormat="1" ht="15" customHeight="1" x14ac:dyDescent="0.25">
      <c r="A16018" s="733">
        <v>45133</v>
      </c>
      <c r="B16018" s="62" t="s">
        <v>10294</v>
      </c>
      <c r="C16018" s="62" t="s">
        <v>391</v>
      </c>
      <c r="D16018" s="182" t="s">
        <v>10606</v>
      </c>
      <c r="E16018" s="125">
        <v>1000</v>
      </c>
      <c r="F16018" s="125"/>
      <c r="G16018" s="125">
        <f t="shared" si="256"/>
        <v>-1000</v>
      </c>
      <c r="H16018" s="704" t="s">
        <v>10322</v>
      </c>
    </row>
    <row r="16019" spans="1:8" s="681" customFormat="1" ht="15" customHeight="1" x14ac:dyDescent="0.25">
      <c r="A16019" s="733">
        <v>45133</v>
      </c>
      <c r="B16019" s="62" t="s">
        <v>10240</v>
      </c>
      <c r="C16019" s="62" t="s">
        <v>3144</v>
      </c>
      <c r="D16019" s="182" t="s">
        <v>10607</v>
      </c>
      <c r="E16019" s="125">
        <v>5600</v>
      </c>
      <c r="F16019" s="125"/>
      <c r="G16019" s="125">
        <f t="shared" si="256"/>
        <v>-5600</v>
      </c>
      <c r="H16019" s="704" t="s">
        <v>10322</v>
      </c>
    </row>
    <row r="16020" spans="1:8" s="681" customFormat="1" ht="15" customHeight="1" x14ac:dyDescent="0.25">
      <c r="A16020" s="733">
        <v>45134</v>
      </c>
      <c r="B16020" s="62" t="s">
        <v>25</v>
      </c>
      <c r="C16020" s="62" t="s">
        <v>391</v>
      </c>
      <c r="D16020" s="182" t="s">
        <v>10608</v>
      </c>
      <c r="E16020" s="125">
        <v>20000</v>
      </c>
      <c r="F16020" s="125"/>
      <c r="G16020" s="125">
        <f t="shared" si="256"/>
        <v>-20000</v>
      </c>
      <c r="H16020" s="704" t="s">
        <v>10322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10322</v>
      </c>
    </row>
    <row r="16022" spans="1:8" s="681" customFormat="1" ht="15" customHeight="1" x14ac:dyDescent="0.25">
      <c r="A16022" s="733">
        <v>45134</v>
      </c>
      <c r="B16022" s="62" t="s">
        <v>9830</v>
      </c>
      <c r="C16022" s="62" t="s">
        <v>5386</v>
      </c>
      <c r="D16022" s="182" t="s">
        <v>10609</v>
      </c>
      <c r="E16022" s="125">
        <v>6000</v>
      </c>
      <c r="F16022" s="125"/>
      <c r="G16022" s="125">
        <f t="shared" si="256"/>
        <v>-6000</v>
      </c>
      <c r="H16022" s="704" t="s">
        <v>10322</v>
      </c>
    </row>
    <row r="16023" spans="1:8" s="681" customFormat="1" ht="15" customHeight="1" x14ac:dyDescent="0.25">
      <c r="A16023" s="733">
        <v>45134</v>
      </c>
      <c r="B16023" s="62" t="s">
        <v>10240</v>
      </c>
      <c r="C16023" s="62" t="s">
        <v>3144</v>
      </c>
      <c r="D16023" s="182" t="s">
        <v>10617</v>
      </c>
      <c r="E16023" s="125">
        <v>2500</v>
      </c>
      <c r="F16023" s="125"/>
      <c r="G16023" s="125">
        <f t="shared" si="256"/>
        <v>-2500</v>
      </c>
      <c r="H16023" s="704" t="s">
        <v>10322</v>
      </c>
    </row>
    <row r="16024" spans="1:8" s="681" customFormat="1" ht="15" customHeight="1" x14ac:dyDescent="0.25">
      <c r="A16024" s="733">
        <v>45134</v>
      </c>
      <c r="B16024" s="62" t="s">
        <v>10294</v>
      </c>
      <c r="C16024" s="62" t="s">
        <v>5740</v>
      </c>
      <c r="D16024" s="182" t="s">
        <v>369</v>
      </c>
      <c r="E16024" s="125">
        <v>600</v>
      </c>
      <c r="F16024" s="125"/>
      <c r="G16024" s="125">
        <f t="shared" si="256"/>
        <v>-600</v>
      </c>
      <c r="H16024" s="704" t="s">
        <v>10322</v>
      </c>
    </row>
    <row r="16025" spans="1:8" s="681" customFormat="1" ht="15" customHeight="1" x14ac:dyDescent="0.25">
      <c r="A16025" s="733">
        <v>45134</v>
      </c>
      <c r="B16025" s="62" t="s">
        <v>9400</v>
      </c>
      <c r="C16025" s="62" t="s">
        <v>5740</v>
      </c>
      <c r="D16025" s="182" t="s">
        <v>369</v>
      </c>
      <c r="E16025" s="125">
        <v>600</v>
      </c>
      <c r="F16025" s="125"/>
      <c r="G16025" s="125">
        <f t="shared" si="256"/>
        <v>-600</v>
      </c>
      <c r="H16025" s="704" t="s">
        <v>10322</v>
      </c>
    </row>
    <row r="16026" spans="1:8" s="681" customFormat="1" ht="15" customHeight="1" x14ac:dyDescent="0.25">
      <c r="A16026" s="733">
        <v>45134</v>
      </c>
      <c r="B16026" s="62" t="s">
        <v>9354</v>
      </c>
      <c r="C16026" s="62" t="s">
        <v>10516</v>
      </c>
      <c r="D16026" s="182" t="s">
        <v>10610</v>
      </c>
      <c r="E16026" s="125">
        <v>1500</v>
      </c>
      <c r="F16026" s="125"/>
      <c r="G16026" s="125">
        <f t="shared" si="256"/>
        <v>-1500</v>
      </c>
      <c r="H16026" s="704" t="s">
        <v>10322</v>
      </c>
    </row>
    <row r="16027" spans="1:8" s="681" customFormat="1" ht="15" customHeight="1" x14ac:dyDescent="0.25">
      <c r="A16027" s="733">
        <v>45134</v>
      </c>
      <c r="B16027" s="62" t="s">
        <v>2932</v>
      </c>
      <c r="C16027" s="62" t="s">
        <v>10611</v>
      </c>
      <c r="D16027" s="182" t="s">
        <v>10612</v>
      </c>
      <c r="E16027" s="125">
        <v>48730</v>
      </c>
      <c r="F16027" s="125"/>
      <c r="G16027" s="125">
        <f t="shared" si="256"/>
        <v>-48730</v>
      </c>
      <c r="H16027" s="704" t="s">
        <v>10322</v>
      </c>
    </row>
    <row r="16028" spans="1:8" s="681" customFormat="1" ht="15" customHeight="1" x14ac:dyDescent="0.25">
      <c r="A16028" s="733">
        <v>45134</v>
      </c>
      <c r="B16028" s="62" t="s">
        <v>10377</v>
      </c>
      <c r="C16028" s="62" t="s">
        <v>10613</v>
      </c>
      <c r="D16028" s="182" t="s">
        <v>10217</v>
      </c>
      <c r="E16028" s="125">
        <v>10000</v>
      </c>
      <c r="F16028" s="125"/>
      <c r="G16028" s="125">
        <f t="shared" si="256"/>
        <v>-10000</v>
      </c>
      <c r="H16028" s="704" t="s">
        <v>10322</v>
      </c>
    </row>
    <row r="16029" spans="1:8" s="681" customFormat="1" ht="15" customHeight="1" x14ac:dyDescent="0.25">
      <c r="A16029" s="733">
        <v>45134</v>
      </c>
      <c r="B16029" s="62" t="s">
        <v>10377</v>
      </c>
      <c r="C16029" s="62" t="s">
        <v>3445</v>
      </c>
      <c r="D16029" s="182" t="s">
        <v>10217</v>
      </c>
      <c r="E16029" s="125">
        <v>30000</v>
      </c>
      <c r="F16029" s="125"/>
      <c r="G16029" s="125">
        <f t="shared" si="256"/>
        <v>-30000</v>
      </c>
      <c r="H16029" s="704" t="s">
        <v>10322</v>
      </c>
    </row>
    <row r="16030" spans="1:8" s="681" customFormat="1" ht="15" customHeight="1" x14ac:dyDescent="0.25">
      <c r="A16030" s="733">
        <v>45135</v>
      </c>
      <c r="B16030" s="62" t="s">
        <v>10377</v>
      </c>
      <c r="C16030" s="62" t="s">
        <v>3445</v>
      </c>
      <c r="D16030" s="182" t="s">
        <v>10614</v>
      </c>
      <c r="E16030" s="125">
        <v>10000</v>
      </c>
      <c r="F16030" s="125"/>
      <c r="G16030" s="125">
        <f t="shared" si="256"/>
        <v>-10000</v>
      </c>
      <c r="H16030" s="704" t="s">
        <v>10322</v>
      </c>
    </row>
    <row r="16031" spans="1:8" s="681" customFormat="1" ht="15" customHeight="1" x14ac:dyDescent="0.25">
      <c r="A16031" s="733">
        <v>45138</v>
      </c>
      <c r="B16031" s="62" t="s">
        <v>9767</v>
      </c>
      <c r="C16031" s="62" t="s">
        <v>5740</v>
      </c>
      <c r="D16031" s="182" t="s">
        <v>10335</v>
      </c>
      <c r="E16031" s="125">
        <v>250</v>
      </c>
      <c r="F16031" s="125"/>
      <c r="G16031" s="125">
        <f t="shared" si="256"/>
        <v>-250</v>
      </c>
      <c r="H16031" s="704" t="s">
        <v>10322</v>
      </c>
    </row>
    <row r="16032" spans="1:8" s="681" customFormat="1" ht="15" customHeight="1" x14ac:dyDescent="0.25">
      <c r="A16032" s="733">
        <v>45138</v>
      </c>
      <c r="B16032" s="62" t="s">
        <v>16</v>
      </c>
      <c r="C16032" s="62" t="s">
        <v>103</v>
      </c>
      <c r="D16032" s="182" t="s">
        <v>10209</v>
      </c>
      <c r="E16032" s="125">
        <v>2000</v>
      </c>
      <c r="F16032" s="125"/>
      <c r="G16032" s="125">
        <f t="shared" si="256"/>
        <v>-2000</v>
      </c>
      <c r="H16032" s="704" t="s">
        <v>10322</v>
      </c>
    </row>
    <row r="16033" spans="1:8" s="681" customFormat="1" ht="15" customHeight="1" x14ac:dyDescent="0.25">
      <c r="A16033" s="733">
        <v>45138</v>
      </c>
      <c r="B16033" s="62" t="s">
        <v>10294</v>
      </c>
      <c r="C16033" s="62" t="s">
        <v>285</v>
      </c>
      <c r="D16033" s="182" t="s">
        <v>8661</v>
      </c>
      <c r="E16033" s="125">
        <v>1400</v>
      </c>
      <c r="F16033" s="125"/>
      <c r="G16033" s="125">
        <f t="shared" si="256"/>
        <v>-1400</v>
      </c>
      <c r="H16033" s="704" t="s">
        <v>10322</v>
      </c>
    </row>
    <row r="16034" spans="1:8" s="681" customFormat="1" ht="15" customHeight="1" x14ac:dyDescent="0.25">
      <c r="A16034" s="733">
        <v>45138</v>
      </c>
      <c r="B16034" s="62" t="s">
        <v>10230</v>
      </c>
      <c r="C16034" s="62" t="s">
        <v>3144</v>
      </c>
      <c r="D16034" s="182" t="s">
        <v>2271</v>
      </c>
      <c r="E16034" s="125">
        <v>30724</v>
      </c>
      <c r="F16034" s="125"/>
      <c r="G16034" s="125">
        <f t="shared" si="256"/>
        <v>-30724</v>
      </c>
      <c r="H16034" s="704" t="s">
        <v>10655</v>
      </c>
    </row>
    <row r="16035" spans="1:8" s="681" customFormat="1" ht="15" customHeight="1" x14ac:dyDescent="0.25">
      <c r="A16035" s="733">
        <v>45138</v>
      </c>
      <c r="B16035" s="62" t="s">
        <v>10294</v>
      </c>
      <c r="C16035" s="62" t="s">
        <v>3144</v>
      </c>
      <c r="D16035" s="182" t="s">
        <v>2271</v>
      </c>
      <c r="E16035" s="125">
        <v>6350</v>
      </c>
      <c r="F16035" s="125"/>
      <c r="G16035" s="125">
        <f t="shared" si="256"/>
        <v>-6350</v>
      </c>
      <c r="H16035" s="704" t="s">
        <v>10656</v>
      </c>
    </row>
    <row r="16036" spans="1:8" s="681" customFormat="1" ht="15" customHeight="1" x14ac:dyDescent="0.25">
      <c r="A16036" s="733">
        <v>45138</v>
      </c>
      <c r="B16036" s="62" t="s">
        <v>10377</v>
      </c>
      <c r="C16036" s="62" t="s">
        <v>3144</v>
      </c>
      <c r="D16036" s="182" t="s">
        <v>2271</v>
      </c>
      <c r="E16036" s="125">
        <v>22890</v>
      </c>
      <c r="F16036" s="125"/>
      <c r="G16036" s="125">
        <f t="shared" si="256"/>
        <v>-22890</v>
      </c>
      <c r="H16036" s="704" t="s">
        <v>10657</v>
      </c>
    </row>
    <row r="16037" spans="1:8" s="681" customFormat="1" ht="15" customHeight="1" x14ac:dyDescent="0.25">
      <c r="A16037" s="733">
        <v>45138</v>
      </c>
      <c r="B16037" s="62" t="s">
        <v>10336</v>
      </c>
      <c r="C16037" s="62" t="s">
        <v>3144</v>
      </c>
      <c r="D16037" s="182" t="s">
        <v>10629</v>
      </c>
      <c r="E16037" s="125">
        <v>4000</v>
      </c>
      <c r="F16037" s="125"/>
      <c r="G16037" s="125">
        <f t="shared" si="256"/>
        <v>-4000</v>
      </c>
      <c r="H16037" s="704" t="s">
        <v>10658</v>
      </c>
    </row>
    <row r="16038" spans="1:8" s="681" customFormat="1" ht="15" customHeight="1" x14ac:dyDescent="0.25">
      <c r="A16038" s="733">
        <v>45138</v>
      </c>
      <c r="B16038" s="62" t="s">
        <v>9505</v>
      </c>
      <c r="C16038" s="62" t="s">
        <v>5740</v>
      </c>
      <c r="D16038" s="182" t="s">
        <v>10335</v>
      </c>
      <c r="E16038" s="125">
        <v>600</v>
      </c>
      <c r="F16038" s="125"/>
      <c r="G16038" s="125">
        <f t="shared" si="256"/>
        <v>-600</v>
      </c>
      <c r="H16038" s="704" t="s">
        <v>10659</v>
      </c>
    </row>
    <row r="16039" spans="1:8" s="681" customFormat="1" ht="15" customHeight="1" x14ac:dyDescent="0.25">
      <c r="A16039" s="733">
        <v>45138</v>
      </c>
      <c r="B16039" s="62" t="s">
        <v>9505</v>
      </c>
      <c r="C16039" s="62" t="s">
        <v>9547</v>
      </c>
      <c r="D16039" s="182" t="s">
        <v>10630</v>
      </c>
      <c r="E16039" s="125">
        <v>15000</v>
      </c>
      <c r="F16039" s="125"/>
      <c r="G16039" s="125">
        <f t="shared" si="256"/>
        <v>-15000</v>
      </c>
      <c r="H16039" s="704" t="s">
        <v>10660</v>
      </c>
    </row>
    <row r="16040" spans="1:8" s="681" customFormat="1" ht="15" customHeight="1" x14ac:dyDescent="0.25">
      <c r="A16040" s="733">
        <v>45138</v>
      </c>
      <c r="B16040" s="62" t="s">
        <v>8557</v>
      </c>
      <c r="C16040" s="62" t="s">
        <v>63</v>
      </c>
      <c r="D16040" s="182" t="s">
        <v>10631</v>
      </c>
      <c r="E16040" s="125">
        <v>10000</v>
      </c>
      <c r="F16040" s="125"/>
      <c r="G16040" s="125">
        <f t="shared" si="256"/>
        <v>-10000</v>
      </c>
      <c r="H16040" s="704" t="s">
        <v>10661</v>
      </c>
    </row>
    <row r="16041" spans="1:8" s="681" customFormat="1" ht="15" customHeight="1" x14ac:dyDescent="0.25">
      <c r="A16041" s="733">
        <v>45138</v>
      </c>
      <c r="B16041" s="62" t="s">
        <v>10230</v>
      </c>
      <c r="C16041" s="62" t="s">
        <v>5740</v>
      </c>
      <c r="D16041" s="182" t="s">
        <v>369</v>
      </c>
      <c r="E16041" s="125">
        <v>1400</v>
      </c>
      <c r="F16041" s="125"/>
      <c r="G16041" s="125">
        <f t="shared" si="256"/>
        <v>-1400</v>
      </c>
      <c r="H16041" s="704" t="s">
        <v>10662</v>
      </c>
    </row>
    <row r="16042" spans="1:8" ht="24" x14ac:dyDescent="0.2">
      <c r="A16042" s="732">
        <v>45112</v>
      </c>
      <c r="B16042" s="173" t="s">
        <v>8655</v>
      </c>
      <c r="C16042" s="173" t="s">
        <v>8392</v>
      </c>
      <c r="D16042" s="227" t="s">
        <v>10323</v>
      </c>
      <c r="E16042" s="235">
        <v>100000</v>
      </c>
      <c r="F16042" s="235"/>
      <c r="G16042" s="235">
        <f t="shared" si="256"/>
        <v>-100000</v>
      </c>
      <c r="H16042" s="708" t="s">
        <v>10322</v>
      </c>
    </row>
    <row r="16043" spans="1:8" ht="24" x14ac:dyDescent="0.2">
      <c r="A16043" s="732">
        <v>45112</v>
      </c>
      <c r="B16043" s="173" t="s">
        <v>10240</v>
      </c>
      <c r="C16043" s="173" t="s">
        <v>8392</v>
      </c>
      <c r="D16043" s="227" t="s">
        <v>10323</v>
      </c>
      <c r="E16043" s="235">
        <v>200000</v>
      </c>
      <c r="F16043" s="235"/>
      <c r="G16043" s="235">
        <f t="shared" si="256"/>
        <v>-200000</v>
      </c>
      <c r="H16043" s="708" t="s">
        <v>10322</v>
      </c>
    </row>
    <row r="16044" spans="1:8" ht="24" x14ac:dyDescent="0.2">
      <c r="A16044" s="732">
        <v>45112</v>
      </c>
      <c r="B16044" s="173" t="s">
        <v>9354</v>
      </c>
      <c r="C16044" s="173" t="s">
        <v>8392</v>
      </c>
      <c r="D16044" s="227" t="s">
        <v>10323</v>
      </c>
      <c r="E16044" s="235">
        <v>270000</v>
      </c>
      <c r="F16044" s="235"/>
      <c r="G16044" s="235">
        <f t="shared" si="256"/>
        <v>-270000</v>
      </c>
      <c r="H16044" s="708" t="s">
        <v>10322</v>
      </c>
    </row>
    <row r="16045" spans="1:8" ht="24" x14ac:dyDescent="0.2">
      <c r="A16045" s="732">
        <v>45112</v>
      </c>
      <c r="B16045" s="173" t="s">
        <v>9659</v>
      </c>
      <c r="C16045" s="173" t="s">
        <v>8392</v>
      </c>
      <c r="D16045" s="227" t="s">
        <v>10323</v>
      </c>
      <c r="E16045" s="235">
        <v>430000</v>
      </c>
      <c r="F16045" s="235"/>
      <c r="G16045" s="235">
        <f t="shared" si="256"/>
        <v>-430000</v>
      </c>
      <c r="H16045" s="708" t="s">
        <v>10322</v>
      </c>
    </row>
    <row r="16046" spans="1:8" ht="24" x14ac:dyDescent="0.2">
      <c r="A16046" s="732">
        <v>45112</v>
      </c>
      <c r="B16046" s="173" t="s">
        <v>10142</v>
      </c>
      <c r="C16046" s="173" t="s">
        <v>8392</v>
      </c>
      <c r="D16046" s="227" t="s">
        <v>10323</v>
      </c>
      <c r="E16046" s="235">
        <v>50000</v>
      </c>
      <c r="F16046" s="235"/>
      <c r="G16046" s="235">
        <f t="shared" si="256"/>
        <v>-50000</v>
      </c>
      <c r="H16046" s="708" t="s">
        <v>10322</v>
      </c>
    </row>
    <row r="16047" spans="1:8" ht="15" x14ac:dyDescent="0.2">
      <c r="A16047" s="732">
        <v>45113</v>
      </c>
      <c r="B16047" s="173" t="s">
        <v>3945</v>
      </c>
      <c r="C16047" s="669" t="s">
        <v>3002</v>
      </c>
      <c r="D16047" s="906" t="s">
        <v>10324</v>
      </c>
      <c r="E16047" s="671">
        <v>35352</v>
      </c>
      <c r="F16047" s="235"/>
      <c r="G16047" s="235">
        <f t="shared" si="256"/>
        <v>-35352</v>
      </c>
      <c r="H16047" s="708" t="s">
        <v>10322</v>
      </c>
    </row>
    <row r="16048" spans="1:8" ht="15" x14ac:dyDescent="0.2">
      <c r="A16048" s="732">
        <v>45113</v>
      </c>
      <c r="B16048" s="173" t="s">
        <v>3944</v>
      </c>
      <c r="C16048" s="669" t="s">
        <v>3002</v>
      </c>
      <c r="D16048" s="906" t="s">
        <v>10324</v>
      </c>
      <c r="E16048" s="671">
        <v>32760</v>
      </c>
      <c r="F16048" s="235"/>
      <c r="G16048" s="235">
        <f t="shared" si="256"/>
        <v>-32760</v>
      </c>
      <c r="H16048" s="708" t="s">
        <v>10322</v>
      </c>
    </row>
    <row r="16049" spans="1:8" ht="15" x14ac:dyDescent="0.2">
      <c r="A16049" s="732">
        <v>45113</v>
      </c>
      <c r="B16049" s="173" t="s">
        <v>9407</v>
      </c>
      <c r="C16049" s="669" t="s">
        <v>3002</v>
      </c>
      <c r="D16049" s="906" t="s">
        <v>10324</v>
      </c>
      <c r="E16049" s="671">
        <v>97105</v>
      </c>
      <c r="F16049" s="235"/>
      <c r="G16049" s="235">
        <f t="shared" si="256"/>
        <v>-97105</v>
      </c>
      <c r="H16049" s="708" t="s">
        <v>10322</v>
      </c>
    </row>
    <row r="16050" spans="1:8" ht="15" x14ac:dyDescent="0.2">
      <c r="A16050" s="732">
        <v>45113</v>
      </c>
      <c r="B16050" s="173" t="s">
        <v>37</v>
      </c>
      <c r="C16050" s="669" t="s">
        <v>3002</v>
      </c>
      <c r="D16050" s="906" t="s">
        <v>10324</v>
      </c>
      <c r="E16050" s="671">
        <v>15560</v>
      </c>
      <c r="F16050" s="235"/>
      <c r="G16050" s="235">
        <f t="shared" si="256"/>
        <v>-15560</v>
      </c>
      <c r="H16050" s="708" t="s">
        <v>10322</v>
      </c>
    </row>
    <row r="16051" spans="1:8" ht="15" x14ac:dyDescent="0.2">
      <c r="A16051" s="732">
        <v>45113</v>
      </c>
      <c r="B16051" s="173" t="s">
        <v>37</v>
      </c>
      <c r="C16051" s="669" t="s">
        <v>3002</v>
      </c>
      <c r="D16051" s="906" t="s">
        <v>10324</v>
      </c>
      <c r="E16051" s="671">
        <v>15560</v>
      </c>
      <c r="F16051" s="235"/>
      <c r="G16051" s="235">
        <f t="shared" si="256"/>
        <v>-15560</v>
      </c>
      <c r="H16051" s="708" t="s">
        <v>10322</v>
      </c>
    </row>
    <row r="16052" spans="1:8" s="681" customFormat="1" ht="24" customHeight="1" x14ac:dyDescent="0.25">
      <c r="A16052" s="732">
        <v>45113</v>
      </c>
      <c r="B16052" s="173" t="s">
        <v>9830</v>
      </c>
      <c r="C16052" s="173" t="s">
        <v>9867</v>
      </c>
      <c r="D16052" s="227" t="s">
        <v>10325</v>
      </c>
      <c r="E16052" s="235">
        <v>985000</v>
      </c>
      <c r="F16052" s="235"/>
      <c r="G16052" s="235">
        <f t="shared" si="256"/>
        <v>-985000</v>
      </c>
      <c r="H16052" s="708" t="s">
        <v>10322</v>
      </c>
    </row>
    <row r="16053" spans="1:8" ht="15" x14ac:dyDescent="0.2">
      <c r="A16053" s="732">
        <v>45113</v>
      </c>
      <c r="B16053" s="121" t="s">
        <v>10230</v>
      </c>
      <c r="C16053" s="121" t="s">
        <v>8790</v>
      </c>
      <c r="D16053" s="227" t="s">
        <v>10326</v>
      </c>
      <c r="E16053" s="122">
        <v>200000</v>
      </c>
      <c r="F16053" s="122"/>
      <c r="G16053" s="122">
        <f t="shared" si="256"/>
        <v>-200000</v>
      </c>
      <c r="H16053" s="708" t="s">
        <v>10322</v>
      </c>
    </row>
    <row r="16054" spans="1:8" ht="24" x14ac:dyDescent="0.2">
      <c r="A16054" s="732">
        <v>45120</v>
      </c>
      <c r="B16054" s="173" t="s">
        <v>10230</v>
      </c>
      <c r="C16054" s="173" t="s">
        <v>10443</v>
      </c>
      <c r="D16054" s="227" t="s">
        <v>10444</v>
      </c>
      <c r="E16054" s="235">
        <v>975000</v>
      </c>
      <c r="F16054" s="235"/>
      <c r="G16054" s="235">
        <f t="shared" si="256"/>
        <v>-975000</v>
      </c>
      <c r="H16054" s="708" t="s">
        <v>10322</v>
      </c>
    </row>
    <row r="16055" spans="1:8" ht="15" x14ac:dyDescent="0.2">
      <c r="A16055" s="732">
        <v>45124</v>
      </c>
      <c r="B16055" s="173" t="s">
        <v>9659</v>
      </c>
      <c r="C16055" s="669" t="s">
        <v>166</v>
      </c>
      <c r="D16055" s="906" t="s">
        <v>10478</v>
      </c>
      <c r="E16055" s="671">
        <v>64100</v>
      </c>
      <c r="F16055" s="235"/>
      <c r="G16055" s="235">
        <f t="shared" si="256"/>
        <v>-64100</v>
      </c>
      <c r="H16055" s="708" t="s">
        <v>10322</v>
      </c>
    </row>
    <row r="16056" spans="1:8" ht="15" x14ac:dyDescent="0.2">
      <c r="A16056" s="732">
        <v>45124</v>
      </c>
      <c r="B16056" s="173" t="s">
        <v>9767</v>
      </c>
      <c r="C16056" s="669" t="s">
        <v>166</v>
      </c>
      <c r="D16056" s="906" t="s">
        <v>10478</v>
      </c>
      <c r="E16056" s="671">
        <v>66000</v>
      </c>
      <c r="F16056" s="235"/>
      <c r="G16056" s="235">
        <f t="shared" si="256"/>
        <v>-66000</v>
      </c>
      <c r="H16056" s="708" t="s">
        <v>10322</v>
      </c>
    </row>
    <row r="16057" spans="1:8" ht="15" x14ac:dyDescent="0.2">
      <c r="A16057" s="732">
        <v>45124</v>
      </c>
      <c r="B16057" s="173" t="s">
        <v>9965</v>
      </c>
      <c r="C16057" s="669" t="s">
        <v>166</v>
      </c>
      <c r="D16057" s="906" t="s">
        <v>10478</v>
      </c>
      <c r="E16057" s="671">
        <v>15800</v>
      </c>
      <c r="F16057" s="235"/>
      <c r="G16057" s="235">
        <f t="shared" si="256"/>
        <v>-15800</v>
      </c>
      <c r="H16057" s="708" t="s">
        <v>10322</v>
      </c>
    </row>
    <row r="16058" spans="1:8" ht="15" x14ac:dyDescent="0.2">
      <c r="A16058" s="732">
        <v>45124</v>
      </c>
      <c r="B16058" s="173" t="s">
        <v>10336</v>
      </c>
      <c r="C16058" s="669" t="s">
        <v>166</v>
      </c>
      <c r="D16058" s="906" t="s">
        <v>10478</v>
      </c>
      <c r="E16058" s="671">
        <v>13260</v>
      </c>
      <c r="F16058" s="235"/>
      <c r="G16058" s="235">
        <f t="shared" si="256"/>
        <v>-13260</v>
      </c>
      <c r="H16058" s="708" t="s">
        <v>10322</v>
      </c>
    </row>
    <row r="16059" spans="1:8" ht="15" x14ac:dyDescent="0.2">
      <c r="A16059" s="732">
        <v>45124</v>
      </c>
      <c r="B16059" s="173" t="s">
        <v>8655</v>
      </c>
      <c r="C16059" s="669" t="s">
        <v>166</v>
      </c>
      <c r="D16059" s="906" t="s">
        <v>10478</v>
      </c>
      <c r="E16059" s="671">
        <v>290840</v>
      </c>
      <c r="F16059" s="235"/>
      <c r="G16059" s="235">
        <f t="shared" si="256"/>
        <v>-290840</v>
      </c>
      <c r="H16059" s="708" t="s">
        <v>10322</v>
      </c>
    </row>
    <row r="16060" spans="1:8" ht="15" x14ac:dyDescent="0.2">
      <c r="A16060" s="732">
        <v>45124</v>
      </c>
      <c r="B16060" s="173" t="s">
        <v>9767</v>
      </c>
      <c r="C16060" s="173" t="s">
        <v>8069</v>
      </c>
      <c r="D16060" s="227" t="s">
        <v>10479</v>
      </c>
      <c r="E16060" s="235">
        <v>96000</v>
      </c>
      <c r="F16060" s="235"/>
      <c r="G16060" s="235">
        <f t="shared" si="256"/>
        <v>-96000</v>
      </c>
      <c r="H16060" s="708" t="s">
        <v>10322</v>
      </c>
    </row>
    <row r="16061" spans="1:8" ht="15" x14ac:dyDescent="0.2">
      <c r="A16061" s="732">
        <v>45131</v>
      </c>
      <c r="B16061" s="173" t="s">
        <v>8874</v>
      </c>
      <c r="C16061" s="173" t="s">
        <v>7465</v>
      </c>
      <c r="D16061" s="227" t="s">
        <v>10483</v>
      </c>
      <c r="E16061" s="235">
        <v>385000</v>
      </c>
      <c r="F16061" s="235"/>
      <c r="G16061" s="235">
        <f t="shared" si="256"/>
        <v>-385000</v>
      </c>
      <c r="H16061" s="708" t="s">
        <v>10322</v>
      </c>
    </row>
    <row r="16062" spans="1:8" ht="15" x14ac:dyDescent="0.2">
      <c r="A16062" s="732">
        <v>45131</v>
      </c>
      <c r="B16062" s="173" t="s">
        <v>3945</v>
      </c>
      <c r="C16062" s="173" t="s">
        <v>10615</v>
      </c>
      <c r="D16062" s="227" t="s">
        <v>10616</v>
      </c>
      <c r="E16062" s="235">
        <v>250000</v>
      </c>
      <c r="F16062" s="235"/>
      <c r="G16062" s="235">
        <f t="shared" si="256"/>
        <v>-250000</v>
      </c>
      <c r="H16062" s="708" t="s">
        <v>10322</v>
      </c>
    </row>
    <row r="16063" spans="1:8" ht="15" x14ac:dyDescent="0.2">
      <c r="A16063" s="729">
        <v>45118</v>
      </c>
      <c r="B16063" s="90" t="s">
        <v>3945</v>
      </c>
      <c r="C16063" s="93" t="s">
        <v>558</v>
      </c>
      <c r="D16063" s="891" t="s">
        <v>10357</v>
      </c>
      <c r="E16063" s="91"/>
      <c r="F16063" s="91">
        <v>359992</v>
      </c>
      <c r="G16063" s="91">
        <f t="shared" ref="G16063:G16126" si="257">F16063-E16063</f>
        <v>359992</v>
      </c>
      <c r="H16063" s="701" t="s">
        <v>10322</v>
      </c>
    </row>
    <row r="16064" spans="1:8" ht="15" x14ac:dyDescent="0.2">
      <c r="A16064" s="729">
        <v>45118</v>
      </c>
      <c r="B16064" s="90" t="s">
        <v>10336</v>
      </c>
      <c r="C16064" s="93" t="s">
        <v>558</v>
      </c>
      <c r="D16064" s="800" t="s">
        <v>8765</v>
      </c>
      <c r="E16064" s="91"/>
      <c r="F16064" s="91">
        <v>2316250</v>
      </c>
      <c r="G16064" s="91">
        <f t="shared" si="257"/>
        <v>2316250</v>
      </c>
      <c r="H16064" s="701" t="s">
        <v>10322</v>
      </c>
    </row>
    <row r="16065" spans="1:10" ht="15" x14ac:dyDescent="0.2">
      <c r="A16065" s="729">
        <v>45118</v>
      </c>
      <c r="B16065" s="90" t="s">
        <v>7951</v>
      </c>
      <c r="C16065" s="93" t="s">
        <v>558</v>
      </c>
      <c r="D16065" s="800" t="s">
        <v>10358</v>
      </c>
      <c r="E16065" s="91"/>
      <c r="F16065" s="91">
        <v>500000</v>
      </c>
      <c r="G16065" s="91">
        <f t="shared" si="257"/>
        <v>500000</v>
      </c>
      <c r="H16065" s="701" t="s">
        <v>10322</v>
      </c>
    </row>
    <row r="16066" spans="1:10" ht="15" x14ac:dyDescent="0.2">
      <c r="A16066" s="729">
        <v>45118</v>
      </c>
      <c r="B16066" s="90" t="s">
        <v>10336</v>
      </c>
      <c r="C16066" s="93" t="s">
        <v>558</v>
      </c>
      <c r="D16066" s="800" t="s">
        <v>10564</v>
      </c>
      <c r="E16066" s="91">
        <v>18163</v>
      </c>
      <c r="F16066" s="91"/>
      <c r="G16066" s="91">
        <f t="shared" si="257"/>
        <v>-18163</v>
      </c>
      <c r="H16066" s="701" t="s">
        <v>10322</v>
      </c>
    </row>
    <row r="16067" spans="1:10" ht="15" x14ac:dyDescent="0.2">
      <c r="A16067" s="729">
        <v>45118</v>
      </c>
      <c r="B16067" s="90" t="s">
        <v>7951</v>
      </c>
      <c r="C16067" s="93" t="s">
        <v>558</v>
      </c>
      <c r="D16067" s="800" t="s">
        <v>10359</v>
      </c>
      <c r="E16067" s="91"/>
      <c r="F16067" s="91">
        <v>500000</v>
      </c>
      <c r="G16067" s="91">
        <f t="shared" si="257"/>
        <v>500000</v>
      </c>
      <c r="H16067" s="701" t="s">
        <v>10322</v>
      </c>
    </row>
    <row r="16068" spans="1:10" ht="15" x14ac:dyDescent="0.2">
      <c r="A16068" s="729">
        <v>45119</v>
      </c>
      <c r="B16068" s="90" t="s">
        <v>37</v>
      </c>
      <c r="C16068" s="93" t="s">
        <v>558</v>
      </c>
      <c r="D16068" s="891" t="s">
        <v>10395</v>
      </c>
      <c r="E16068" s="91"/>
      <c r="F16068" s="91">
        <v>188568</v>
      </c>
      <c r="G16068" s="175">
        <f t="shared" si="257"/>
        <v>188568</v>
      </c>
      <c r="H16068" s="701" t="s">
        <v>10322</v>
      </c>
    </row>
    <row r="16069" spans="1:10" ht="15" x14ac:dyDescent="0.2">
      <c r="A16069" s="729">
        <v>45120</v>
      </c>
      <c r="B16069" s="90" t="s">
        <v>3944</v>
      </c>
      <c r="C16069" s="93" t="s">
        <v>558</v>
      </c>
      <c r="D16069" s="891" t="s">
        <v>10434</v>
      </c>
      <c r="E16069" s="91"/>
      <c r="F16069" s="91">
        <v>337081</v>
      </c>
      <c r="G16069" s="175">
        <f t="shared" si="257"/>
        <v>337081</v>
      </c>
      <c r="H16069" s="701" t="s">
        <v>10322</v>
      </c>
    </row>
    <row r="16070" spans="1:10" s="681" customFormat="1" ht="24" customHeight="1" x14ac:dyDescent="0.25">
      <c r="A16070" s="729">
        <v>45120</v>
      </c>
      <c r="B16070" s="93" t="s">
        <v>2932</v>
      </c>
      <c r="C16070" s="93" t="s">
        <v>558</v>
      </c>
      <c r="D16070" s="801" t="s">
        <v>10438</v>
      </c>
      <c r="E16070" s="175"/>
      <c r="F16070" s="175">
        <v>575000</v>
      </c>
      <c r="G16070" s="175">
        <f t="shared" si="257"/>
        <v>575000</v>
      </c>
      <c r="H16070" s="701" t="s">
        <v>10322</v>
      </c>
    </row>
    <row r="16071" spans="1:10" ht="15" x14ac:dyDescent="0.2">
      <c r="A16071" s="729">
        <v>45122</v>
      </c>
      <c r="B16071" s="90" t="s">
        <v>9354</v>
      </c>
      <c r="C16071" s="93" t="s">
        <v>558</v>
      </c>
      <c r="D16071" s="800" t="s">
        <v>10475</v>
      </c>
      <c r="E16071" s="175"/>
      <c r="F16071" s="91">
        <v>450000</v>
      </c>
      <c r="G16071" s="91">
        <f t="shared" si="257"/>
        <v>450000</v>
      </c>
      <c r="H16071" s="701" t="s">
        <v>10322</v>
      </c>
      <c r="I16071" s="39"/>
    </row>
    <row r="16072" spans="1:10" ht="15" x14ac:dyDescent="0.2">
      <c r="A16072" s="729">
        <v>45124</v>
      </c>
      <c r="B16072" s="90" t="s">
        <v>10377</v>
      </c>
      <c r="C16072" s="93" t="s">
        <v>558</v>
      </c>
      <c r="D16072" s="800" t="s">
        <v>10476</v>
      </c>
      <c r="E16072" s="175"/>
      <c r="F16072" s="91">
        <v>1000000</v>
      </c>
      <c r="G16072" s="91">
        <f t="shared" si="257"/>
        <v>1000000</v>
      </c>
      <c r="H16072" s="701" t="s">
        <v>10322</v>
      </c>
    </row>
    <row r="16073" spans="1:10" ht="15" x14ac:dyDescent="0.2">
      <c r="A16073" s="729">
        <v>45138</v>
      </c>
      <c r="B16073" s="90" t="s">
        <v>9505</v>
      </c>
      <c r="C16073" s="93" t="s">
        <v>558</v>
      </c>
      <c r="D16073" s="800" t="s">
        <v>10620</v>
      </c>
      <c r="E16073" s="175"/>
      <c r="F16073" s="91">
        <v>885630</v>
      </c>
      <c r="G16073" s="91">
        <f t="shared" si="257"/>
        <v>885630</v>
      </c>
      <c r="H16073" s="701" t="s">
        <v>10322</v>
      </c>
    </row>
    <row r="16074" spans="1:10" ht="15" x14ac:dyDescent="0.2">
      <c r="A16074" s="729">
        <v>45138</v>
      </c>
      <c r="B16074" s="90" t="s">
        <v>9505</v>
      </c>
      <c r="C16074" s="93" t="s">
        <v>558</v>
      </c>
      <c r="D16074" s="800" t="s">
        <v>10564</v>
      </c>
      <c r="E16074" s="175">
        <v>8856</v>
      </c>
      <c r="F16074" s="91"/>
      <c r="G16074" s="91">
        <f t="shared" si="257"/>
        <v>-8856</v>
      </c>
      <c r="H16074" s="701" t="s">
        <v>10322</v>
      </c>
      <c r="J16074" s="39"/>
    </row>
    <row r="16075" spans="1:10" ht="15" x14ac:dyDescent="0.2">
      <c r="A16075" s="733">
        <v>45139</v>
      </c>
      <c r="B16075" s="62" t="s">
        <v>9354</v>
      </c>
      <c r="C16075" s="62" t="s">
        <v>10516</v>
      </c>
      <c r="D16075" s="182" t="s">
        <v>10632</v>
      </c>
      <c r="E16075" s="125">
        <v>500</v>
      </c>
      <c r="F16075" s="125"/>
      <c r="G16075" s="57">
        <f t="shared" si="257"/>
        <v>-500</v>
      </c>
      <c r="H16075" s="704" t="s">
        <v>10626</v>
      </c>
    </row>
    <row r="16076" spans="1:10" ht="15" x14ac:dyDescent="0.2">
      <c r="A16076" s="733">
        <v>45139</v>
      </c>
      <c r="B16076" s="62" t="s">
        <v>9400</v>
      </c>
      <c r="C16076" s="62" t="s">
        <v>3144</v>
      </c>
      <c r="D16076" s="182" t="s">
        <v>10633</v>
      </c>
      <c r="E16076" s="125">
        <v>2940</v>
      </c>
      <c r="F16076" s="125"/>
      <c r="G16076" s="57">
        <f t="shared" si="257"/>
        <v>-2940</v>
      </c>
      <c r="H16076" s="704" t="s">
        <v>10626</v>
      </c>
      <c r="J16076" s="39"/>
    </row>
    <row r="16077" spans="1:10" ht="15" customHeight="1" x14ac:dyDescent="0.2">
      <c r="A16077" s="733">
        <v>45139</v>
      </c>
      <c r="B16077" s="62" t="s">
        <v>9400</v>
      </c>
      <c r="C16077" s="62" t="s">
        <v>285</v>
      </c>
      <c r="D16077" s="182" t="s">
        <v>10635</v>
      </c>
      <c r="E16077" s="125">
        <v>2800</v>
      </c>
      <c r="F16077" s="125"/>
      <c r="G16077" s="57">
        <f t="shared" si="257"/>
        <v>-2800</v>
      </c>
      <c r="H16077" s="704" t="s">
        <v>10626</v>
      </c>
      <c r="J16077" s="39"/>
    </row>
    <row r="16078" spans="1:10" ht="15" customHeight="1" x14ac:dyDescent="0.2">
      <c r="A16078" s="733">
        <v>45139</v>
      </c>
      <c r="B16078" s="62" t="s">
        <v>10294</v>
      </c>
      <c r="C16078" s="62" t="s">
        <v>8790</v>
      </c>
      <c r="D16078" s="182" t="s">
        <v>10634</v>
      </c>
      <c r="E16078" s="125">
        <v>70000</v>
      </c>
      <c r="F16078" s="125"/>
      <c r="G16078" s="57">
        <f t="shared" si="257"/>
        <v>-70000</v>
      </c>
      <c r="H16078" s="704" t="s">
        <v>10626</v>
      </c>
    </row>
    <row r="16079" spans="1:10" ht="15" customHeight="1" x14ac:dyDescent="0.2">
      <c r="A16079" s="733">
        <v>45139</v>
      </c>
      <c r="B16079" s="62" t="s">
        <v>9400</v>
      </c>
      <c r="C16079" s="62" t="s">
        <v>5740</v>
      </c>
      <c r="D16079" s="182" t="s">
        <v>369</v>
      </c>
      <c r="E16079" s="125">
        <v>350</v>
      </c>
      <c r="F16079" s="125"/>
      <c r="G16079" s="57">
        <f t="shared" si="257"/>
        <v>-350</v>
      </c>
      <c r="H16079" s="704" t="s">
        <v>10626</v>
      </c>
    </row>
    <row r="16080" spans="1:10" ht="15" customHeight="1" x14ac:dyDescent="0.2">
      <c r="A16080" s="733">
        <v>45139</v>
      </c>
      <c r="B16080" s="62" t="s">
        <v>9400</v>
      </c>
      <c r="C16080" s="62" t="s">
        <v>5740</v>
      </c>
      <c r="D16080" s="182" t="s">
        <v>369</v>
      </c>
      <c r="E16080" s="125">
        <v>350</v>
      </c>
      <c r="F16080" s="125"/>
      <c r="G16080" s="57">
        <f t="shared" si="257"/>
        <v>-350</v>
      </c>
      <c r="H16080" s="704" t="s">
        <v>10626</v>
      </c>
    </row>
    <row r="16081" spans="1:8" ht="15" customHeight="1" x14ac:dyDescent="0.2">
      <c r="A16081" s="733">
        <v>45139</v>
      </c>
      <c r="B16081" s="62" t="s">
        <v>16</v>
      </c>
      <c r="C16081" s="62" t="s">
        <v>103</v>
      </c>
      <c r="D16081" s="182" t="s">
        <v>10209</v>
      </c>
      <c r="E16081" s="125">
        <v>2000</v>
      </c>
      <c r="F16081" s="125"/>
      <c r="G16081" s="57">
        <f t="shared" si="257"/>
        <v>-2000</v>
      </c>
      <c r="H16081" s="704" t="s">
        <v>10626</v>
      </c>
    </row>
    <row r="16082" spans="1:8" ht="15" x14ac:dyDescent="0.2">
      <c r="A16082" s="733">
        <v>45139</v>
      </c>
      <c r="B16082" s="62" t="s">
        <v>10230</v>
      </c>
      <c r="C16082" s="62" t="s">
        <v>5740</v>
      </c>
      <c r="D16082" s="182" t="s">
        <v>369</v>
      </c>
      <c r="E16082" s="125">
        <v>3500</v>
      </c>
      <c r="F16082" s="125"/>
      <c r="G16082" s="57">
        <f t="shared" si="257"/>
        <v>-3500</v>
      </c>
      <c r="H16082" s="704" t="s">
        <v>10626</v>
      </c>
    </row>
    <row r="16083" spans="1:8" ht="15" x14ac:dyDescent="0.2">
      <c r="A16083" s="733">
        <v>45139</v>
      </c>
      <c r="B16083" s="62" t="s">
        <v>10574</v>
      </c>
      <c r="C16083" s="62" t="s">
        <v>391</v>
      </c>
      <c r="D16083" s="182" t="s">
        <v>10636</v>
      </c>
      <c r="E16083" s="125">
        <v>150</v>
      </c>
      <c r="F16083" s="125"/>
      <c r="G16083" s="57">
        <f t="shared" si="257"/>
        <v>-150</v>
      </c>
      <c r="H16083" s="704" t="s">
        <v>10626</v>
      </c>
    </row>
    <row r="16084" spans="1:8" ht="15" x14ac:dyDescent="0.2">
      <c r="A16084" s="733">
        <v>45139</v>
      </c>
      <c r="B16084" s="62" t="s">
        <v>9400</v>
      </c>
      <c r="C16084" s="62" t="s">
        <v>3144</v>
      </c>
      <c r="D16084" s="182" t="s">
        <v>10637</v>
      </c>
      <c r="E16084" s="125">
        <v>57000</v>
      </c>
      <c r="F16084" s="125"/>
      <c r="G16084" s="57">
        <f t="shared" si="257"/>
        <v>-57000</v>
      </c>
      <c r="H16084" s="704" t="s">
        <v>10626</v>
      </c>
    </row>
    <row r="16085" spans="1:8" ht="15" x14ac:dyDescent="0.2">
      <c r="A16085" s="733">
        <v>45139</v>
      </c>
      <c r="B16085" s="62" t="s">
        <v>10142</v>
      </c>
      <c r="C16085" s="62" t="s">
        <v>10482</v>
      </c>
      <c r="D16085" s="182" t="s">
        <v>10638</v>
      </c>
      <c r="E16085" s="125">
        <v>250000</v>
      </c>
      <c r="F16085" s="125"/>
      <c r="G16085" s="57">
        <f t="shared" si="257"/>
        <v>-250000</v>
      </c>
      <c r="H16085" s="704" t="s">
        <v>10626</v>
      </c>
    </row>
    <row r="16086" spans="1:8" ht="15" x14ac:dyDescent="0.2">
      <c r="A16086" s="733">
        <v>45139</v>
      </c>
      <c r="B16086" s="62" t="s">
        <v>10142</v>
      </c>
      <c r="C16086" s="62" t="s">
        <v>10482</v>
      </c>
      <c r="D16086" s="182" t="s">
        <v>10638</v>
      </c>
      <c r="E16086" s="125">
        <v>250000</v>
      </c>
      <c r="F16086" s="125"/>
      <c r="G16086" s="57">
        <f t="shared" si="257"/>
        <v>-250000</v>
      </c>
      <c r="H16086" s="704" t="s">
        <v>10626</v>
      </c>
    </row>
    <row r="16087" spans="1:8" ht="15" customHeight="1" x14ac:dyDescent="0.2">
      <c r="A16087" s="733">
        <v>45139</v>
      </c>
      <c r="B16087" s="62" t="s">
        <v>10294</v>
      </c>
      <c r="C16087" s="62" t="s">
        <v>10482</v>
      </c>
      <c r="D16087" s="182" t="s">
        <v>10638</v>
      </c>
      <c r="E16087" s="125">
        <v>250000</v>
      </c>
      <c r="F16087" s="125"/>
      <c r="G16087" s="57">
        <f t="shared" si="257"/>
        <v>-250000</v>
      </c>
      <c r="H16087" s="704" t="s">
        <v>10626</v>
      </c>
    </row>
    <row r="16088" spans="1:8" ht="15" customHeight="1" x14ac:dyDescent="0.2">
      <c r="A16088" s="733">
        <v>45139</v>
      </c>
      <c r="B16088" s="62" t="s">
        <v>10294</v>
      </c>
      <c r="C16088" s="62" t="s">
        <v>10482</v>
      </c>
      <c r="D16088" s="182" t="s">
        <v>10638</v>
      </c>
      <c r="E16088" s="125">
        <v>50000</v>
      </c>
      <c r="F16088" s="125"/>
      <c r="G16088" s="57">
        <f t="shared" si="257"/>
        <v>-50000</v>
      </c>
      <c r="H16088" s="704" t="s">
        <v>10626</v>
      </c>
    </row>
    <row r="16089" spans="1:8" ht="15" customHeight="1" x14ac:dyDescent="0.2">
      <c r="A16089" s="733">
        <v>45139</v>
      </c>
      <c r="B16089" s="62" t="s">
        <v>10142</v>
      </c>
      <c r="C16089" s="62" t="s">
        <v>9748</v>
      </c>
      <c r="D16089" s="182" t="s">
        <v>10639</v>
      </c>
      <c r="E16089" s="125">
        <v>100000</v>
      </c>
      <c r="F16089" s="125"/>
      <c r="G16089" s="57">
        <f t="shared" si="257"/>
        <v>-100000</v>
      </c>
      <c r="H16089" s="704" t="s">
        <v>10626</v>
      </c>
    </row>
    <row r="16090" spans="1:8" ht="15" customHeight="1" x14ac:dyDescent="0.2">
      <c r="A16090" s="733">
        <v>45140</v>
      </c>
      <c r="B16090" s="62" t="s">
        <v>25</v>
      </c>
      <c r="C16090" s="62" t="s">
        <v>8148</v>
      </c>
      <c r="D16090" s="182" t="s">
        <v>6309</v>
      </c>
      <c r="E16090" s="125">
        <v>230</v>
      </c>
      <c r="F16090" s="125"/>
      <c r="G16090" s="57">
        <f t="shared" si="257"/>
        <v>-230</v>
      </c>
      <c r="H16090" s="704" t="s">
        <v>10626</v>
      </c>
    </row>
    <row r="16091" spans="1:8" ht="15" customHeight="1" x14ac:dyDescent="0.2">
      <c r="A16091" s="733">
        <v>45140</v>
      </c>
      <c r="B16091" s="62" t="s">
        <v>16</v>
      </c>
      <c r="C16091" s="62" t="s">
        <v>8148</v>
      </c>
      <c r="D16091" s="182" t="s">
        <v>6309</v>
      </c>
      <c r="E16091" s="125">
        <v>240</v>
      </c>
      <c r="F16091" s="125"/>
      <c r="G16091" s="57">
        <f t="shared" si="257"/>
        <v>-240</v>
      </c>
      <c r="H16091" s="704" t="s">
        <v>10626</v>
      </c>
    </row>
    <row r="16092" spans="1:8" ht="15" customHeight="1" x14ac:dyDescent="0.2">
      <c r="A16092" s="733">
        <v>45140</v>
      </c>
      <c r="B16092" s="62" t="s">
        <v>10377</v>
      </c>
      <c r="C16092" s="62" t="s">
        <v>5740</v>
      </c>
      <c r="D16092" s="182" t="s">
        <v>369</v>
      </c>
      <c r="E16092" s="125">
        <v>350</v>
      </c>
      <c r="F16092" s="125"/>
      <c r="G16092" s="57">
        <f t="shared" si="257"/>
        <v>-350</v>
      </c>
      <c r="H16092" s="704" t="s">
        <v>10626</v>
      </c>
    </row>
    <row r="16093" spans="1:8" ht="15" customHeight="1" x14ac:dyDescent="0.2">
      <c r="A16093" s="733">
        <v>45140</v>
      </c>
      <c r="B16093" s="62" t="s">
        <v>9354</v>
      </c>
      <c r="C16093" s="62" t="s">
        <v>391</v>
      </c>
      <c r="D16093" s="182" t="s">
        <v>7590</v>
      </c>
      <c r="E16093" s="125">
        <v>1410</v>
      </c>
      <c r="F16093" s="125"/>
      <c r="G16093" s="57">
        <f t="shared" si="257"/>
        <v>-1410</v>
      </c>
      <c r="H16093" s="704" t="s">
        <v>10626</v>
      </c>
    </row>
    <row r="16094" spans="1:8" ht="15" customHeight="1" x14ac:dyDescent="0.2">
      <c r="A16094" s="733">
        <v>45140</v>
      </c>
      <c r="B16094" s="62" t="s">
        <v>103</v>
      </c>
      <c r="C16094" s="62" t="s">
        <v>103</v>
      </c>
      <c r="D16094" s="182" t="s">
        <v>10640</v>
      </c>
      <c r="E16094" s="125">
        <v>1000</v>
      </c>
      <c r="F16094" s="125"/>
      <c r="G16094" s="57">
        <f t="shared" si="257"/>
        <v>-1000</v>
      </c>
      <c r="H16094" s="704" t="s">
        <v>10626</v>
      </c>
    </row>
    <row r="16095" spans="1:8" ht="15" customHeight="1" x14ac:dyDescent="0.2">
      <c r="A16095" s="733">
        <v>45140</v>
      </c>
      <c r="B16095" s="62" t="s">
        <v>10336</v>
      </c>
      <c r="C16095" s="62" t="s">
        <v>5740</v>
      </c>
      <c r="D16095" s="182" t="s">
        <v>10641</v>
      </c>
      <c r="E16095" s="125">
        <v>7890</v>
      </c>
      <c r="F16095" s="125"/>
      <c r="G16095" s="57">
        <f t="shared" si="257"/>
        <v>-7890</v>
      </c>
      <c r="H16095" s="704" t="s">
        <v>10626</v>
      </c>
    </row>
    <row r="16096" spans="1:8" ht="15" customHeight="1" x14ac:dyDescent="0.2">
      <c r="A16096" s="733">
        <v>45140</v>
      </c>
      <c r="B16096" s="62" t="s">
        <v>10377</v>
      </c>
      <c r="C16096" s="62" t="s">
        <v>3144</v>
      </c>
      <c r="D16096" s="182" t="s">
        <v>2158</v>
      </c>
      <c r="E16096" s="125">
        <v>9450</v>
      </c>
      <c r="F16096" s="125"/>
      <c r="G16096" s="57">
        <f t="shared" si="257"/>
        <v>-9450</v>
      </c>
      <c r="H16096" s="704" t="s">
        <v>10626</v>
      </c>
    </row>
    <row r="16097" spans="1:8" ht="15" customHeight="1" x14ac:dyDescent="0.2">
      <c r="A16097" s="733">
        <v>45140</v>
      </c>
      <c r="B16097" s="62" t="s">
        <v>10230</v>
      </c>
      <c r="C16097" s="62" t="s">
        <v>3144</v>
      </c>
      <c r="D16097" s="182" t="s">
        <v>2271</v>
      </c>
      <c r="E16097" s="125">
        <v>2300</v>
      </c>
      <c r="F16097" s="125"/>
      <c r="G16097" s="57">
        <f t="shared" si="257"/>
        <v>-2300</v>
      </c>
      <c r="H16097" s="704" t="s">
        <v>10626</v>
      </c>
    </row>
    <row r="16098" spans="1:8" ht="15" x14ac:dyDescent="0.2">
      <c r="A16098" s="733">
        <v>45140</v>
      </c>
      <c r="B16098" s="62" t="s">
        <v>103</v>
      </c>
      <c r="C16098" s="62" t="s">
        <v>103</v>
      </c>
      <c r="D16098" s="182" t="s">
        <v>10209</v>
      </c>
      <c r="E16098" s="125">
        <v>2000</v>
      </c>
      <c r="F16098" s="125"/>
      <c r="G16098" s="57">
        <f t="shared" si="257"/>
        <v>-2000</v>
      </c>
      <c r="H16098" s="704" t="s">
        <v>10626</v>
      </c>
    </row>
    <row r="16099" spans="1:8" ht="15" x14ac:dyDescent="0.2">
      <c r="A16099" s="733">
        <v>45140</v>
      </c>
      <c r="B16099" s="62" t="s">
        <v>10377</v>
      </c>
      <c r="C16099" s="62" t="s">
        <v>3445</v>
      </c>
      <c r="D16099" s="182" t="s">
        <v>9515</v>
      </c>
      <c r="E16099" s="125">
        <v>40000</v>
      </c>
      <c r="F16099" s="125"/>
      <c r="G16099" s="57">
        <f t="shared" si="257"/>
        <v>-40000</v>
      </c>
      <c r="H16099" s="704" t="s">
        <v>10626</v>
      </c>
    </row>
    <row r="16100" spans="1:8" ht="15" x14ac:dyDescent="0.2">
      <c r="A16100" s="733">
        <v>45140</v>
      </c>
      <c r="B16100" s="62" t="s">
        <v>10230</v>
      </c>
      <c r="C16100" s="62" t="s">
        <v>5740</v>
      </c>
      <c r="D16100" s="182" t="s">
        <v>369</v>
      </c>
      <c r="E16100" s="125">
        <v>800</v>
      </c>
      <c r="F16100" s="125"/>
      <c r="G16100" s="57">
        <f t="shared" si="257"/>
        <v>-800</v>
      </c>
      <c r="H16100" s="704" t="s">
        <v>10626</v>
      </c>
    </row>
    <row r="16101" spans="1:8" ht="15" x14ac:dyDescent="0.2">
      <c r="A16101" s="733">
        <v>45140</v>
      </c>
      <c r="B16101" s="62" t="s">
        <v>10336</v>
      </c>
      <c r="C16101" s="62" t="s">
        <v>5740</v>
      </c>
      <c r="D16101" s="182" t="s">
        <v>369</v>
      </c>
      <c r="E16101" s="125">
        <v>1700</v>
      </c>
      <c r="F16101" s="125"/>
      <c r="G16101" s="57">
        <f t="shared" si="257"/>
        <v>-1700</v>
      </c>
      <c r="H16101" s="704" t="s">
        <v>10626</v>
      </c>
    </row>
    <row r="16102" spans="1:8" ht="15" x14ac:dyDescent="0.2">
      <c r="A16102" s="733">
        <v>45140</v>
      </c>
      <c r="B16102" s="62" t="s">
        <v>9400</v>
      </c>
      <c r="C16102" s="62" t="s">
        <v>3144</v>
      </c>
      <c r="D16102" s="182" t="s">
        <v>10642</v>
      </c>
      <c r="E16102" s="125">
        <v>800</v>
      </c>
      <c r="F16102" s="125"/>
      <c r="G16102" s="57">
        <f t="shared" si="257"/>
        <v>-800</v>
      </c>
      <c r="H16102" s="704" t="s">
        <v>10626</v>
      </c>
    </row>
    <row r="16103" spans="1:8" ht="15" x14ac:dyDescent="0.2">
      <c r="A16103" s="733">
        <v>45140</v>
      </c>
      <c r="B16103" s="62" t="s">
        <v>9830</v>
      </c>
      <c r="C16103" s="62" t="s">
        <v>285</v>
      </c>
      <c r="D16103" s="182" t="s">
        <v>8161</v>
      </c>
      <c r="E16103" s="125">
        <v>250</v>
      </c>
      <c r="F16103" s="125"/>
      <c r="G16103" s="57">
        <f t="shared" si="257"/>
        <v>-250</v>
      </c>
      <c r="H16103" s="704" t="s">
        <v>10626</v>
      </c>
    </row>
    <row r="16104" spans="1:8" ht="15" x14ac:dyDescent="0.2">
      <c r="A16104" s="733">
        <v>45140</v>
      </c>
      <c r="B16104" s="62" t="s">
        <v>10377</v>
      </c>
      <c r="C16104" s="62" t="s">
        <v>5740</v>
      </c>
      <c r="D16104" s="182" t="s">
        <v>10335</v>
      </c>
      <c r="E16104" s="125">
        <v>300</v>
      </c>
      <c r="F16104" s="125"/>
      <c r="G16104" s="57">
        <f t="shared" si="257"/>
        <v>-300</v>
      </c>
      <c r="H16104" s="704" t="s">
        <v>10626</v>
      </c>
    </row>
    <row r="16105" spans="1:8" ht="15" x14ac:dyDescent="0.2">
      <c r="A16105" s="733">
        <v>45140</v>
      </c>
      <c r="B16105" s="62" t="s">
        <v>10294</v>
      </c>
      <c r="C16105" s="62" t="s">
        <v>5740</v>
      </c>
      <c r="D16105" s="182" t="s">
        <v>10335</v>
      </c>
      <c r="E16105" s="125">
        <v>600</v>
      </c>
      <c r="F16105" s="125"/>
      <c r="G16105" s="57">
        <f t="shared" si="257"/>
        <v>-600</v>
      </c>
      <c r="H16105" s="704" t="s">
        <v>10626</v>
      </c>
    </row>
    <row r="16106" spans="1:8" ht="15" x14ac:dyDescent="0.2">
      <c r="A16106" s="733">
        <v>45140</v>
      </c>
      <c r="B16106" s="62" t="s">
        <v>10294</v>
      </c>
      <c r="C16106" s="62" t="s">
        <v>8951</v>
      </c>
      <c r="D16106" s="182" t="s">
        <v>10643</v>
      </c>
      <c r="E16106" s="125">
        <v>1000</v>
      </c>
      <c r="F16106" s="125"/>
      <c r="G16106" s="57">
        <f t="shared" si="257"/>
        <v>-1000</v>
      </c>
      <c r="H16106" s="704" t="s">
        <v>10626</v>
      </c>
    </row>
    <row r="16107" spans="1:8" ht="15" x14ac:dyDescent="0.2">
      <c r="A16107" s="733">
        <v>45139</v>
      </c>
      <c r="B16107" s="40" t="s">
        <v>10377</v>
      </c>
      <c r="C16107" s="62" t="s">
        <v>3144</v>
      </c>
      <c r="D16107" s="107" t="s">
        <v>10644</v>
      </c>
      <c r="E16107" s="125">
        <v>142500</v>
      </c>
      <c r="F16107" s="57"/>
      <c r="G16107" s="57">
        <f t="shared" si="257"/>
        <v>-142500</v>
      </c>
      <c r="H16107" s="704" t="s">
        <v>10626</v>
      </c>
    </row>
    <row r="16108" spans="1:8" ht="15" customHeight="1" x14ac:dyDescent="0.2">
      <c r="A16108" s="733">
        <v>45139</v>
      </c>
      <c r="B16108" s="40" t="s">
        <v>2932</v>
      </c>
      <c r="C16108" s="62" t="s">
        <v>391</v>
      </c>
      <c r="D16108" s="107" t="s">
        <v>6385</v>
      </c>
      <c r="E16108" s="125">
        <v>5950</v>
      </c>
      <c r="F16108" s="57"/>
      <c r="G16108" s="57">
        <f t="shared" si="257"/>
        <v>-5950</v>
      </c>
      <c r="H16108" s="704" t="s">
        <v>10626</v>
      </c>
    </row>
    <row r="16109" spans="1:8" ht="15" x14ac:dyDescent="0.2">
      <c r="A16109" s="733">
        <v>45139</v>
      </c>
      <c r="B16109" s="40" t="s">
        <v>10574</v>
      </c>
      <c r="C16109" s="62" t="s">
        <v>756</v>
      </c>
      <c r="D16109" s="107" t="s">
        <v>10649</v>
      </c>
      <c r="E16109" s="125">
        <v>3420</v>
      </c>
      <c r="F16109" s="57"/>
      <c r="G16109" s="57">
        <f t="shared" si="257"/>
        <v>-3420</v>
      </c>
      <c r="H16109" s="704" t="s">
        <v>10626</v>
      </c>
    </row>
    <row r="16110" spans="1:8" ht="15" x14ac:dyDescent="0.2">
      <c r="A16110" s="733">
        <v>45139</v>
      </c>
      <c r="B16110" s="40" t="s">
        <v>2932</v>
      </c>
      <c r="C16110" s="62" t="s">
        <v>3002</v>
      </c>
      <c r="D16110" s="107" t="s">
        <v>10650</v>
      </c>
      <c r="E16110" s="125">
        <v>74516</v>
      </c>
      <c r="F16110" s="57"/>
      <c r="G16110" s="57">
        <f t="shared" si="257"/>
        <v>-74516</v>
      </c>
      <c r="H16110" s="704" t="s">
        <v>10626</v>
      </c>
    </row>
    <row r="16111" spans="1:8" ht="15" x14ac:dyDescent="0.2">
      <c r="A16111" s="733">
        <v>45139</v>
      </c>
      <c r="B16111" s="40" t="s">
        <v>10294</v>
      </c>
      <c r="C16111" s="62" t="s">
        <v>3144</v>
      </c>
      <c r="D16111" s="107" t="s">
        <v>10651</v>
      </c>
      <c r="E16111" s="125">
        <v>5464</v>
      </c>
      <c r="F16111" s="57"/>
      <c r="G16111" s="57">
        <f t="shared" si="257"/>
        <v>-5464</v>
      </c>
      <c r="H16111" s="704" t="s">
        <v>10626</v>
      </c>
    </row>
    <row r="16112" spans="1:8" ht="15" x14ac:dyDescent="0.2">
      <c r="A16112" s="733">
        <v>45139</v>
      </c>
      <c r="B16112" s="40" t="s">
        <v>10377</v>
      </c>
      <c r="C16112" s="62" t="s">
        <v>8069</v>
      </c>
      <c r="D16112" s="107" t="s">
        <v>10652</v>
      </c>
      <c r="E16112" s="125">
        <v>50000</v>
      </c>
      <c r="F16112" s="57"/>
      <c r="G16112" s="57">
        <f t="shared" si="257"/>
        <v>-50000</v>
      </c>
      <c r="H16112" s="704" t="s">
        <v>10626</v>
      </c>
    </row>
    <row r="16113" spans="1:8" ht="15" x14ac:dyDescent="0.2">
      <c r="A16113" s="733">
        <v>45139</v>
      </c>
      <c r="B16113" s="40" t="s">
        <v>10377</v>
      </c>
      <c r="C16113" s="62" t="s">
        <v>285</v>
      </c>
      <c r="D16113" s="107" t="s">
        <v>369</v>
      </c>
      <c r="E16113" s="125">
        <v>900</v>
      </c>
      <c r="F16113" s="57"/>
      <c r="G16113" s="57">
        <f t="shared" si="257"/>
        <v>-900</v>
      </c>
      <c r="H16113" s="704" t="s">
        <v>10626</v>
      </c>
    </row>
    <row r="16114" spans="1:8" ht="15" x14ac:dyDescent="0.2">
      <c r="A16114" s="733">
        <v>45139</v>
      </c>
      <c r="B16114" s="40" t="s">
        <v>10142</v>
      </c>
      <c r="C16114" s="62" t="s">
        <v>391</v>
      </c>
      <c r="D16114" s="107" t="s">
        <v>10653</v>
      </c>
      <c r="E16114" s="125">
        <v>1000</v>
      </c>
      <c r="F16114" s="57"/>
      <c r="G16114" s="57">
        <f t="shared" si="257"/>
        <v>-1000</v>
      </c>
      <c r="H16114" s="704" t="s">
        <v>10626</v>
      </c>
    </row>
    <row r="16115" spans="1:8" ht="15" x14ac:dyDescent="0.2">
      <c r="A16115" s="733">
        <v>45139</v>
      </c>
      <c r="B16115" s="40" t="s">
        <v>9400</v>
      </c>
      <c r="C16115" s="62" t="s">
        <v>5740</v>
      </c>
      <c r="D16115" s="107" t="s">
        <v>369</v>
      </c>
      <c r="E16115" s="125">
        <v>1700</v>
      </c>
      <c r="F16115" s="57"/>
      <c r="G16115" s="57">
        <f t="shared" si="257"/>
        <v>-1700</v>
      </c>
      <c r="H16115" s="704" t="s">
        <v>10626</v>
      </c>
    </row>
    <row r="16116" spans="1:8" ht="15" x14ac:dyDescent="0.2">
      <c r="A16116" s="733">
        <v>45139</v>
      </c>
      <c r="B16116" s="40" t="s">
        <v>9354</v>
      </c>
      <c r="C16116" s="62" t="s">
        <v>9458</v>
      </c>
      <c r="D16116" s="107" t="s">
        <v>10654</v>
      </c>
      <c r="E16116" s="125">
        <v>100000</v>
      </c>
      <c r="F16116" s="57"/>
      <c r="G16116" s="57">
        <f t="shared" si="257"/>
        <v>-100000</v>
      </c>
      <c r="H16116" s="704" t="s">
        <v>10626</v>
      </c>
    </row>
    <row r="16117" spans="1:8" ht="15" customHeight="1" x14ac:dyDescent="0.2">
      <c r="A16117" s="733">
        <v>45142</v>
      </c>
      <c r="B16117" s="40" t="s">
        <v>16</v>
      </c>
      <c r="C16117" s="62" t="s">
        <v>391</v>
      </c>
      <c r="D16117" s="107" t="s">
        <v>10663</v>
      </c>
      <c r="E16117" s="125">
        <v>9500</v>
      </c>
      <c r="F16117" s="57"/>
      <c r="G16117" s="57">
        <f t="shared" si="257"/>
        <v>-9500</v>
      </c>
      <c r="H16117" s="704" t="s">
        <v>10626</v>
      </c>
    </row>
    <row r="16118" spans="1:8" ht="15" customHeight="1" x14ac:dyDescent="0.2">
      <c r="A16118" s="733">
        <v>45142</v>
      </c>
      <c r="B16118" s="40" t="s">
        <v>16</v>
      </c>
      <c r="C16118" s="62" t="s">
        <v>391</v>
      </c>
      <c r="D16118" s="107" t="s">
        <v>10664</v>
      </c>
      <c r="E16118" s="125">
        <v>2500</v>
      </c>
      <c r="F16118" s="57"/>
      <c r="G16118" s="57">
        <f t="shared" si="257"/>
        <v>-2500</v>
      </c>
      <c r="H16118" s="704" t="s">
        <v>10626</v>
      </c>
    </row>
    <row r="16119" spans="1:8" ht="15" x14ac:dyDescent="0.2">
      <c r="A16119" s="733">
        <v>45142</v>
      </c>
      <c r="B16119" s="40" t="s">
        <v>103</v>
      </c>
      <c r="C16119" s="62" t="s">
        <v>103</v>
      </c>
      <c r="D16119" s="107" t="s">
        <v>10209</v>
      </c>
      <c r="E16119" s="125">
        <v>3000</v>
      </c>
      <c r="F16119" s="57"/>
      <c r="G16119" s="57">
        <f t="shared" si="257"/>
        <v>-3000</v>
      </c>
      <c r="H16119" s="704" t="s">
        <v>10626</v>
      </c>
    </row>
    <row r="16120" spans="1:8" ht="15" x14ac:dyDescent="0.2">
      <c r="A16120" s="733">
        <v>45142</v>
      </c>
      <c r="B16120" s="40" t="s">
        <v>10574</v>
      </c>
      <c r="C16120" s="62" t="s">
        <v>8370</v>
      </c>
      <c r="D16120" s="107" t="s">
        <v>369</v>
      </c>
      <c r="E16120" s="125">
        <v>3000</v>
      </c>
      <c r="F16120" s="57"/>
      <c r="G16120" s="57">
        <f t="shared" si="257"/>
        <v>-3000</v>
      </c>
      <c r="H16120" s="704" t="s">
        <v>10626</v>
      </c>
    </row>
    <row r="16121" spans="1:8" ht="15" x14ac:dyDescent="0.2">
      <c r="A16121" s="733">
        <v>45142</v>
      </c>
      <c r="B16121" s="40" t="s">
        <v>9400</v>
      </c>
      <c r="C16121" s="62" t="s">
        <v>3144</v>
      </c>
      <c r="D16121" s="107" t="s">
        <v>10809</v>
      </c>
      <c r="E16121" s="125">
        <v>21000</v>
      </c>
      <c r="F16121" s="57"/>
      <c r="G16121" s="57">
        <f t="shared" si="257"/>
        <v>-21000</v>
      </c>
      <c r="H16121" s="704" t="s">
        <v>10626</v>
      </c>
    </row>
    <row r="16122" spans="1:8" ht="15" x14ac:dyDescent="0.2">
      <c r="A16122" s="733">
        <v>45142</v>
      </c>
      <c r="B16122" s="40" t="s">
        <v>10377</v>
      </c>
      <c r="C16122" s="62" t="s">
        <v>3144</v>
      </c>
      <c r="D16122" s="107" t="s">
        <v>10665</v>
      </c>
      <c r="E16122" s="125">
        <v>42000</v>
      </c>
      <c r="F16122" s="57"/>
      <c r="G16122" s="57">
        <f t="shared" si="257"/>
        <v>-42000</v>
      </c>
      <c r="H16122" s="704" t="s">
        <v>10626</v>
      </c>
    </row>
    <row r="16123" spans="1:8" ht="15" x14ac:dyDescent="0.2">
      <c r="A16123" s="733">
        <v>45142</v>
      </c>
      <c r="B16123" s="62" t="s">
        <v>10336</v>
      </c>
      <c r="C16123" s="62" t="s">
        <v>3144</v>
      </c>
      <c r="D16123" s="107" t="s">
        <v>10666</v>
      </c>
      <c r="E16123" s="125">
        <v>11105</v>
      </c>
      <c r="F16123" s="57"/>
      <c r="G16123" s="57">
        <f t="shared" si="257"/>
        <v>-11105</v>
      </c>
      <c r="H16123" s="704" t="s">
        <v>10626</v>
      </c>
    </row>
    <row r="16124" spans="1:8" ht="15" x14ac:dyDescent="0.2">
      <c r="A16124" s="733">
        <v>45142</v>
      </c>
      <c r="B16124" s="62" t="s">
        <v>10336</v>
      </c>
      <c r="C16124" s="62" t="s">
        <v>5740</v>
      </c>
      <c r="D16124" s="107" t="s">
        <v>10667</v>
      </c>
      <c r="E16124" s="125">
        <v>3400</v>
      </c>
      <c r="F16124" s="57"/>
      <c r="G16124" s="57">
        <f t="shared" si="257"/>
        <v>-3400</v>
      </c>
      <c r="H16124" s="704" t="s">
        <v>10626</v>
      </c>
    </row>
    <row r="16125" spans="1:8" ht="15" x14ac:dyDescent="0.2">
      <c r="A16125" s="733">
        <v>45142</v>
      </c>
      <c r="B16125" s="40" t="s">
        <v>10294</v>
      </c>
      <c r="C16125" s="62" t="s">
        <v>3144</v>
      </c>
      <c r="D16125" s="107" t="s">
        <v>10668</v>
      </c>
      <c r="E16125" s="125">
        <v>148275</v>
      </c>
      <c r="F16125" s="57"/>
      <c r="G16125" s="57">
        <f t="shared" si="257"/>
        <v>-148275</v>
      </c>
      <c r="H16125" s="704" t="s">
        <v>10626</v>
      </c>
    </row>
    <row r="16126" spans="1:8" ht="15" x14ac:dyDescent="0.2">
      <c r="A16126" s="733">
        <v>45142</v>
      </c>
      <c r="B16126" s="40" t="s">
        <v>10294</v>
      </c>
      <c r="C16126" s="62" t="s">
        <v>5740</v>
      </c>
      <c r="D16126" s="107" t="s">
        <v>369</v>
      </c>
      <c r="E16126" s="125">
        <v>1000</v>
      </c>
      <c r="F16126" s="57"/>
      <c r="G16126" s="57">
        <f t="shared" si="257"/>
        <v>-1000</v>
      </c>
      <c r="H16126" s="704" t="s">
        <v>10626</v>
      </c>
    </row>
    <row r="16127" spans="1:8" ht="15" x14ac:dyDescent="0.2">
      <c r="A16127" s="733">
        <v>45142</v>
      </c>
      <c r="B16127" s="62" t="s">
        <v>10336</v>
      </c>
      <c r="C16127" s="62" t="s">
        <v>9823</v>
      </c>
      <c r="D16127" s="107" t="s">
        <v>10669</v>
      </c>
      <c r="E16127" s="125">
        <v>60000</v>
      </c>
      <c r="F16127" s="57"/>
      <c r="G16127" s="57">
        <f t="shared" ref="G16127:G16190" si="258">F16127-E16127</f>
        <v>-60000</v>
      </c>
      <c r="H16127" s="704" t="s">
        <v>10626</v>
      </c>
    </row>
    <row r="16128" spans="1:8" ht="15" x14ac:dyDescent="0.2">
      <c r="A16128" s="733">
        <v>45142</v>
      </c>
      <c r="B16128" s="40" t="s">
        <v>7805</v>
      </c>
      <c r="C16128" s="62" t="s">
        <v>6850</v>
      </c>
      <c r="D16128" s="107" t="s">
        <v>10670</v>
      </c>
      <c r="E16128" s="125">
        <v>10000</v>
      </c>
      <c r="F16128" s="57"/>
      <c r="G16128" s="57">
        <f t="shared" si="258"/>
        <v>-10000</v>
      </c>
      <c r="H16128" s="704" t="s">
        <v>10626</v>
      </c>
    </row>
    <row r="16129" spans="1:8" ht="15" x14ac:dyDescent="0.2">
      <c r="A16129" s="733">
        <v>45142</v>
      </c>
      <c r="B16129" s="40" t="s">
        <v>9400</v>
      </c>
      <c r="C16129" s="62" t="s">
        <v>5740</v>
      </c>
      <c r="D16129" s="107" t="s">
        <v>10671</v>
      </c>
      <c r="E16129" s="125">
        <v>1200</v>
      </c>
      <c r="F16129" s="57"/>
      <c r="G16129" s="57">
        <f t="shared" si="258"/>
        <v>-1200</v>
      </c>
      <c r="H16129" s="704" t="s">
        <v>10626</v>
      </c>
    </row>
    <row r="16130" spans="1:8" ht="15" x14ac:dyDescent="0.2">
      <c r="A16130" s="733">
        <v>45142</v>
      </c>
      <c r="B16130" s="40" t="s">
        <v>9354</v>
      </c>
      <c r="C16130" s="62" t="s">
        <v>3144</v>
      </c>
      <c r="D16130" s="107" t="s">
        <v>7887</v>
      </c>
      <c r="E16130" s="125">
        <v>800</v>
      </c>
      <c r="F16130" s="57"/>
      <c r="G16130" s="57">
        <f t="shared" si="258"/>
        <v>-800</v>
      </c>
      <c r="H16130" s="704" t="s">
        <v>10626</v>
      </c>
    </row>
    <row r="16131" spans="1:8" ht="15" x14ac:dyDescent="0.2">
      <c r="A16131" s="733">
        <v>45142</v>
      </c>
      <c r="B16131" s="40" t="s">
        <v>10336</v>
      </c>
      <c r="C16131" s="62" t="s">
        <v>285</v>
      </c>
      <c r="D16131" s="107" t="s">
        <v>2430</v>
      </c>
      <c r="E16131" s="125">
        <v>200</v>
      </c>
      <c r="F16131" s="57"/>
      <c r="G16131" s="57">
        <f t="shared" si="258"/>
        <v>-200</v>
      </c>
      <c r="H16131" s="704" t="s">
        <v>10626</v>
      </c>
    </row>
    <row r="16132" spans="1:8" ht="15" x14ac:dyDescent="0.2">
      <c r="A16132" s="733">
        <v>45142</v>
      </c>
      <c r="B16132" s="40" t="s">
        <v>10294</v>
      </c>
      <c r="C16132" s="62" t="s">
        <v>5740</v>
      </c>
      <c r="D16132" s="107" t="s">
        <v>2430</v>
      </c>
      <c r="E16132" s="125">
        <v>500</v>
      </c>
      <c r="F16132" s="57"/>
      <c r="G16132" s="57">
        <f t="shared" si="258"/>
        <v>-500</v>
      </c>
      <c r="H16132" s="704" t="s">
        <v>10626</v>
      </c>
    </row>
    <row r="16133" spans="1:8" ht="15" x14ac:dyDescent="0.2">
      <c r="A16133" s="733">
        <v>45142</v>
      </c>
      <c r="B16133" s="40" t="s">
        <v>10294</v>
      </c>
      <c r="C16133" s="62" t="s">
        <v>5740</v>
      </c>
      <c r="D16133" s="107" t="s">
        <v>10335</v>
      </c>
      <c r="E16133" s="125">
        <v>250</v>
      </c>
      <c r="F16133" s="57"/>
      <c r="G16133" s="57">
        <f t="shared" si="258"/>
        <v>-250</v>
      </c>
      <c r="H16133" s="704" t="s">
        <v>10626</v>
      </c>
    </row>
    <row r="16134" spans="1:8" ht="15" x14ac:dyDescent="0.2">
      <c r="A16134" s="733">
        <v>45143</v>
      </c>
      <c r="B16134" s="40" t="s">
        <v>10294</v>
      </c>
      <c r="C16134" s="62" t="s">
        <v>1802</v>
      </c>
      <c r="D16134" s="107" t="s">
        <v>10217</v>
      </c>
      <c r="E16134" s="125">
        <v>231000</v>
      </c>
      <c r="F16134" s="57"/>
      <c r="G16134" s="57">
        <f t="shared" si="258"/>
        <v>-231000</v>
      </c>
      <c r="H16134" s="704" t="s">
        <v>10626</v>
      </c>
    </row>
    <row r="16135" spans="1:8" ht="15" x14ac:dyDescent="0.2">
      <c r="A16135" s="733">
        <v>45143</v>
      </c>
      <c r="B16135" s="40" t="s">
        <v>10021</v>
      </c>
      <c r="C16135" s="62" t="s">
        <v>3144</v>
      </c>
      <c r="D16135" s="107" t="s">
        <v>10691</v>
      </c>
      <c r="E16135" s="125">
        <v>50000</v>
      </c>
      <c r="F16135" s="57"/>
      <c r="G16135" s="57">
        <f t="shared" si="258"/>
        <v>-50000</v>
      </c>
      <c r="H16135" s="704" t="s">
        <v>10626</v>
      </c>
    </row>
    <row r="16136" spans="1:8" ht="15" x14ac:dyDescent="0.2">
      <c r="A16136" s="733">
        <v>45143</v>
      </c>
      <c r="B16136" s="40" t="s">
        <v>10377</v>
      </c>
      <c r="C16136" s="62" t="s">
        <v>10613</v>
      </c>
      <c r="D16136" s="107" t="s">
        <v>10719</v>
      </c>
      <c r="E16136" s="125">
        <v>20000</v>
      </c>
      <c r="F16136" s="57"/>
      <c r="G16136" s="57">
        <f t="shared" si="258"/>
        <v>-20000</v>
      </c>
      <c r="H16136" s="704" t="s">
        <v>10626</v>
      </c>
    </row>
    <row r="16137" spans="1:8" ht="15" x14ac:dyDescent="0.2">
      <c r="A16137" s="733">
        <v>45143</v>
      </c>
      <c r="B16137" s="40" t="s">
        <v>8041</v>
      </c>
      <c r="C16137" s="62" t="s">
        <v>3144</v>
      </c>
      <c r="D16137" s="107" t="s">
        <v>391</v>
      </c>
      <c r="E16137" s="125">
        <v>570</v>
      </c>
      <c r="F16137" s="57"/>
      <c r="G16137" s="57">
        <f t="shared" si="258"/>
        <v>-570</v>
      </c>
      <c r="H16137" s="704" t="s">
        <v>10626</v>
      </c>
    </row>
    <row r="16138" spans="1:8" ht="15" x14ac:dyDescent="0.2">
      <c r="A16138" s="733">
        <v>45143</v>
      </c>
      <c r="B16138" s="40" t="s">
        <v>9830</v>
      </c>
      <c r="C16138" s="62" t="s">
        <v>3144</v>
      </c>
      <c r="D16138" s="107" t="s">
        <v>10692</v>
      </c>
      <c r="E16138" s="125">
        <v>2000</v>
      </c>
      <c r="F16138" s="57"/>
      <c r="G16138" s="57">
        <f t="shared" si="258"/>
        <v>-2000</v>
      </c>
      <c r="H16138" s="704" t="s">
        <v>10626</v>
      </c>
    </row>
    <row r="16139" spans="1:8" ht="15" x14ac:dyDescent="0.2">
      <c r="A16139" s="733">
        <v>45145</v>
      </c>
      <c r="B16139" s="40" t="s">
        <v>9407</v>
      </c>
      <c r="C16139" s="62" t="s">
        <v>10268</v>
      </c>
      <c r="D16139" s="107" t="s">
        <v>10693</v>
      </c>
      <c r="E16139" s="125">
        <v>22000</v>
      </c>
      <c r="F16139" s="57"/>
      <c r="G16139" s="57">
        <f t="shared" si="258"/>
        <v>-22000</v>
      </c>
      <c r="H16139" s="704" t="s">
        <v>10626</v>
      </c>
    </row>
    <row r="16140" spans="1:8" ht="15" x14ac:dyDescent="0.2">
      <c r="A16140" s="733">
        <v>45145</v>
      </c>
      <c r="B16140" s="40" t="s">
        <v>8557</v>
      </c>
      <c r="C16140" s="62" t="s">
        <v>63</v>
      </c>
      <c r="D16140" s="107" t="s">
        <v>10694</v>
      </c>
      <c r="E16140" s="125">
        <v>10000</v>
      </c>
      <c r="F16140" s="57"/>
      <c r="G16140" s="57">
        <f t="shared" si="258"/>
        <v>-10000</v>
      </c>
      <c r="H16140" s="704" t="s">
        <v>10626</v>
      </c>
    </row>
    <row r="16141" spans="1:8" ht="15" x14ac:dyDescent="0.2">
      <c r="A16141" s="733">
        <v>45145</v>
      </c>
      <c r="B16141" s="40" t="s">
        <v>9965</v>
      </c>
      <c r="C16141" s="62" t="s">
        <v>3144</v>
      </c>
      <c r="D16141" s="107" t="s">
        <v>10695</v>
      </c>
      <c r="E16141" s="125">
        <v>3500</v>
      </c>
      <c r="F16141" s="57"/>
      <c r="G16141" s="57">
        <f t="shared" si="258"/>
        <v>-3500</v>
      </c>
      <c r="H16141" s="704" t="s">
        <v>10626</v>
      </c>
    </row>
    <row r="16142" spans="1:8" ht="15" x14ac:dyDescent="0.2">
      <c r="A16142" s="733">
        <v>45145</v>
      </c>
      <c r="B16142" s="40" t="s">
        <v>16</v>
      </c>
      <c r="C16142" s="62" t="s">
        <v>103</v>
      </c>
      <c r="D16142" s="107" t="s">
        <v>10209</v>
      </c>
      <c r="E16142" s="125">
        <v>3500</v>
      </c>
      <c r="F16142" s="57"/>
      <c r="G16142" s="57">
        <f t="shared" si="258"/>
        <v>-3500</v>
      </c>
      <c r="H16142" s="704" t="s">
        <v>10626</v>
      </c>
    </row>
    <row r="16143" spans="1:8" ht="15" x14ac:dyDescent="0.2">
      <c r="A16143" s="733">
        <v>45145</v>
      </c>
      <c r="B16143" s="40" t="s">
        <v>10294</v>
      </c>
      <c r="C16143" s="62" t="s">
        <v>6965</v>
      </c>
      <c r="D16143" s="107" t="s">
        <v>369</v>
      </c>
      <c r="E16143" s="125">
        <v>15000</v>
      </c>
      <c r="F16143" s="57"/>
      <c r="G16143" s="57">
        <f t="shared" si="258"/>
        <v>-15000</v>
      </c>
      <c r="H16143" s="704" t="s">
        <v>10626</v>
      </c>
    </row>
    <row r="16144" spans="1:8" ht="15" x14ac:dyDescent="0.2">
      <c r="A16144" s="733">
        <v>45145</v>
      </c>
      <c r="B16144" s="40" t="s">
        <v>10142</v>
      </c>
      <c r="C16144" s="62" t="s">
        <v>5740</v>
      </c>
      <c r="D16144" s="107" t="s">
        <v>369</v>
      </c>
      <c r="E16144" s="125">
        <v>1000</v>
      </c>
      <c r="F16144" s="57"/>
      <c r="G16144" s="57">
        <f t="shared" si="258"/>
        <v>-1000</v>
      </c>
      <c r="H16144" s="704" t="s">
        <v>10626</v>
      </c>
    </row>
    <row r="16145" spans="1:8" ht="15" x14ac:dyDescent="0.2">
      <c r="A16145" s="733">
        <v>45145</v>
      </c>
      <c r="B16145" s="40" t="s">
        <v>10294</v>
      </c>
      <c r="C16145" s="62" t="s">
        <v>5740</v>
      </c>
      <c r="D16145" s="107" t="s">
        <v>369</v>
      </c>
      <c r="E16145" s="125">
        <v>1800</v>
      </c>
      <c r="F16145" s="57"/>
      <c r="G16145" s="57">
        <f t="shared" si="258"/>
        <v>-1800</v>
      </c>
      <c r="H16145" s="704" t="s">
        <v>10626</v>
      </c>
    </row>
    <row r="16146" spans="1:8" ht="15" x14ac:dyDescent="0.2">
      <c r="A16146" s="733">
        <v>45145</v>
      </c>
      <c r="B16146" s="40" t="s">
        <v>37</v>
      </c>
      <c r="C16146" s="62" t="s">
        <v>391</v>
      </c>
      <c r="D16146" s="107" t="s">
        <v>10099</v>
      </c>
      <c r="E16146" s="125">
        <v>3000</v>
      </c>
      <c r="F16146" s="57"/>
      <c r="G16146" s="57">
        <f t="shared" si="258"/>
        <v>-3000</v>
      </c>
      <c r="H16146" s="704" t="s">
        <v>10626</v>
      </c>
    </row>
    <row r="16147" spans="1:8" ht="15" x14ac:dyDescent="0.2">
      <c r="A16147" s="733">
        <v>45145</v>
      </c>
      <c r="B16147" s="40" t="s">
        <v>37</v>
      </c>
      <c r="C16147" s="62" t="s">
        <v>391</v>
      </c>
      <c r="D16147" s="107" t="s">
        <v>10696</v>
      </c>
      <c r="E16147" s="125">
        <v>3000</v>
      </c>
      <c r="F16147" s="57"/>
      <c r="G16147" s="57">
        <f t="shared" si="258"/>
        <v>-3000</v>
      </c>
      <c r="H16147" s="704" t="s">
        <v>10626</v>
      </c>
    </row>
    <row r="16148" spans="1:8" ht="15" x14ac:dyDescent="0.2">
      <c r="A16148" s="733">
        <v>45145</v>
      </c>
      <c r="B16148" s="40" t="s">
        <v>37</v>
      </c>
      <c r="C16148" s="62" t="s">
        <v>285</v>
      </c>
      <c r="D16148" s="107" t="s">
        <v>8753</v>
      </c>
      <c r="E16148" s="125">
        <v>200</v>
      </c>
      <c r="F16148" s="57"/>
      <c r="G16148" s="57">
        <f t="shared" si="258"/>
        <v>-200</v>
      </c>
      <c r="H16148" s="704" t="s">
        <v>10626</v>
      </c>
    </row>
    <row r="16149" spans="1:8" ht="15" x14ac:dyDescent="0.2">
      <c r="A16149" s="733">
        <v>45145</v>
      </c>
      <c r="B16149" s="40" t="s">
        <v>7805</v>
      </c>
      <c r="C16149" s="62" t="s">
        <v>6850</v>
      </c>
      <c r="D16149" s="107" t="s">
        <v>10698</v>
      </c>
      <c r="E16149" s="125">
        <v>50000</v>
      </c>
      <c r="F16149" s="57"/>
      <c r="G16149" s="57">
        <f t="shared" si="258"/>
        <v>-50000</v>
      </c>
      <c r="H16149" s="704" t="s">
        <v>10626</v>
      </c>
    </row>
    <row r="16150" spans="1:8" ht="15" x14ac:dyDescent="0.2">
      <c r="A16150" s="733">
        <v>45145</v>
      </c>
      <c r="B16150" s="40" t="s">
        <v>16</v>
      </c>
      <c r="C16150" s="62" t="s">
        <v>10702</v>
      </c>
      <c r="D16150" s="107" t="s">
        <v>10700</v>
      </c>
      <c r="E16150" s="125">
        <v>2500</v>
      </c>
      <c r="F16150" s="57"/>
      <c r="G16150" s="57">
        <f t="shared" si="258"/>
        <v>-2500</v>
      </c>
      <c r="H16150" s="704" t="s">
        <v>10626</v>
      </c>
    </row>
    <row r="16151" spans="1:8" ht="15" x14ac:dyDescent="0.2">
      <c r="A16151" s="733">
        <v>45145</v>
      </c>
      <c r="B16151" s="40" t="s">
        <v>9354</v>
      </c>
      <c r="C16151" s="62" t="s">
        <v>10516</v>
      </c>
      <c r="D16151" s="107" t="s">
        <v>10701</v>
      </c>
      <c r="E16151" s="125">
        <v>500</v>
      </c>
      <c r="F16151" s="57"/>
      <c r="G16151" s="57">
        <f t="shared" si="258"/>
        <v>-500</v>
      </c>
      <c r="H16151" s="704" t="s">
        <v>10626</v>
      </c>
    </row>
    <row r="16152" spans="1:8" ht="15" x14ac:dyDescent="0.2">
      <c r="A16152" s="733">
        <v>45145</v>
      </c>
      <c r="B16152" s="40" t="s">
        <v>9400</v>
      </c>
      <c r="C16152" s="62" t="s">
        <v>5740</v>
      </c>
      <c r="D16152" s="107" t="s">
        <v>10335</v>
      </c>
      <c r="E16152" s="125">
        <v>250</v>
      </c>
      <c r="F16152" s="57"/>
      <c r="G16152" s="57">
        <f t="shared" si="258"/>
        <v>-250</v>
      </c>
      <c r="H16152" s="704" t="s">
        <v>10626</v>
      </c>
    </row>
    <row r="16153" spans="1:8" ht="15" customHeight="1" x14ac:dyDescent="0.2">
      <c r="A16153" s="733">
        <v>45145</v>
      </c>
      <c r="B16153" s="40" t="s">
        <v>8337</v>
      </c>
      <c r="C16153" s="62" t="s">
        <v>3144</v>
      </c>
      <c r="D16153" s="107" t="s">
        <v>10703</v>
      </c>
      <c r="E16153" s="125">
        <v>19226</v>
      </c>
      <c r="F16153" s="57"/>
      <c r="G16153" s="57">
        <f t="shared" si="258"/>
        <v>-19226</v>
      </c>
      <c r="H16153" s="704" t="s">
        <v>10626</v>
      </c>
    </row>
    <row r="16154" spans="1:8" ht="15" customHeight="1" x14ac:dyDescent="0.2">
      <c r="A16154" s="733">
        <v>45145</v>
      </c>
      <c r="B16154" s="40" t="s">
        <v>10240</v>
      </c>
      <c r="C16154" s="62" t="s">
        <v>3144</v>
      </c>
      <c r="D16154" s="107" t="s">
        <v>10703</v>
      </c>
      <c r="E16154" s="125">
        <v>57780</v>
      </c>
      <c r="F16154" s="57"/>
      <c r="G16154" s="57">
        <f t="shared" si="258"/>
        <v>-57780</v>
      </c>
      <c r="H16154" s="704" t="s">
        <v>10626</v>
      </c>
    </row>
    <row r="16155" spans="1:8" ht="15" x14ac:dyDescent="0.2">
      <c r="A16155" s="733">
        <v>45145</v>
      </c>
      <c r="B16155" s="40" t="s">
        <v>9659</v>
      </c>
      <c r="C16155" s="62" t="s">
        <v>3144</v>
      </c>
      <c r="D16155" s="107" t="s">
        <v>10703</v>
      </c>
      <c r="E16155" s="125">
        <v>45024</v>
      </c>
      <c r="F16155" s="57"/>
      <c r="G16155" s="57">
        <f t="shared" si="258"/>
        <v>-45024</v>
      </c>
      <c r="H16155" s="704" t="s">
        <v>10626</v>
      </c>
    </row>
    <row r="16156" spans="1:8" ht="15" x14ac:dyDescent="0.2">
      <c r="A16156" s="733">
        <v>45145</v>
      </c>
      <c r="B16156" s="40" t="s">
        <v>10021</v>
      </c>
      <c r="C16156" s="62" t="s">
        <v>10704</v>
      </c>
      <c r="D16156" s="107" t="s">
        <v>10705</v>
      </c>
      <c r="E16156" s="125">
        <v>88000</v>
      </c>
      <c r="F16156" s="57"/>
      <c r="G16156" s="57">
        <f t="shared" si="258"/>
        <v>-88000</v>
      </c>
      <c r="H16156" s="704" t="s">
        <v>10626</v>
      </c>
    </row>
    <row r="16157" spans="1:8" ht="15" x14ac:dyDescent="0.2">
      <c r="A16157" s="733">
        <v>45145</v>
      </c>
      <c r="B16157" s="40" t="s">
        <v>10294</v>
      </c>
      <c r="C16157" s="62" t="s">
        <v>10706</v>
      </c>
      <c r="D16157" s="107" t="s">
        <v>10707</v>
      </c>
      <c r="E16157" s="125">
        <v>27000</v>
      </c>
      <c r="F16157" s="57"/>
      <c r="G16157" s="57">
        <f t="shared" si="258"/>
        <v>-27000</v>
      </c>
      <c r="H16157" s="704" t="s">
        <v>10626</v>
      </c>
    </row>
    <row r="16158" spans="1:8" ht="15" x14ac:dyDescent="0.2">
      <c r="A16158" s="733">
        <v>45147</v>
      </c>
      <c r="B16158" s="40" t="s">
        <v>9505</v>
      </c>
      <c r="C16158" s="62" t="s">
        <v>358</v>
      </c>
      <c r="D16158" s="107" t="s">
        <v>10708</v>
      </c>
      <c r="E16158" s="125">
        <v>22500</v>
      </c>
      <c r="F16158" s="57"/>
      <c r="G16158" s="57">
        <f t="shared" si="258"/>
        <v>-22500</v>
      </c>
      <c r="H16158" s="704" t="s">
        <v>10626</v>
      </c>
    </row>
    <row r="16159" spans="1:8" ht="15" x14ac:dyDescent="0.2">
      <c r="A16159" s="733">
        <v>45147</v>
      </c>
      <c r="B16159" s="40" t="s">
        <v>9354</v>
      </c>
      <c r="C16159" s="62" t="s">
        <v>6965</v>
      </c>
      <c r="D16159" s="107" t="s">
        <v>2710</v>
      </c>
      <c r="E16159" s="125">
        <v>12000</v>
      </c>
      <c r="F16159" s="57"/>
      <c r="G16159" s="57">
        <f t="shared" si="258"/>
        <v>-12000</v>
      </c>
      <c r="H16159" s="704" t="s">
        <v>10626</v>
      </c>
    </row>
    <row r="16160" spans="1:8" ht="15" x14ac:dyDescent="0.2">
      <c r="A16160" s="733">
        <v>45147</v>
      </c>
      <c r="B16160" s="40" t="s">
        <v>16</v>
      </c>
      <c r="C16160" s="62" t="s">
        <v>103</v>
      </c>
      <c r="D16160" s="107" t="s">
        <v>391</v>
      </c>
      <c r="E16160" s="125">
        <v>1000</v>
      </c>
      <c r="F16160" s="57"/>
      <c r="G16160" s="57">
        <f t="shared" si="258"/>
        <v>-1000</v>
      </c>
      <c r="H16160" s="704" t="s">
        <v>10626</v>
      </c>
    </row>
    <row r="16161" spans="1:8" ht="15" x14ac:dyDescent="0.2">
      <c r="A16161" s="733">
        <v>45147</v>
      </c>
      <c r="B16161" s="40" t="s">
        <v>10336</v>
      </c>
      <c r="C16161" s="62" t="s">
        <v>3144</v>
      </c>
      <c r="D16161" s="107" t="s">
        <v>10709</v>
      </c>
      <c r="E16161" s="125">
        <v>10000</v>
      </c>
      <c r="F16161" s="57"/>
      <c r="G16161" s="57">
        <f t="shared" si="258"/>
        <v>-10000</v>
      </c>
      <c r="H16161" s="704" t="s">
        <v>10626</v>
      </c>
    </row>
    <row r="16162" spans="1:8" ht="15" x14ac:dyDescent="0.2">
      <c r="A16162" s="733">
        <v>45147</v>
      </c>
      <c r="B16162" s="40" t="s">
        <v>10021</v>
      </c>
      <c r="C16162" s="62" t="s">
        <v>5740</v>
      </c>
      <c r="D16162" s="107" t="s">
        <v>369</v>
      </c>
      <c r="E16162" s="125">
        <v>1000</v>
      </c>
      <c r="F16162" s="57"/>
      <c r="G16162" s="57">
        <f t="shared" si="258"/>
        <v>-1000</v>
      </c>
      <c r="H16162" s="704" t="s">
        <v>10626</v>
      </c>
    </row>
    <row r="16163" spans="1:8" ht="15" x14ac:dyDescent="0.2">
      <c r="A16163" s="733">
        <v>45147</v>
      </c>
      <c r="B16163" s="40" t="s">
        <v>10294</v>
      </c>
      <c r="C16163" s="62" t="s">
        <v>5740</v>
      </c>
      <c r="E16163" s="125">
        <v>8000</v>
      </c>
      <c r="F16163" s="57"/>
      <c r="G16163" s="57">
        <f t="shared" si="258"/>
        <v>-8000</v>
      </c>
      <c r="H16163" s="704" t="s">
        <v>10626</v>
      </c>
    </row>
    <row r="16164" spans="1:8" ht="15" x14ac:dyDescent="0.2">
      <c r="A16164" s="733">
        <v>45147</v>
      </c>
      <c r="B16164" s="62" t="s">
        <v>25</v>
      </c>
      <c r="C16164" s="62" t="s">
        <v>391</v>
      </c>
      <c r="D16164" s="107" t="s">
        <v>10711</v>
      </c>
      <c r="E16164" s="125">
        <v>4000</v>
      </c>
      <c r="F16164" s="57"/>
      <c r="G16164" s="57">
        <f t="shared" si="258"/>
        <v>-4000</v>
      </c>
      <c r="H16164" s="704" t="s">
        <v>10626</v>
      </c>
    </row>
    <row r="16165" spans="1:8" ht="15" x14ac:dyDescent="0.2">
      <c r="A16165" s="733">
        <v>45147</v>
      </c>
      <c r="B16165" s="40" t="s">
        <v>10377</v>
      </c>
      <c r="C16165" s="62" t="s">
        <v>4875</v>
      </c>
      <c r="D16165" s="107" t="s">
        <v>10710</v>
      </c>
      <c r="E16165" s="125">
        <v>3000</v>
      </c>
      <c r="F16165" s="57"/>
      <c r="G16165" s="57">
        <f t="shared" si="258"/>
        <v>-3000</v>
      </c>
      <c r="H16165" s="704" t="s">
        <v>10626</v>
      </c>
    </row>
    <row r="16166" spans="1:8" ht="15" x14ac:dyDescent="0.2">
      <c r="A16166" s="733">
        <v>45147</v>
      </c>
      <c r="B16166" s="40" t="s">
        <v>9830</v>
      </c>
      <c r="C16166" s="62" t="s">
        <v>6782</v>
      </c>
      <c r="D16166" s="107" t="s">
        <v>10998</v>
      </c>
      <c r="E16166" s="125">
        <v>200000</v>
      </c>
      <c r="F16166" s="57"/>
      <c r="G16166" s="57">
        <f t="shared" si="258"/>
        <v>-200000</v>
      </c>
      <c r="H16166" s="704" t="s">
        <v>10626</v>
      </c>
    </row>
    <row r="16167" spans="1:8" ht="15" x14ac:dyDescent="0.2">
      <c r="A16167" s="733">
        <v>45147</v>
      </c>
      <c r="B16167" s="40" t="s">
        <v>10336</v>
      </c>
      <c r="C16167" s="62" t="s">
        <v>9458</v>
      </c>
      <c r="D16167" s="107" t="s">
        <v>10718</v>
      </c>
      <c r="E16167" s="125">
        <v>100000</v>
      </c>
      <c r="F16167" s="57"/>
      <c r="G16167" s="57">
        <f t="shared" si="258"/>
        <v>-100000</v>
      </c>
      <c r="H16167" s="704" t="s">
        <v>10626</v>
      </c>
    </row>
    <row r="16168" spans="1:8" ht="15" x14ac:dyDescent="0.2">
      <c r="A16168" s="733">
        <v>45147</v>
      </c>
      <c r="B16168" s="40" t="s">
        <v>103</v>
      </c>
      <c r="C16168" s="62" t="s">
        <v>103</v>
      </c>
      <c r="D16168" s="107" t="s">
        <v>10209</v>
      </c>
      <c r="E16168" s="125">
        <v>2500</v>
      </c>
      <c r="F16168" s="57"/>
      <c r="G16168" s="57">
        <f t="shared" si="258"/>
        <v>-2500</v>
      </c>
      <c r="H16168" s="704" t="s">
        <v>10626</v>
      </c>
    </row>
    <row r="16169" spans="1:8" ht="15" x14ac:dyDescent="0.2">
      <c r="A16169" s="733">
        <v>45147</v>
      </c>
      <c r="B16169" s="40" t="s">
        <v>103</v>
      </c>
      <c r="C16169" s="62" t="s">
        <v>391</v>
      </c>
      <c r="D16169" s="107" t="s">
        <v>10712</v>
      </c>
      <c r="E16169" s="125">
        <v>1000</v>
      </c>
      <c r="F16169" s="57"/>
      <c r="G16169" s="57">
        <f t="shared" si="258"/>
        <v>-1000</v>
      </c>
      <c r="H16169" s="704" t="s">
        <v>10626</v>
      </c>
    </row>
    <row r="16170" spans="1:8" ht="15" x14ac:dyDescent="0.2">
      <c r="A16170" s="733">
        <v>45147</v>
      </c>
      <c r="B16170" s="40" t="s">
        <v>9354</v>
      </c>
      <c r="C16170" s="62" t="s">
        <v>10516</v>
      </c>
      <c r="D16170" s="107" t="s">
        <v>10713</v>
      </c>
      <c r="E16170" s="125">
        <v>1000</v>
      </c>
      <c r="F16170" s="57"/>
      <c r="G16170" s="57">
        <f t="shared" si="258"/>
        <v>-1000</v>
      </c>
      <c r="H16170" s="704" t="s">
        <v>10626</v>
      </c>
    </row>
    <row r="16171" spans="1:8" ht="15" x14ac:dyDescent="0.2">
      <c r="A16171" s="733">
        <v>45147</v>
      </c>
      <c r="B16171" s="40" t="s">
        <v>9400</v>
      </c>
      <c r="C16171" s="62" t="s">
        <v>5740</v>
      </c>
      <c r="D16171" s="107" t="s">
        <v>10335</v>
      </c>
      <c r="E16171" s="125">
        <v>500</v>
      </c>
      <c r="F16171" s="57"/>
      <c r="G16171" s="57">
        <f t="shared" si="258"/>
        <v>-500</v>
      </c>
      <c r="H16171" s="704" t="s">
        <v>10626</v>
      </c>
    </row>
    <row r="16172" spans="1:8" ht="15" x14ac:dyDescent="0.2">
      <c r="A16172" s="733">
        <v>45148</v>
      </c>
      <c r="B16172" s="40" t="s">
        <v>9505</v>
      </c>
      <c r="C16172" s="62" t="s">
        <v>3144</v>
      </c>
      <c r="D16172" s="107" t="s">
        <v>10714</v>
      </c>
      <c r="E16172" s="125">
        <v>1630</v>
      </c>
      <c r="F16172" s="57"/>
      <c r="G16172" s="57">
        <f t="shared" si="258"/>
        <v>-1630</v>
      </c>
      <c r="H16172" s="704" t="s">
        <v>10626</v>
      </c>
    </row>
    <row r="16173" spans="1:8" ht="15" x14ac:dyDescent="0.2">
      <c r="A16173" s="733">
        <v>45148</v>
      </c>
      <c r="B16173" s="40" t="s">
        <v>9505</v>
      </c>
      <c r="C16173" s="62" t="s">
        <v>285</v>
      </c>
      <c r="D16173" s="107" t="s">
        <v>8446</v>
      </c>
      <c r="E16173" s="125">
        <v>1340</v>
      </c>
      <c r="F16173" s="57"/>
      <c r="G16173" s="57">
        <f t="shared" si="258"/>
        <v>-1340</v>
      </c>
      <c r="H16173" s="704" t="s">
        <v>10626</v>
      </c>
    </row>
    <row r="16174" spans="1:8" ht="15" x14ac:dyDescent="0.2">
      <c r="A16174" s="733">
        <v>45148</v>
      </c>
      <c r="B16174" s="40" t="s">
        <v>10294</v>
      </c>
      <c r="C16174" s="62" t="s">
        <v>5386</v>
      </c>
      <c r="D16174" s="107" t="s">
        <v>10715</v>
      </c>
      <c r="E16174" s="125">
        <v>13000</v>
      </c>
      <c r="F16174" s="57"/>
      <c r="G16174" s="57">
        <f t="shared" si="258"/>
        <v>-13000</v>
      </c>
      <c r="H16174" s="704" t="s">
        <v>10626</v>
      </c>
    </row>
    <row r="16175" spans="1:8" ht="15" x14ac:dyDescent="0.2">
      <c r="A16175" s="733">
        <v>45148</v>
      </c>
      <c r="B16175" s="40" t="s">
        <v>103</v>
      </c>
      <c r="C16175" s="62" t="s">
        <v>103</v>
      </c>
      <c r="D16175" s="107" t="s">
        <v>10209</v>
      </c>
      <c r="E16175" s="125">
        <v>2500</v>
      </c>
      <c r="F16175" s="57"/>
      <c r="G16175" s="57">
        <f t="shared" si="258"/>
        <v>-2500</v>
      </c>
      <c r="H16175" s="704" t="s">
        <v>10626</v>
      </c>
    </row>
    <row r="16176" spans="1:8" ht="15" x14ac:dyDescent="0.2">
      <c r="A16176" s="733">
        <v>45148</v>
      </c>
      <c r="B16176" s="40" t="s">
        <v>10294</v>
      </c>
      <c r="C16176" s="62" t="s">
        <v>391</v>
      </c>
      <c r="D16176" s="107" t="s">
        <v>4308</v>
      </c>
      <c r="E16176" s="125">
        <v>4280</v>
      </c>
      <c r="F16176" s="57"/>
      <c r="G16176" s="57">
        <f t="shared" si="258"/>
        <v>-4280</v>
      </c>
      <c r="H16176" s="704" t="s">
        <v>10626</v>
      </c>
    </row>
    <row r="16177" spans="1:8" ht="15" x14ac:dyDescent="0.2">
      <c r="A16177" s="733">
        <v>45148</v>
      </c>
      <c r="B16177" s="40" t="s">
        <v>16</v>
      </c>
      <c r="C16177" s="62" t="s">
        <v>7927</v>
      </c>
      <c r="D16177" s="107" t="s">
        <v>10732</v>
      </c>
      <c r="E16177" s="125">
        <v>30000</v>
      </c>
      <c r="F16177" s="57"/>
      <c r="G16177" s="57">
        <f t="shared" si="258"/>
        <v>-30000</v>
      </c>
      <c r="H16177" s="704" t="s">
        <v>10626</v>
      </c>
    </row>
    <row r="16178" spans="1:8" ht="15" x14ac:dyDescent="0.2">
      <c r="A16178" s="733">
        <v>45148</v>
      </c>
      <c r="B16178" s="40" t="s">
        <v>9354</v>
      </c>
      <c r="C16178" s="62" t="s">
        <v>10516</v>
      </c>
      <c r="D16178" s="107" t="s">
        <v>10713</v>
      </c>
      <c r="E16178" s="125">
        <v>500</v>
      </c>
      <c r="F16178" s="57"/>
      <c r="G16178" s="57">
        <f t="shared" si="258"/>
        <v>-500</v>
      </c>
      <c r="H16178" s="704" t="s">
        <v>10626</v>
      </c>
    </row>
    <row r="16179" spans="1:8" ht="15" x14ac:dyDescent="0.2">
      <c r="A16179" s="733">
        <v>45148</v>
      </c>
      <c r="B16179" s="40" t="s">
        <v>10574</v>
      </c>
      <c r="C16179" s="62" t="s">
        <v>10702</v>
      </c>
      <c r="D16179" s="107" t="s">
        <v>10729</v>
      </c>
      <c r="E16179" s="125">
        <v>200</v>
      </c>
      <c r="F16179" s="57"/>
      <c r="G16179" s="57">
        <f t="shared" si="258"/>
        <v>-200</v>
      </c>
      <c r="H16179" s="704" t="s">
        <v>10626</v>
      </c>
    </row>
    <row r="16180" spans="1:8" ht="15" x14ac:dyDescent="0.2">
      <c r="A16180" s="733">
        <v>45148</v>
      </c>
      <c r="B16180" s="40" t="s">
        <v>9400</v>
      </c>
      <c r="C16180" s="62" t="s">
        <v>391</v>
      </c>
      <c r="D16180" s="107" t="s">
        <v>10730</v>
      </c>
      <c r="E16180" s="125">
        <v>1000</v>
      </c>
      <c r="F16180" s="57"/>
      <c r="G16180" s="57">
        <f t="shared" si="258"/>
        <v>-1000</v>
      </c>
      <c r="H16180" s="704" t="s">
        <v>10626</v>
      </c>
    </row>
    <row r="16181" spans="1:8" ht="15" x14ac:dyDescent="0.2">
      <c r="A16181" s="733">
        <v>45148</v>
      </c>
      <c r="B16181" s="40" t="s">
        <v>9400</v>
      </c>
      <c r="C16181" s="62" t="s">
        <v>285</v>
      </c>
      <c r="D16181" s="107" t="s">
        <v>2430</v>
      </c>
      <c r="E16181" s="125">
        <v>1000</v>
      </c>
      <c r="F16181" s="57"/>
      <c r="G16181" s="57">
        <f t="shared" si="258"/>
        <v>-1000</v>
      </c>
      <c r="H16181" s="704" t="s">
        <v>10626</v>
      </c>
    </row>
    <row r="16182" spans="1:8" ht="15" x14ac:dyDescent="0.2">
      <c r="A16182" s="733">
        <v>45148</v>
      </c>
      <c r="B16182" s="40" t="s">
        <v>10336</v>
      </c>
      <c r="C16182" s="62" t="s">
        <v>3144</v>
      </c>
      <c r="D16182" s="107" t="s">
        <v>10731</v>
      </c>
      <c r="E16182" s="125">
        <v>2000</v>
      </c>
      <c r="F16182" s="57"/>
      <c r="G16182" s="57">
        <f t="shared" si="258"/>
        <v>-2000</v>
      </c>
      <c r="H16182" s="704" t="s">
        <v>10626</v>
      </c>
    </row>
    <row r="16183" spans="1:8" ht="15" x14ac:dyDescent="0.2">
      <c r="A16183" s="733">
        <v>45148</v>
      </c>
      <c r="B16183" s="40" t="s">
        <v>9505</v>
      </c>
      <c r="C16183" s="62" t="s">
        <v>3144</v>
      </c>
      <c r="D16183" s="107" t="s">
        <v>10733</v>
      </c>
      <c r="E16183" s="125">
        <v>2200</v>
      </c>
      <c r="F16183" s="57"/>
      <c r="G16183" s="57">
        <f t="shared" si="258"/>
        <v>-2200</v>
      </c>
      <c r="H16183" s="704" t="s">
        <v>10626</v>
      </c>
    </row>
    <row r="16184" spans="1:8" ht="15" customHeight="1" x14ac:dyDescent="0.2">
      <c r="A16184" s="733">
        <v>45148</v>
      </c>
      <c r="B16184" s="40" t="s">
        <v>9354</v>
      </c>
      <c r="C16184" s="62" t="s">
        <v>391</v>
      </c>
      <c r="D16184" s="107" t="s">
        <v>10734</v>
      </c>
      <c r="E16184" s="125">
        <v>1760</v>
      </c>
      <c r="F16184" s="57"/>
      <c r="G16184" s="57">
        <f t="shared" si="258"/>
        <v>-1760</v>
      </c>
      <c r="H16184" s="704" t="s">
        <v>10626</v>
      </c>
    </row>
    <row r="16185" spans="1:8" ht="15" x14ac:dyDescent="0.2">
      <c r="A16185" s="733">
        <v>45148</v>
      </c>
      <c r="B16185" s="40" t="s">
        <v>7805</v>
      </c>
      <c r="C16185" s="62" t="s">
        <v>789</v>
      </c>
      <c r="D16185" s="107" t="s">
        <v>10735</v>
      </c>
      <c r="E16185" s="125">
        <v>5600</v>
      </c>
      <c r="F16185" s="57"/>
      <c r="G16185" s="57">
        <f t="shared" si="258"/>
        <v>-5600</v>
      </c>
      <c r="H16185" s="704" t="s">
        <v>10626</v>
      </c>
    </row>
    <row r="16186" spans="1:8" ht="15" x14ac:dyDescent="0.2">
      <c r="A16186" s="733">
        <v>45148</v>
      </c>
      <c r="B16186" s="62" t="s">
        <v>10907</v>
      </c>
      <c r="C16186" s="62" t="s">
        <v>789</v>
      </c>
      <c r="D16186" s="107" t="s">
        <v>369</v>
      </c>
      <c r="E16186" s="125">
        <v>650</v>
      </c>
      <c r="F16186" s="57"/>
      <c r="G16186" s="57">
        <f t="shared" si="258"/>
        <v>-650</v>
      </c>
      <c r="H16186" s="704" t="s">
        <v>10626</v>
      </c>
    </row>
    <row r="16187" spans="1:8" ht="15" customHeight="1" x14ac:dyDescent="0.2">
      <c r="A16187" s="733">
        <v>45148</v>
      </c>
      <c r="B16187" s="40" t="s">
        <v>10230</v>
      </c>
      <c r="C16187" s="62" t="s">
        <v>789</v>
      </c>
      <c r="D16187" s="107" t="s">
        <v>369</v>
      </c>
      <c r="E16187" s="125">
        <v>3200</v>
      </c>
      <c r="F16187" s="57"/>
      <c r="G16187" s="57">
        <f t="shared" si="258"/>
        <v>-3200</v>
      </c>
      <c r="H16187" s="704" t="s">
        <v>10626</v>
      </c>
    </row>
    <row r="16188" spans="1:8" ht="15" customHeight="1" x14ac:dyDescent="0.2">
      <c r="A16188" s="733">
        <v>45148</v>
      </c>
      <c r="B16188" s="40" t="s">
        <v>8041</v>
      </c>
      <c r="C16188" s="62" t="s">
        <v>789</v>
      </c>
      <c r="D16188" s="107" t="s">
        <v>369</v>
      </c>
      <c r="E16188" s="125">
        <v>3400</v>
      </c>
      <c r="F16188" s="57"/>
      <c r="G16188" s="57">
        <f t="shared" si="258"/>
        <v>-3400</v>
      </c>
      <c r="H16188" s="704" t="s">
        <v>10626</v>
      </c>
    </row>
    <row r="16189" spans="1:8" ht="15" x14ac:dyDescent="0.2">
      <c r="A16189" s="733">
        <v>45148</v>
      </c>
      <c r="B16189" s="40" t="s">
        <v>10377</v>
      </c>
      <c r="C16189" s="62" t="s">
        <v>789</v>
      </c>
      <c r="D16189" s="107" t="s">
        <v>369</v>
      </c>
      <c r="E16189" s="125">
        <v>1050</v>
      </c>
      <c r="F16189" s="57"/>
      <c r="G16189" s="57">
        <f t="shared" si="258"/>
        <v>-1050</v>
      </c>
      <c r="H16189" s="704" t="s">
        <v>10626</v>
      </c>
    </row>
    <row r="16190" spans="1:8" ht="15" x14ac:dyDescent="0.2">
      <c r="A16190" s="733">
        <v>45148</v>
      </c>
      <c r="B16190" s="40" t="s">
        <v>10574</v>
      </c>
      <c r="C16190" s="62" t="s">
        <v>789</v>
      </c>
      <c r="D16190" s="107" t="s">
        <v>369</v>
      </c>
      <c r="E16190" s="125">
        <v>2100</v>
      </c>
      <c r="F16190" s="57"/>
      <c r="G16190" s="57">
        <f t="shared" si="258"/>
        <v>-2100</v>
      </c>
      <c r="H16190" s="704" t="s">
        <v>10626</v>
      </c>
    </row>
    <row r="16191" spans="1:8" ht="15" x14ac:dyDescent="0.2">
      <c r="A16191" s="733">
        <v>45148</v>
      </c>
      <c r="B16191" s="40" t="s">
        <v>16</v>
      </c>
      <c r="C16191" s="62" t="s">
        <v>1494</v>
      </c>
      <c r="D16191" s="107" t="s">
        <v>369</v>
      </c>
      <c r="E16191" s="125">
        <v>2000</v>
      </c>
      <c r="F16191" s="57"/>
      <c r="G16191" s="57">
        <f t="shared" ref="G16191:G16254" si="259">F16191-E16191</f>
        <v>-2000</v>
      </c>
      <c r="H16191" s="704" t="s">
        <v>10626</v>
      </c>
    </row>
    <row r="16192" spans="1:8" ht="15" x14ac:dyDescent="0.2">
      <c r="A16192" s="733">
        <v>45148</v>
      </c>
      <c r="B16192" s="40" t="s">
        <v>10142</v>
      </c>
      <c r="C16192" s="62" t="s">
        <v>1229</v>
      </c>
      <c r="D16192" s="107" t="s">
        <v>10736</v>
      </c>
      <c r="E16192" s="125">
        <v>17360</v>
      </c>
      <c r="F16192" s="57"/>
      <c r="G16192" s="57">
        <f t="shared" si="259"/>
        <v>-17360</v>
      </c>
      <c r="H16192" s="704" t="s">
        <v>10626</v>
      </c>
    </row>
    <row r="16193" spans="1:8" ht="15" x14ac:dyDescent="0.2">
      <c r="A16193" s="733">
        <v>45149</v>
      </c>
      <c r="B16193" s="40" t="s">
        <v>3945</v>
      </c>
      <c r="C16193" s="62" t="s">
        <v>3032</v>
      </c>
      <c r="D16193" s="107" t="s">
        <v>369</v>
      </c>
      <c r="E16193" s="125">
        <v>20000</v>
      </c>
      <c r="F16193" s="57"/>
      <c r="G16193" s="57">
        <f t="shared" si="259"/>
        <v>-20000</v>
      </c>
      <c r="H16193" s="704" t="s">
        <v>10626</v>
      </c>
    </row>
    <row r="16194" spans="1:8" ht="15" customHeight="1" x14ac:dyDescent="0.2">
      <c r="A16194" s="733">
        <v>45149</v>
      </c>
      <c r="B16194" s="40" t="s">
        <v>9400</v>
      </c>
      <c r="C16194" s="62" t="s">
        <v>5740</v>
      </c>
      <c r="D16194" s="107" t="s">
        <v>369</v>
      </c>
      <c r="E16194" s="125">
        <v>2800</v>
      </c>
      <c r="F16194" s="57"/>
      <c r="G16194" s="57">
        <f t="shared" si="259"/>
        <v>-2800</v>
      </c>
      <c r="H16194" s="704" t="s">
        <v>10626</v>
      </c>
    </row>
    <row r="16195" spans="1:8" ht="15" customHeight="1" x14ac:dyDescent="0.2">
      <c r="A16195" s="733">
        <v>45149</v>
      </c>
      <c r="B16195" s="40" t="s">
        <v>8557</v>
      </c>
      <c r="C16195" s="62" t="s">
        <v>63</v>
      </c>
      <c r="D16195" s="107" t="s">
        <v>10737</v>
      </c>
      <c r="E16195" s="125">
        <v>6000</v>
      </c>
      <c r="F16195" s="57"/>
      <c r="G16195" s="57">
        <f t="shared" si="259"/>
        <v>-6000</v>
      </c>
      <c r="H16195" s="704" t="s">
        <v>10626</v>
      </c>
    </row>
    <row r="16196" spans="1:8" ht="15" x14ac:dyDescent="0.2">
      <c r="A16196" s="733">
        <v>45149</v>
      </c>
      <c r="B16196" s="40" t="s">
        <v>8874</v>
      </c>
      <c r="C16196" s="62" t="s">
        <v>285</v>
      </c>
      <c r="D16196" s="107" t="s">
        <v>8161</v>
      </c>
      <c r="E16196" s="125">
        <v>200</v>
      </c>
      <c r="F16196" s="57"/>
      <c r="G16196" s="57">
        <f t="shared" si="259"/>
        <v>-200</v>
      </c>
      <c r="H16196" s="704" t="s">
        <v>10626</v>
      </c>
    </row>
    <row r="16197" spans="1:8" ht="15" x14ac:dyDescent="0.2">
      <c r="A16197" s="733">
        <v>45149</v>
      </c>
      <c r="B16197" s="40" t="s">
        <v>9400</v>
      </c>
      <c r="C16197" s="62" t="s">
        <v>5740</v>
      </c>
      <c r="D16197" s="107" t="s">
        <v>369</v>
      </c>
      <c r="E16197" s="125">
        <v>600</v>
      </c>
      <c r="F16197" s="57"/>
      <c r="G16197" s="57">
        <f t="shared" si="259"/>
        <v>-600</v>
      </c>
      <c r="H16197" s="704" t="s">
        <v>10626</v>
      </c>
    </row>
    <row r="16198" spans="1:8" ht="15" customHeight="1" x14ac:dyDescent="0.2">
      <c r="A16198" s="733">
        <v>45150</v>
      </c>
      <c r="B16198" s="40" t="s">
        <v>103</v>
      </c>
      <c r="C16198" s="62" t="s">
        <v>103</v>
      </c>
      <c r="D16198" s="107" t="s">
        <v>10209</v>
      </c>
      <c r="E16198" s="125">
        <v>3000</v>
      </c>
      <c r="F16198" s="57"/>
      <c r="G16198" s="57">
        <f t="shared" si="259"/>
        <v>-3000</v>
      </c>
      <c r="H16198" s="704" t="s">
        <v>10626</v>
      </c>
    </row>
    <row r="16199" spans="1:8" ht="15" x14ac:dyDescent="0.2">
      <c r="A16199" s="733">
        <v>45150</v>
      </c>
      <c r="B16199" s="40" t="s">
        <v>10377</v>
      </c>
      <c r="C16199" s="62" t="s">
        <v>5740</v>
      </c>
      <c r="D16199" s="107" t="s">
        <v>369</v>
      </c>
      <c r="E16199" s="125">
        <v>300</v>
      </c>
      <c r="F16199" s="57"/>
      <c r="G16199" s="57">
        <f t="shared" si="259"/>
        <v>-300</v>
      </c>
      <c r="H16199" s="704" t="s">
        <v>10626</v>
      </c>
    </row>
    <row r="16200" spans="1:8" ht="15" x14ac:dyDescent="0.2">
      <c r="A16200" s="733">
        <v>45150</v>
      </c>
      <c r="B16200" s="40" t="s">
        <v>10294</v>
      </c>
      <c r="C16200" s="62" t="s">
        <v>5386</v>
      </c>
      <c r="D16200" s="107" t="s">
        <v>10740</v>
      </c>
      <c r="E16200" s="125">
        <v>2000</v>
      </c>
      <c r="F16200" s="57"/>
      <c r="G16200" s="57">
        <f t="shared" si="259"/>
        <v>-2000</v>
      </c>
      <c r="H16200" s="704" t="s">
        <v>10626</v>
      </c>
    </row>
    <row r="16201" spans="1:8" ht="15" x14ac:dyDescent="0.2">
      <c r="A16201" s="733">
        <v>45150</v>
      </c>
      <c r="B16201" s="40" t="s">
        <v>9354</v>
      </c>
      <c r="C16201" s="62" t="s">
        <v>391</v>
      </c>
      <c r="D16201" s="107" t="s">
        <v>10741</v>
      </c>
      <c r="E16201" s="125">
        <v>12200</v>
      </c>
      <c r="F16201" s="57"/>
      <c r="G16201" s="57">
        <f t="shared" si="259"/>
        <v>-12200</v>
      </c>
      <c r="H16201" s="704" t="s">
        <v>10626</v>
      </c>
    </row>
    <row r="16202" spans="1:8" ht="15" x14ac:dyDescent="0.2">
      <c r="A16202" s="733">
        <v>45150</v>
      </c>
      <c r="B16202" s="40" t="s">
        <v>9767</v>
      </c>
      <c r="C16202" s="62" t="s">
        <v>1508</v>
      </c>
      <c r="D16202" s="107" t="s">
        <v>10217</v>
      </c>
      <c r="E16202" s="125">
        <v>250000</v>
      </c>
      <c r="F16202" s="57"/>
      <c r="G16202" s="57">
        <f t="shared" si="259"/>
        <v>-250000</v>
      </c>
      <c r="H16202" s="704" t="s">
        <v>10626</v>
      </c>
    </row>
    <row r="16203" spans="1:8" ht="15" x14ac:dyDescent="0.2">
      <c r="A16203" s="733">
        <v>45150</v>
      </c>
      <c r="B16203" s="40" t="s">
        <v>10294</v>
      </c>
      <c r="C16203" s="62" t="s">
        <v>391</v>
      </c>
      <c r="D16203" s="107" t="s">
        <v>4308</v>
      </c>
      <c r="E16203" s="125">
        <v>1500</v>
      </c>
      <c r="F16203" s="57"/>
      <c r="G16203" s="57">
        <f t="shared" si="259"/>
        <v>-1500</v>
      </c>
      <c r="H16203" s="704" t="s">
        <v>10626</v>
      </c>
    </row>
    <row r="16204" spans="1:8" ht="15" customHeight="1" x14ac:dyDescent="0.2">
      <c r="A16204" s="733">
        <v>45150</v>
      </c>
      <c r="B16204" s="40" t="s">
        <v>10377</v>
      </c>
      <c r="C16204" s="62" t="s">
        <v>3144</v>
      </c>
      <c r="D16204" s="107" t="s">
        <v>9412</v>
      </c>
      <c r="E16204" s="125">
        <v>5470</v>
      </c>
      <c r="F16204" s="57"/>
      <c r="G16204" s="57">
        <f t="shared" si="259"/>
        <v>-5470</v>
      </c>
      <c r="H16204" s="704" t="s">
        <v>10626</v>
      </c>
    </row>
    <row r="16205" spans="1:8" ht="15" customHeight="1" x14ac:dyDescent="0.2">
      <c r="A16205" s="733">
        <v>45150</v>
      </c>
      <c r="B16205" s="40" t="s">
        <v>10294</v>
      </c>
      <c r="C16205" s="62" t="s">
        <v>3144</v>
      </c>
      <c r="D16205" s="107" t="s">
        <v>10753</v>
      </c>
      <c r="E16205" s="125">
        <v>19300</v>
      </c>
      <c r="F16205" s="57"/>
      <c r="G16205" s="57">
        <f t="shared" si="259"/>
        <v>-19300</v>
      </c>
      <c r="H16205" s="704" t="s">
        <v>10626</v>
      </c>
    </row>
    <row r="16206" spans="1:8" ht="15" customHeight="1" x14ac:dyDescent="0.2">
      <c r="A16206" s="733">
        <v>45150</v>
      </c>
      <c r="B16206" s="40" t="s">
        <v>10377</v>
      </c>
      <c r="C16206" s="62" t="s">
        <v>3144</v>
      </c>
      <c r="D16206" s="107" t="s">
        <v>10754</v>
      </c>
      <c r="E16206" s="125">
        <v>13000</v>
      </c>
      <c r="F16206" s="57"/>
      <c r="G16206" s="57">
        <f t="shared" si="259"/>
        <v>-13000</v>
      </c>
      <c r="H16206" s="704" t="s">
        <v>10626</v>
      </c>
    </row>
    <row r="16207" spans="1:8" ht="15" customHeight="1" x14ac:dyDescent="0.2">
      <c r="A16207" s="733">
        <v>45150</v>
      </c>
      <c r="B16207" s="40" t="s">
        <v>10294</v>
      </c>
      <c r="C16207" s="550" t="s">
        <v>3144</v>
      </c>
      <c r="D16207" s="892" t="s">
        <v>10757</v>
      </c>
      <c r="E16207" s="551">
        <v>6167</v>
      </c>
      <c r="F16207" s="57"/>
      <c r="G16207" s="57">
        <f t="shared" si="259"/>
        <v>-6167</v>
      </c>
      <c r="H16207" s="704" t="s">
        <v>10626</v>
      </c>
    </row>
    <row r="16208" spans="1:8" ht="15" customHeight="1" x14ac:dyDescent="0.2">
      <c r="A16208" s="733">
        <v>45150</v>
      </c>
      <c r="B16208" s="40" t="s">
        <v>10230</v>
      </c>
      <c r="C16208" s="550" t="s">
        <v>3144</v>
      </c>
      <c r="D16208" s="892" t="s">
        <v>10757</v>
      </c>
      <c r="E16208" s="551">
        <v>6167</v>
      </c>
      <c r="F16208" s="57"/>
      <c r="G16208" s="57">
        <f t="shared" si="259"/>
        <v>-6167</v>
      </c>
      <c r="H16208" s="704" t="s">
        <v>10626</v>
      </c>
    </row>
    <row r="16209" spans="1:8" ht="15" customHeight="1" x14ac:dyDescent="0.2">
      <c r="A16209" s="733">
        <v>45150</v>
      </c>
      <c r="B16209" s="40" t="s">
        <v>10377</v>
      </c>
      <c r="C16209" s="550" t="s">
        <v>3144</v>
      </c>
      <c r="D16209" s="892" t="s">
        <v>10757</v>
      </c>
      <c r="E16209" s="551">
        <v>6167</v>
      </c>
      <c r="F16209" s="57"/>
      <c r="G16209" s="57">
        <f t="shared" si="259"/>
        <v>-6167</v>
      </c>
      <c r="H16209" s="704" t="s">
        <v>10626</v>
      </c>
    </row>
    <row r="16210" spans="1:8" ht="15" customHeight="1" x14ac:dyDescent="0.2">
      <c r="A16210" s="733">
        <v>45150</v>
      </c>
      <c r="B16210" s="40" t="s">
        <v>10294</v>
      </c>
      <c r="C16210" s="669" t="s">
        <v>3144</v>
      </c>
      <c r="D16210" s="912" t="s">
        <v>10758</v>
      </c>
      <c r="E16210" s="671">
        <v>14673</v>
      </c>
      <c r="F16210" s="57"/>
      <c r="G16210" s="57">
        <f t="shared" si="259"/>
        <v>-14673</v>
      </c>
      <c r="H16210" s="704" t="s">
        <v>10626</v>
      </c>
    </row>
    <row r="16211" spans="1:8" ht="15" customHeight="1" x14ac:dyDescent="0.2">
      <c r="A16211" s="733">
        <v>45150</v>
      </c>
      <c r="B16211" s="40" t="s">
        <v>10230</v>
      </c>
      <c r="C16211" s="669" t="s">
        <v>3144</v>
      </c>
      <c r="D16211" s="912" t="s">
        <v>10758</v>
      </c>
      <c r="E16211" s="671">
        <v>14673</v>
      </c>
      <c r="F16211" s="57"/>
      <c r="G16211" s="57">
        <f t="shared" si="259"/>
        <v>-14673</v>
      </c>
      <c r="H16211" s="704" t="s">
        <v>10626</v>
      </c>
    </row>
    <row r="16212" spans="1:8" ht="15" customHeight="1" x14ac:dyDescent="0.2">
      <c r="A16212" s="733">
        <v>45150</v>
      </c>
      <c r="B16212" s="40" t="s">
        <v>10377</v>
      </c>
      <c r="C16212" s="669" t="s">
        <v>3144</v>
      </c>
      <c r="D16212" s="912" t="s">
        <v>10758</v>
      </c>
      <c r="E16212" s="671">
        <v>14673</v>
      </c>
      <c r="F16212" s="57"/>
      <c r="G16212" s="57">
        <f t="shared" si="259"/>
        <v>-14673</v>
      </c>
      <c r="H16212" s="704" t="s">
        <v>10626</v>
      </c>
    </row>
    <row r="16213" spans="1:8" ht="15" customHeight="1" x14ac:dyDescent="0.2">
      <c r="A16213" s="733">
        <v>45150</v>
      </c>
      <c r="B16213" s="40" t="s">
        <v>10294</v>
      </c>
      <c r="C16213" s="550" t="s">
        <v>3144</v>
      </c>
      <c r="D16213" s="892" t="s">
        <v>10759</v>
      </c>
      <c r="E16213" s="551">
        <v>14167</v>
      </c>
      <c r="F16213" s="57"/>
      <c r="G16213" s="57">
        <f t="shared" si="259"/>
        <v>-14167</v>
      </c>
      <c r="H16213" s="704" t="s">
        <v>10626</v>
      </c>
    </row>
    <row r="16214" spans="1:8" ht="15" customHeight="1" x14ac:dyDescent="0.2">
      <c r="A16214" s="733">
        <v>45150</v>
      </c>
      <c r="B16214" s="40" t="s">
        <v>10230</v>
      </c>
      <c r="C16214" s="550" t="s">
        <v>3144</v>
      </c>
      <c r="D16214" s="892" t="s">
        <v>10759</v>
      </c>
      <c r="E16214" s="551">
        <v>14167</v>
      </c>
      <c r="F16214" s="57"/>
      <c r="G16214" s="57">
        <f t="shared" si="259"/>
        <v>-14167</v>
      </c>
      <c r="H16214" s="704" t="s">
        <v>10626</v>
      </c>
    </row>
    <row r="16215" spans="1:8" ht="15" customHeight="1" x14ac:dyDescent="0.2">
      <c r="A16215" s="733">
        <v>45150</v>
      </c>
      <c r="B16215" s="40" t="s">
        <v>10377</v>
      </c>
      <c r="C16215" s="550" t="s">
        <v>3144</v>
      </c>
      <c r="D16215" s="892" t="s">
        <v>10759</v>
      </c>
      <c r="E16215" s="551">
        <v>14167</v>
      </c>
      <c r="F16215" s="57"/>
      <c r="G16215" s="57">
        <f t="shared" si="259"/>
        <v>-14167</v>
      </c>
      <c r="H16215" s="704" t="s">
        <v>10626</v>
      </c>
    </row>
    <row r="16216" spans="1:8" ht="15" customHeight="1" x14ac:dyDescent="0.2">
      <c r="A16216" s="733">
        <v>45150</v>
      </c>
      <c r="B16216" s="40" t="s">
        <v>10294</v>
      </c>
      <c r="C16216" s="62" t="s">
        <v>8790</v>
      </c>
      <c r="D16216" s="107" t="s">
        <v>10756</v>
      </c>
      <c r="E16216" s="125">
        <v>60000</v>
      </c>
      <c r="F16216" s="57"/>
      <c r="G16216" s="57">
        <f t="shared" si="259"/>
        <v>-60000</v>
      </c>
      <c r="H16216" s="704" t="s">
        <v>10626</v>
      </c>
    </row>
    <row r="16217" spans="1:8" ht="15" x14ac:dyDescent="0.2">
      <c r="A16217" s="733">
        <v>45150</v>
      </c>
      <c r="B16217" s="40" t="s">
        <v>9400</v>
      </c>
      <c r="C16217" s="62" t="s">
        <v>358</v>
      </c>
      <c r="D16217" s="107" t="s">
        <v>10755</v>
      </c>
      <c r="E16217" s="125">
        <v>18000</v>
      </c>
      <c r="F16217" s="57"/>
      <c r="G16217" s="57">
        <f t="shared" si="259"/>
        <v>-18000</v>
      </c>
      <c r="H16217" s="704" t="s">
        <v>10626</v>
      </c>
    </row>
    <row r="16218" spans="1:8" ht="15" x14ac:dyDescent="0.2">
      <c r="A16218" s="733">
        <v>45150</v>
      </c>
      <c r="B16218" s="40" t="s">
        <v>2932</v>
      </c>
      <c r="C16218" s="62" t="s">
        <v>391</v>
      </c>
      <c r="D16218" s="107" t="s">
        <v>6485</v>
      </c>
      <c r="E16218" s="125">
        <v>3390</v>
      </c>
      <c r="F16218" s="57"/>
      <c r="G16218" s="57">
        <f t="shared" si="259"/>
        <v>-3390</v>
      </c>
      <c r="H16218" s="704" t="s">
        <v>10626</v>
      </c>
    </row>
    <row r="16219" spans="1:8" ht="15" x14ac:dyDescent="0.2">
      <c r="A16219" s="733">
        <v>45150</v>
      </c>
      <c r="B16219" s="40" t="s">
        <v>10377</v>
      </c>
      <c r="C16219" s="62" t="s">
        <v>10234</v>
      </c>
      <c r="D16219" s="107" t="s">
        <v>10235</v>
      </c>
      <c r="E16219" s="125">
        <v>36104</v>
      </c>
      <c r="F16219" s="57"/>
      <c r="G16219" s="57">
        <f t="shared" si="259"/>
        <v>-36104</v>
      </c>
      <c r="H16219" s="704" t="s">
        <v>10626</v>
      </c>
    </row>
    <row r="16220" spans="1:8" ht="15" x14ac:dyDescent="0.2">
      <c r="A16220" s="733">
        <v>45153</v>
      </c>
      <c r="B16220" s="40" t="s">
        <v>9659</v>
      </c>
      <c r="C16220" s="62" t="s">
        <v>3445</v>
      </c>
      <c r="D16220" s="107" t="s">
        <v>9523</v>
      </c>
      <c r="E16220" s="125">
        <v>30000</v>
      </c>
      <c r="F16220" s="57"/>
      <c r="G16220" s="57">
        <f t="shared" si="259"/>
        <v>-30000</v>
      </c>
      <c r="H16220" s="704" t="s">
        <v>10626</v>
      </c>
    </row>
    <row r="16221" spans="1:8" ht="15" x14ac:dyDescent="0.2">
      <c r="A16221" s="733">
        <v>45153</v>
      </c>
      <c r="B16221" s="40" t="s">
        <v>10377</v>
      </c>
      <c r="C16221" s="62" t="s">
        <v>3445</v>
      </c>
      <c r="D16221" s="107" t="s">
        <v>9523</v>
      </c>
      <c r="E16221" s="125">
        <v>30000</v>
      </c>
      <c r="F16221" s="57"/>
      <c r="G16221" s="57">
        <f t="shared" si="259"/>
        <v>-30000</v>
      </c>
      <c r="H16221" s="704" t="s">
        <v>10626</v>
      </c>
    </row>
    <row r="16222" spans="1:8" ht="15" x14ac:dyDescent="0.2">
      <c r="A16222" s="733">
        <v>45153</v>
      </c>
      <c r="B16222" s="40" t="s">
        <v>10294</v>
      </c>
      <c r="C16222" s="62" t="s">
        <v>285</v>
      </c>
      <c r="D16222" s="107" t="s">
        <v>10762</v>
      </c>
      <c r="E16222" s="125">
        <v>1400</v>
      </c>
      <c r="F16222" s="57"/>
      <c r="G16222" s="57">
        <f t="shared" si="259"/>
        <v>-1400</v>
      </c>
      <c r="H16222" s="704" t="s">
        <v>10626</v>
      </c>
    </row>
    <row r="16223" spans="1:8" ht="15" x14ac:dyDescent="0.2">
      <c r="A16223" s="733">
        <v>45153</v>
      </c>
      <c r="B16223" s="40" t="s">
        <v>10294</v>
      </c>
      <c r="C16223" s="62" t="s">
        <v>5740</v>
      </c>
      <c r="D16223" s="107" t="s">
        <v>10760</v>
      </c>
      <c r="E16223" s="125">
        <v>4000</v>
      </c>
      <c r="F16223" s="57"/>
      <c r="G16223" s="57">
        <f t="shared" si="259"/>
        <v>-4000</v>
      </c>
      <c r="H16223" s="704" t="s">
        <v>10626</v>
      </c>
    </row>
    <row r="16224" spans="1:8" ht="15" x14ac:dyDescent="0.2">
      <c r="A16224" s="733">
        <v>45153</v>
      </c>
      <c r="B16224" s="40" t="s">
        <v>10377</v>
      </c>
      <c r="C16224" s="62" t="s">
        <v>3144</v>
      </c>
      <c r="D16224" s="107" t="s">
        <v>10761</v>
      </c>
      <c r="E16224" s="125">
        <v>16050</v>
      </c>
      <c r="F16224" s="57"/>
      <c r="G16224" s="57">
        <f t="shared" si="259"/>
        <v>-16050</v>
      </c>
      <c r="H16224" s="704" t="s">
        <v>10626</v>
      </c>
    </row>
    <row r="16225" spans="1:8" ht="15" x14ac:dyDescent="0.2">
      <c r="A16225" s="733">
        <v>45153</v>
      </c>
      <c r="B16225" s="40" t="s">
        <v>9505</v>
      </c>
      <c r="C16225" s="62" t="s">
        <v>6965</v>
      </c>
      <c r="D16225" s="107" t="s">
        <v>10763</v>
      </c>
      <c r="E16225" s="125">
        <v>5000</v>
      </c>
      <c r="F16225" s="57"/>
      <c r="G16225" s="57">
        <f t="shared" si="259"/>
        <v>-5000</v>
      </c>
      <c r="H16225" s="704" t="s">
        <v>10626</v>
      </c>
    </row>
    <row r="16226" spans="1:8" ht="15" x14ac:dyDescent="0.2">
      <c r="A16226" s="733">
        <v>45153</v>
      </c>
      <c r="B16226" s="62" t="s">
        <v>25</v>
      </c>
      <c r="C16226" s="62" t="s">
        <v>4064</v>
      </c>
      <c r="D16226" s="107" t="s">
        <v>10764</v>
      </c>
      <c r="E16226" s="125">
        <v>2750</v>
      </c>
      <c r="F16226" s="57"/>
      <c r="G16226" s="57">
        <f t="shared" si="259"/>
        <v>-2750</v>
      </c>
      <c r="H16226" s="704" t="s">
        <v>10626</v>
      </c>
    </row>
    <row r="16227" spans="1:8" ht="15" x14ac:dyDescent="0.2">
      <c r="A16227" s="733">
        <v>45153</v>
      </c>
      <c r="B16227" s="40" t="s">
        <v>16</v>
      </c>
      <c r="C16227" s="62" t="s">
        <v>103</v>
      </c>
      <c r="D16227" s="107" t="s">
        <v>10209</v>
      </c>
      <c r="E16227" s="125">
        <v>3500</v>
      </c>
      <c r="F16227" s="57"/>
      <c r="G16227" s="57">
        <f t="shared" si="259"/>
        <v>-3500</v>
      </c>
      <c r="H16227" s="704" t="s">
        <v>10626</v>
      </c>
    </row>
    <row r="16228" spans="1:8" ht="15" x14ac:dyDescent="0.2">
      <c r="A16228" s="733">
        <v>45153</v>
      </c>
      <c r="B16228" s="40" t="s">
        <v>10377</v>
      </c>
      <c r="C16228" s="62" t="s">
        <v>5740</v>
      </c>
      <c r="D16228" s="107" t="s">
        <v>369</v>
      </c>
      <c r="E16228" s="125">
        <v>1000</v>
      </c>
      <c r="F16228" s="57"/>
      <c r="G16228" s="57">
        <f t="shared" si="259"/>
        <v>-1000</v>
      </c>
      <c r="H16228" s="704" t="s">
        <v>10626</v>
      </c>
    </row>
    <row r="16229" spans="1:8" ht="15" x14ac:dyDescent="0.2">
      <c r="A16229" s="733">
        <v>45153</v>
      </c>
      <c r="B16229" s="40" t="s">
        <v>9400</v>
      </c>
      <c r="C16229" s="62" t="s">
        <v>5740</v>
      </c>
      <c r="D16229" s="107" t="s">
        <v>369</v>
      </c>
      <c r="E16229" s="125">
        <v>600</v>
      </c>
      <c r="F16229" s="57"/>
      <c r="G16229" s="57">
        <f t="shared" si="259"/>
        <v>-600</v>
      </c>
      <c r="H16229" s="704" t="s">
        <v>10626</v>
      </c>
    </row>
    <row r="16230" spans="1:8" ht="15" x14ac:dyDescent="0.2">
      <c r="A16230" s="733">
        <v>45153</v>
      </c>
      <c r="B16230" s="40" t="s">
        <v>10294</v>
      </c>
      <c r="C16230" s="62" t="s">
        <v>5740</v>
      </c>
      <c r="D16230" s="107" t="s">
        <v>9703</v>
      </c>
      <c r="E16230" s="125">
        <v>1200</v>
      </c>
      <c r="F16230" s="57"/>
      <c r="G16230" s="57">
        <f t="shared" si="259"/>
        <v>-1200</v>
      </c>
      <c r="H16230" s="704" t="s">
        <v>10626</v>
      </c>
    </row>
    <row r="16231" spans="1:8" ht="15" x14ac:dyDescent="0.2">
      <c r="A16231" s="733">
        <v>45153</v>
      </c>
      <c r="B16231" s="40" t="s">
        <v>10377</v>
      </c>
      <c r="C16231" s="62" t="s">
        <v>3144</v>
      </c>
      <c r="D16231" s="107" t="s">
        <v>2271</v>
      </c>
      <c r="E16231" s="125">
        <v>12776</v>
      </c>
      <c r="F16231" s="57"/>
      <c r="G16231" s="57">
        <f t="shared" si="259"/>
        <v>-12776</v>
      </c>
      <c r="H16231" s="704" t="s">
        <v>10626</v>
      </c>
    </row>
    <row r="16232" spans="1:8" ht="24" x14ac:dyDescent="0.2">
      <c r="A16232" s="733">
        <v>45154</v>
      </c>
      <c r="B16232" s="62" t="s">
        <v>10230</v>
      </c>
      <c r="C16232" s="550" t="s">
        <v>3144</v>
      </c>
      <c r="D16232" s="739" t="s">
        <v>10752</v>
      </c>
      <c r="E16232" s="551">
        <v>27800</v>
      </c>
      <c r="F16232" s="57"/>
      <c r="G16232" s="57">
        <f t="shared" si="259"/>
        <v>-27800</v>
      </c>
      <c r="H16232" s="704" t="s">
        <v>10626</v>
      </c>
    </row>
    <row r="16233" spans="1:8" ht="24" x14ac:dyDescent="0.2">
      <c r="A16233" s="733">
        <v>45154</v>
      </c>
      <c r="B16233" s="62" t="s">
        <v>9354</v>
      </c>
      <c r="C16233" s="550" t="s">
        <v>3144</v>
      </c>
      <c r="D16233" s="739" t="s">
        <v>10752</v>
      </c>
      <c r="E16233" s="551">
        <v>27800</v>
      </c>
      <c r="F16233" s="57"/>
      <c r="G16233" s="57">
        <f t="shared" si="259"/>
        <v>-27800</v>
      </c>
      <c r="H16233" s="704" t="s">
        <v>10626</v>
      </c>
    </row>
    <row r="16234" spans="1:8" ht="24" x14ac:dyDescent="0.2">
      <c r="A16234" s="733">
        <v>45154</v>
      </c>
      <c r="B16234" s="62" t="s">
        <v>9400</v>
      </c>
      <c r="C16234" s="550" t="s">
        <v>3144</v>
      </c>
      <c r="D16234" s="739" t="s">
        <v>10752</v>
      </c>
      <c r="E16234" s="551">
        <v>27800</v>
      </c>
      <c r="F16234" s="57"/>
      <c r="G16234" s="57">
        <f t="shared" si="259"/>
        <v>-27800</v>
      </c>
      <c r="H16234" s="704" t="s">
        <v>10626</v>
      </c>
    </row>
    <row r="16235" spans="1:8" ht="24" x14ac:dyDescent="0.2">
      <c r="A16235" s="733">
        <v>45154</v>
      </c>
      <c r="B16235" s="62" t="s">
        <v>10142</v>
      </c>
      <c r="C16235" s="550" t="s">
        <v>3144</v>
      </c>
      <c r="D16235" s="739" t="s">
        <v>10752</v>
      </c>
      <c r="E16235" s="551">
        <v>27800</v>
      </c>
      <c r="F16235" s="57"/>
      <c r="G16235" s="57">
        <f t="shared" si="259"/>
        <v>-27800</v>
      </c>
      <c r="H16235" s="704" t="s">
        <v>10626</v>
      </c>
    </row>
    <row r="16236" spans="1:8" ht="24" x14ac:dyDescent="0.2">
      <c r="A16236" s="733">
        <v>45154</v>
      </c>
      <c r="B16236" s="62" t="s">
        <v>10294</v>
      </c>
      <c r="C16236" s="550" t="s">
        <v>3144</v>
      </c>
      <c r="D16236" s="739" t="s">
        <v>10752</v>
      </c>
      <c r="E16236" s="551">
        <v>27800</v>
      </c>
      <c r="F16236" s="57"/>
      <c r="G16236" s="57">
        <f t="shared" si="259"/>
        <v>-27800</v>
      </c>
      <c r="H16236" s="704" t="s">
        <v>10626</v>
      </c>
    </row>
    <row r="16237" spans="1:8" ht="15" x14ac:dyDescent="0.2">
      <c r="A16237" s="733">
        <v>45154</v>
      </c>
      <c r="B16237" s="40" t="s">
        <v>10377</v>
      </c>
      <c r="C16237" s="62" t="s">
        <v>8069</v>
      </c>
      <c r="D16237" s="107" t="s">
        <v>10765</v>
      </c>
      <c r="E16237" s="125">
        <v>100000</v>
      </c>
      <c r="F16237" s="57"/>
      <c r="G16237" s="57">
        <f t="shared" si="259"/>
        <v>-100000</v>
      </c>
      <c r="H16237" s="704" t="s">
        <v>10626</v>
      </c>
    </row>
    <row r="16238" spans="1:8" ht="15" x14ac:dyDescent="0.2">
      <c r="A16238" s="733">
        <v>45154</v>
      </c>
      <c r="B16238" s="40" t="s">
        <v>7805</v>
      </c>
      <c r="C16238" s="62" t="s">
        <v>10766</v>
      </c>
      <c r="D16238" s="107" t="s">
        <v>10767</v>
      </c>
      <c r="E16238" s="125">
        <v>205000</v>
      </c>
      <c r="F16238" s="57"/>
      <c r="G16238" s="57">
        <f t="shared" si="259"/>
        <v>-205000</v>
      </c>
      <c r="H16238" s="704" t="s">
        <v>10626</v>
      </c>
    </row>
    <row r="16239" spans="1:8" ht="15" x14ac:dyDescent="0.2">
      <c r="A16239" s="733">
        <v>45154</v>
      </c>
      <c r="B16239" s="40" t="s">
        <v>10240</v>
      </c>
      <c r="C16239" s="669" t="s">
        <v>8392</v>
      </c>
      <c r="D16239" s="912" t="s">
        <v>10768</v>
      </c>
      <c r="E16239" s="671">
        <v>72078</v>
      </c>
      <c r="F16239" s="57"/>
      <c r="G16239" s="57">
        <f t="shared" si="259"/>
        <v>-72078</v>
      </c>
      <c r="H16239" s="704" t="s">
        <v>10626</v>
      </c>
    </row>
    <row r="16240" spans="1:8" ht="15" x14ac:dyDescent="0.2">
      <c r="A16240" s="733">
        <v>45154</v>
      </c>
      <c r="B16240" s="40" t="s">
        <v>9354</v>
      </c>
      <c r="C16240" s="669" t="s">
        <v>8392</v>
      </c>
      <c r="D16240" s="912" t="s">
        <v>10768</v>
      </c>
      <c r="E16240" s="671">
        <v>150000</v>
      </c>
      <c r="F16240" s="57"/>
      <c r="G16240" s="57">
        <f t="shared" si="259"/>
        <v>-150000</v>
      </c>
      <c r="H16240" s="704" t="s">
        <v>10626</v>
      </c>
    </row>
    <row r="16241" spans="1:8" ht="15" x14ac:dyDescent="0.2">
      <c r="A16241" s="733">
        <v>45154</v>
      </c>
      <c r="B16241" s="40" t="s">
        <v>9767</v>
      </c>
      <c r="C16241" s="669" t="s">
        <v>8392</v>
      </c>
      <c r="D16241" s="912" t="s">
        <v>10768</v>
      </c>
      <c r="E16241" s="671">
        <v>372320</v>
      </c>
      <c r="F16241" s="57"/>
      <c r="G16241" s="57">
        <f t="shared" si="259"/>
        <v>-372320</v>
      </c>
      <c r="H16241" s="704" t="s">
        <v>10626</v>
      </c>
    </row>
    <row r="16242" spans="1:8" ht="15" x14ac:dyDescent="0.2">
      <c r="A16242" s="733">
        <v>45154</v>
      </c>
      <c r="B16242" s="40" t="s">
        <v>10142</v>
      </c>
      <c r="C16242" s="669" t="s">
        <v>8392</v>
      </c>
      <c r="D16242" s="912" t="s">
        <v>10768</v>
      </c>
      <c r="E16242" s="671">
        <v>300000</v>
      </c>
      <c r="F16242" s="57"/>
      <c r="G16242" s="57">
        <f t="shared" si="259"/>
        <v>-300000</v>
      </c>
      <c r="H16242" s="704" t="s">
        <v>10626</v>
      </c>
    </row>
    <row r="16243" spans="1:8" ht="15" x14ac:dyDescent="0.2">
      <c r="A16243" s="733">
        <v>45154</v>
      </c>
      <c r="B16243" s="40" t="s">
        <v>10377</v>
      </c>
      <c r="C16243" s="669" t="s">
        <v>8392</v>
      </c>
      <c r="D16243" s="912" t="s">
        <v>10768</v>
      </c>
      <c r="E16243" s="671">
        <v>100000</v>
      </c>
      <c r="F16243" s="57"/>
      <c r="G16243" s="57">
        <f t="shared" si="259"/>
        <v>-100000</v>
      </c>
      <c r="H16243" s="704" t="s">
        <v>10626</v>
      </c>
    </row>
    <row r="16244" spans="1:8" ht="15" x14ac:dyDescent="0.2">
      <c r="A16244" s="733">
        <v>45154</v>
      </c>
      <c r="B16244" s="40" t="s">
        <v>10230</v>
      </c>
      <c r="C16244" s="669" t="s">
        <v>8392</v>
      </c>
      <c r="D16244" s="912" t="s">
        <v>10768</v>
      </c>
      <c r="E16244" s="671">
        <v>5602</v>
      </c>
      <c r="F16244" s="57"/>
      <c r="G16244" s="57">
        <f t="shared" si="259"/>
        <v>-5602</v>
      </c>
      <c r="H16244" s="704" t="s">
        <v>10626</v>
      </c>
    </row>
    <row r="16245" spans="1:8" ht="15" x14ac:dyDescent="0.2">
      <c r="A16245" s="733">
        <v>45154</v>
      </c>
      <c r="B16245" s="40" t="s">
        <v>9965</v>
      </c>
      <c r="C16245" s="62" t="s">
        <v>6850</v>
      </c>
      <c r="D16245" s="107" t="s">
        <v>369</v>
      </c>
      <c r="E16245" s="125">
        <v>6000</v>
      </c>
      <c r="F16245" s="57"/>
      <c r="G16245" s="57">
        <f t="shared" si="259"/>
        <v>-6000</v>
      </c>
      <c r="H16245" s="704" t="s">
        <v>10626</v>
      </c>
    </row>
    <row r="16246" spans="1:8" ht="15" x14ac:dyDescent="0.2">
      <c r="A16246" s="733">
        <v>45154</v>
      </c>
      <c r="B16246" s="40" t="s">
        <v>10377</v>
      </c>
      <c r="C16246" s="62" t="s">
        <v>3144</v>
      </c>
      <c r="D16246" s="107" t="s">
        <v>10822</v>
      </c>
      <c r="E16246" s="125">
        <v>18000</v>
      </c>
      <c r="F16246" s="57"/>
      <c r="G16246" s="57">
        <f t="shared" si="259"/>
        <v>-18000</v>
      </c>
      <c r="H16246" s="704" t="s">
        <v>10626</v>
      </c>
    </row>
    <row r="16247" spans="1:8" ht="15" x14ac:dyDescent="0.2">
      <c r="A16247" s="733">
        <v>45154</v>
      </c>
      <c r="B16247" s="40" t="s">
        <v>10336</v>
      </c>
      <c r="C16247" s="62" t="s">
        <v>3144</v>
      </c>
      <c r="D16247" s="107" t="s">
        <v>10810</v>
      </c>
      <c r="E16247" s="125">
        <v>65000</v>
      </c>
      <c r="F16247" s="57"/>
      <c r="G16247" s="57">
        <f t="shared" si="259"/>
        <v>-65000</v>
      </c>
      <c r="H16247" s="704" t="s">
        <v>10626</v>
      </c>
    </row>
    <row r="16248" spans="1:8" ht="15" x14ac:dyDescent="0.2">
      <c r="A16248" s="733">
        <v>45154</v>
      </c>
      <c r="B16248" s="40" t="s">
        <v>8041</v>
      </c>
      <c r="C16248" s="62" t="s">
        <v>391</v>
      </c>
      <c r="D16248" s="107" t="s">
        <v>5383</v>
      </c>
      <c r="E16248" s="125">
        <v>4000</v>
      </c>
      <c r="F16248" s="57"/>
      <c r="G16248" s="57">
        <f t="shared" si="259"/>
        <v>-4000</v>
      </c>
      <c r="H16248" s="704" t="s">
        <v>10626</v>
      </c>
    </row>
    <row r="16249" spans="1:8" ht="15" x14ac:dyDescent="0.2">
      <c r="A16249" s="733">
        <v>45154</v>
      </c>
      <c r="B16249" s="40" t="s">
        <v>9407</v>
      </c>
      <c r="C16249" s="62" t="s">
        <v>391</v>
      </c>
      <c r="D16249" s="107" t="s">
        <v>5383</v>
      </c>
      <c r="E16249" s="125">
        <v>11800</v>
      </c>
      <c r="F16249" s="57"/>
      <c r="G16249" s="57">
        <f t="shared" si="259"/>
        <v>-11800</v>
      </c>
      <c r="H16249" s="704" t="s">
        <v>10626</v>
      </c>
    </row>
    <row r="16250" spans="1:8" ht="15" x14ac:dyDescent="0.2">
      <c r="A16250" s="733">
        <v>45154</v>
      </c>
      <c r="B16250" s="40" t="s">
        <v>10142</v>
      </c>
      <c r="C16250" s="62" t="s">
        <v>391</v>
      </c>
      <c r="D16250" s="107" t="s">
        <v>5383</v>
      </c>
      <c r="E16250" s="125">
        <v>4250</v>
      </c>
      <c r="F16250" s="57"/>
      <c r="G16250" s="57">
        <f t="shared" si="259"/>
        <v>-4250</v>
      </c>
      <c r="H16250" s="704" t="s">
        <v>10626</v>
      </c>
    </row>
    <row r="16251" spans="1:8" ht="15" x14ac:dyDescent="0.2">
      <c r="A16251" s="733">
        <v>45154</v>
      </c>
      <c r="B16251" s="40" t="s">
        <v>10774</v>
      </c>
      <c r="C16251" s="62" t="s">
        <v>391</v>
      </c>
      <c r="D16251" s="107" t="s">
        <v>5383</v>
      </c>
      <c r="E16251" s="125">
        <v>2000</v>
      </c>
      <c r="F16251" s="57"/>
      <c r="G16251" s="57">
        <f t="shared" si="259"/>
        <v>-2000</v>
      </c>
      <c r="H16251" s="704" t="s">
        <v>10626</v>
      </c>
    </row>
    <row r="16252" spans="1:8" ht="15" x14ac:dyDescent="0.2">
      <c r="A16252" s="733">
        <v>45154</v>
      </c>
      <c r="B16252" s="40" t="s">
        <v>9354</v>
      </c>
      <c r="C16252" s="62" t="s">
        <v>391</v>
      </c>
      <c r="D16252" s="107" t="s">
        <v>5383</v>
      </c>
      <c r="E16252" s="125">
        <v>3000</v>
      </c>
      <c r="F16252" s="57"/>
      <c r="G16252" s="57">
        <f t="shared" si="259"/>
        <v>-3000</v>
      </c>
      <c r="H16252" s="704" t="s">
        <v>10626</v>
      </c>
    </row>
    <row r="16253" spans="1:8" ht="15" x14ac:dyDescent="0.2">
      <c r="A16253" s="733">
        <v>45154</v>
      </c>
      <c r="B16253" s="40" t="s">
        <v>37</v>
      </c>
      <c r="C16253" s="62" t="s">
        <v>391</v>
      </c>
      <c r="D16253" s="107" t="s">
        <v>5383</v>
      </c>
      <c r="E16253" s="125">
        <v>4000</v>
      </c>
      <c r="F16253" s="57"/>
      <c r="G16253" s="57">
        <f t="shared" si="259"/>
        <v>-4000</v>
      </c>
      <c r="H16253" s="704" t="s">
        <v>10626</v>
      </c>
    </row>
    <row r="16254" spans="1:8" ht="15" x14ac:dyDescent="0.2">
      <c r="A16254" s="733">
        <v>45154</v>
      </c>
      <c r="B16254" s="40" t="s">
        <v>9407</v>
      </c>
      <c r="C16254" s="62" t="s">
        <v>391</v>
      </c>
      <c r="D16254" s="107" t="s">
        <v>5383</v>
      </c>
      <c r="E16254" s="125">
        <v>4000</v>
      </c>
      <c r="F16254" s="57"/>
      <c r="G16254" s="57">
        <f t="shared" si="259"/>
        <v>-4000</v>
      </c>
      <c r="H16254" s="704" t="s">
        <v>10626</v>
      </c>
    </row>
    <row r="16255" spans="1:8" ht="15" x14ac:dyDescent="0.2">
      <c r="A16255" s="733">
        <v>45154</v>
      </c>
      <c r="B16255" s="40" t="s">
        <v>8874</v>
      </c>
      <c r="C16255" s="62" t="s">
        <v>391</v>
      </c>
      <c r="D16255" s="107" t="s">
        <v>5383</v>
      </c>
      <c r="E16255" s="125">
        <v>5000</v>
      </c>
      <c r="F16255" s="57"/>
      <c r="G16255" s="57">
        <f t="shared" ref="G16255:G16318" si="260">F16255-E16255</f>
        <v>-5000</v>
      </c>
      <c r="H16255" s="704" t="s">
        <v>10626</v>
      </c>
    </row>
    <row r="16256" spans="1:8" ht="15" x14ac:dyDescent="0.2">
      <c r="A16256" s="733">
        <v>45154</v>
      </c>
      <c r="B16256" s="40" t="s">
        <v>9767</v>
      </c>
      <c r="C16256" s="62" t="s">
        <v>391</v>
      </c>
      <c r="D16256" s="107" t="s">
        <v>5383</v>
      </c>
      <c r="E16256" s="125">
        <v>7000</v>
      </c>
      <c r="F16256" s="57"/>
      <c r="G16256" s="57">
        <f t="shared" si="260"/>
        <v>-7000</v>
      </c>
      <c r="H16256" s="704" t="s">
        <v>10626</v>
      </c>
    </row>
    <row r="16257" spans="1:8" ht="15" x14ac:dyDescent="0.2">
      <c r="A16257" s="733">
        <v>45154</v>
      </c>
      <c r="B16257" s="40" t="s">
        <v>7805</v>
      </c>
      <c r="C16257" s="62" t="s">
        <v>6850</v>
      </c>
      <c r="D16257" s="107" t="s">
        <v>10775</v>
      </c>
      <c r="E16257" s="125">
        <v>5000</v>
      </c>
      <c r="F16257" s="57"/>
      <c r="G16257" s="57">
        <f t="shared" si="260"/>
        <v>-5000</v>
      </c>
      <c r="H16257" s="704" t="s">
        <v>10626</v>
      </c>
    </row>
    <row r="16258" spans="1:8" ht="15" customHeight="1" x14ac:dyDescent="0.2">
      <c r="A16258" s="733">
        <v>45154</v>
      </c>
      <c r="B16258" s="40" t="s">
        <v>10377</v>
      </c>
      <c r="C16258" s="62" t="s">
        <v>3144</v>
      </c>
      <c r="D16258" s="107" t="s">
        <v>6940</v>
      </c>
      <c r="E16258" s="125">
        <v>17540</v>
      </c>
      <c r="F16258" s="57"/>
      <c r="G16258" s="57">
        <f t="shared" si="260"/>
        <v>-17540</v>
      </c>
      <c r="H16258" s="704" t="s">
        <v>10626</v>
      </c>
    </row>
    <row r="16259" spans="1:8" ht="15" x14ac:dyDescent="0.2">
      <c r="A16259" s="733">
        <v>45154</v>
      </c>
      <c r="B16259" s="40" t="s">
        <v>9407</v>
      </c>
      <c r="C16259" s="62" t="s">
        <v>3144</v>
      </c>
      <c r="D16259" s="107" t="s">
        <v>4449</v>
      </c>
      <c r="E16259" s="125">
        <v>49205</v>
      </c>
      <c r="F16259" s="57"/>
      <c r="G16259" s="57">
        <f t="shared" si="260"/>
        <v>-49205</v>
      </c>
      <c r="H16259" s="704" t="s">
        <v>10626</v>
      </c>
    </row>
    <row r="16260" spans="1:8" ht="15" x14ac:dyDescent="0.2">
      <c r="A16260" s="733">
        <v>45154</v>
      </c>
      <c r="B16260" s="40" t="s">
        <v>10377</v>
      </c>
      <c r="C16260" s="62" t="s">
        <v>5740</v>
      </c>
      <c r="D16260" s="107" t="s">
        <v>10335</v>
      </c>
      <c r="E16260" s="125">
        <v>300</v>
      </c>
      <c r="F16260" s="57"/>
      <c r="G16260" s="57">
        <f t="shared" si="260"/>
        <v>-300</v>
      </c>
      <c r="H16260" s="704" t="s">
        <v>10626</v>
      </c>
    </row>
    <row r="16261" spans="1:8" ht="15" x14ac:dyDescent="0.2">
      <c r="A16261" s="733">
        <v>45154</v>
      </c>
      <c r="B16261" s="40" t="s">
        <v>10377</v>
      </c>
      <c r="C16261" s="62" t="s">
        <v>5740</v>
      </c>
      <c r="D16261" s="107" t="s">
        <v>369</v>
      </c>
      <c r="E16261" s="125">
        <v>2000</v>
      </c>
      <c r="F16261" s="57"/>
      <c r="G16261" s="57">
        <f t="shared" si="260"/>
        <v>-2000</v>
      </c>
      <c r="H16261" s="704" t="s">
        <v>10626</v>
      </c>
    </row>
    <row r="16262" spans="1:8" ht="15" x14ac:dyDescent="0.2">
      <c r="A16262" s="733">
        <v>45154</v>
      </c>
      <c r="B16262" s="40" t="s">
        <v>10574</v>
      </c>
      <c r="C16262" s="62" t="s">
        <v>8370</v>
      </c>
      <c r="D16262" s="107" t="s">
        <v>9418</v>
      </c>
      <c r="E16262" s="125">
        <v>2600</v>
      </c>
      <c r="F16262" s="57"/>
      <c r="G16262" s="57">
        <f t="shared" si="260"/>
        <v>-2600</v>
      </c>
      <c r="H16262" s="704" t="s">
        <v>10626</v>
      </c>
    </row>
    <row r="16263" spans="1:8" ht="15" x14ac:dyDescent="0.2">
      <c r="A16263" s="733">
        <v>45154</v>
      </c>
      <c r="B16263" s="40" t="s">
        <v>9965</v>
      </c>
      <c r="C16263" s="62" t="s">
        <v>5740</v>
      </c>
      <c r="D16263" s="107" t="s">
        <v>369</v>
      </c>
      <c r="E16263" s="125">
        <v>2000</v>
      </c>
      <c r="F16263" s="57"/>
      <c r="G16263" s="57">
        <f t="shared" si="260"/>
        <v>-2000</v>
      </c>
      <c r="H16263" s="704" t="s">
        <v>10626</v>
      </c>
    </row>
    <row r="16264" spans="1:8" ht="15" x14ac:dyDescent="0.2">
      <c r="A16264" s="733">
        <v>45154</v>
      </c>
      <c r="B16264" s="40" t="s">
        <v>9354</v>
      </c>
      <c r="C16264" s="62" t="s">
        <v>5740</v>
      </c>
      <c r="D16264" s="107" t="s">
        <v>369</v>
      </c>
      <c r="E16264" s="125">
        <v>2000</v>
      </c>
      <c r="F16264" s="57"/>
      <c r="G16264" s="57">
        <f t="shared" si="260"/>
        <v>-2000</v>
      </c>
      <c r="H16264" s="704" t="s">
        <v>10626</v>
      </c>
    </row>
    <row r="16265" spans="1:8" ht="15" x14ac:dyDescent="0.2">
      <c r="A16265" s="733">
        <v>45154</v>
      </c>
      <c r="B16265" s="40" t="s">
        <v>10230</v>
      </c>
      <c r="C16265" s="62" t="s">
        <v>5740</v>
      </c>
      <c r="D16265" s="107" t="s">
        <v>369</v>
      </c>
      <c r="E16265" s="125">
        <v>2000</v>
      </c>
      <c r="F16265" s="57"/>
      <c r="G16265" s="57">
        <f t="shared" si="260"/>
        <v>-2000</v>
      </c>
      <c r="H16265" s="704" t="s">
        <v>10626</v>
      </c>
    </row>
    <row r="16266" spans="1:8" ht="15" x14ac:dyDescent="0.2">
      <c r="A16266" s="733">
        <v>45154</v>
      </c>
      <c r="B16266" s="62" t="s">
        <v>25</v>
      </c>
      <c r="C16266" s="62" t="s">
        <v>8148</v>
      </c>
      <c r="D16266" s="107" t="s">
        <v>6342</v>
      </c>
      <c r="E16266" s="125">
        <v>2500</v>
      </c>
      <c r="F16266" s="57"/>
      <c r="G16266" s="57">
        <f t="shared" si="260"/>
        <v>-2500</v>
      </c>
      <c r="H16266" s="704" t="s">
        <v>10626</v>
      </c>
    </row>
    <row r="16267" spans="1:8" ht="15" x14ac:dyDescent="0.2">
      <c r="A16267" s="733">
        <v>45154</v>
      </c>
      <c r="B16267" s="40" t="s">
        <v>103</v>
      </c>
      <c r="C16267" s="62" t="s">
        <v>8148</v>
      </c>
      <c r="D16267" s="107" t="s">
        <v>6342</v>
      </c>
      <c r="E16267" s="125">
        <v>7000</v>
      </c>
      <c r="F16267" s="57"/>
      <c r="G16267" s="57">
        <f t="shared" si="260"/>
        <v>-7000</v>
      </c>
      <c r="H16267" s="704" t="s">
        <v>10626</v>
      </c>
    </row>
    <row r="16268" spans="1:8" ht="15" x14ac:dyDescent="0.2">
      <c r="A16268" s="733">
        <v>45155</v>
      </c>
      <c r="B16268" s="40" t="s">
        <v>10377</v>
      </c>
      <c r="C16268" s="62" t="s">
        <v>5740</v>
      </c>
      <c r="D16268" s="107" t="s">
        <v>369</v>
      </c>
      <c r="E16268" s="125">
        <v>2000</v>
      </c>
      <c r="F16268" s="57"/>
      <c r="G16268" s="57">
        <f t="shared" si="260"/>
        <v>-2000</v>
      </c>
      <c r="H16268" s="704" t="s">
        <v>10626</v>
      </c>
    </row>
    <row r="16269" spans="1:8" ht="15" x14ac:dyDescent="0.2">
      <c r="A16269" s="733">
        <v>45155</v>
      </c>
      <c r="B16269" s="40" t="s">
        <v>10230</v>
      </c>
      <c r="C16269" s="62" t="s">
        <v>3144</v>
      </c>
      <c r="D16269" s="107" t="s">
        <v>10776</v>
      </c>
      <c r="E16269" s="125">
        <v>40000</v>
      </c>
      <c r="F16269" s="57"/>
      <c r="G16269" s="57">
        <f t="shared" si="260"/>
        <v>-40000</v>
      </c>
      <c r="H16269" s="704" t="s">
        <v>10626</v>
      </c>
    </row>
    <row r="16270" spans="1:8" ht="15" x14ac:dyDescent="0.2">
      <c r="A16270" s="733">
        <v>45155</v>
      </c>
      <c r="B16270" s="40" t="s">
        <v>9400</v>
      </c>
      <c r="C16270" s="62" t="s">
        <v>3144</v>
      </c>
      <c r="D16270" s="107" t="s">
        <v>10785</v>
      </c>
      <c r="E16270" s="125">
        <v>2000</v>
      </c>
      <c r="F16270" s="57"/>
      <c r="G16270" s="57">
        <f t="shared" si="260"/>
        <v>-2000</v>
      </c>
      <c r="H16270" s="704" t="s">
        <v>10626</v>
      </c>
    </row>
    <row r="16271" spans="1:8" ht="15" x14ac:dyDescent="0.2">
      <c r="A16271" s="733">
        <v>45155</v>
      </c>
      <c r="B16271" s="40" t="s">
        <v>10336</v>
      </c>
      <c r="C16271" s="62" t="s">
        <v>5740</v>
      </c>
      <c r="D16271" s="107" t="s">
        <v>10335</v>
      </c>
      <c r="E16271" s="125">
        <v>200</v>
      </c>
      <c r="F16271" s="57"/>
      <c r="G16271" s="57">
        <f t="shared" si="260"/>
        <v>-200</v>
      </c>
      <c r="H16271" s="704" t="s">
        <v>10626</v>
      </c>
    </row>
    <row r="16272" spans="1:8" ht="15" x14ac:dyDescent="0.2">
      <c r="A16272" s="733">
        <v>45155</v>
      </c>
      <c r="B16272" s="40" t="s">
        <v>16</v>
      </c>
      <c r="C16272" s="62" t="s">
        <v>103</v>
      </c>
      <c r="D16272" s="107" t="s">
        <v>10209</v>
      </c>
      <c r="E16272" s="125">
        <v>3500</v>
      </c>
      <c r="F16272" s="57"/>
      <c r="G16272" s="57">
        <f t="shared" si="260"/>
        <v>-3500</v>
      </c>
      <c r="H16272" s="704" t="s">
        <v>10626</v>
      </c>
    </row>
    <row r="16273" spans="1:8" ht="15" x14ac:dyDescent="0.2">
      <c r="A16273" s="733">
        <v>45155</v>
      </c>
      <c r="B16273" s="40" t="s">
        <v>10294</v>
      </c>
      <c r="C16273" s="62" t="s">
        <v>3144</v>
      </c>
      <c r="D16273" s="107" t="s">
        <v>10777</v>
      </c>
      <c r="E16273" s="125">
        <v>230</v>
      </c>
      <c r="F16273" s="57"/>
      <c r="G16273" s="57">
        <f t="shared" si="260"/>
        <v>-230</v>
      </c>
      <c r="H16273" s="704" t="s">
        <v>10626</v>
      </c>
    </row>
    <row r="16274" spans="1:8" ht="15" x14ac:dyDescent="0.2">
      <c r="A16274" s="733">
        <v>45155</v>
      </c>
      <c r="B16274" s="40" t="s">
        <v>9965</v>
      </c>
      <c r="C16274" s="62" t="s">
        <v>3144</v>
      </c>
      <c r="D16274" s="107" t="s">
        <v>10778</v>
      </c>
      <c r="E16274" s="125">
        <v>12936</v>
      </c>
      <c r="F16274" s="57"/>
      <c r="G16274" s="57">
        <f t="shared" si="260"/>
        <v>-12936</v>
      </c>
      <c r="H16274" s="704" t="s">
        <v>10626</v>
      </c>
    </row>
    <row r="16275" spans="1:8" ht="15" x14ac:dyDescent="0.2">
      <c r="A16275" s="733">
        <v>45155</v>
      </c>
      <c r="B16275" s="40" t="s">
        <v>9505</v>
      </c>
      <c r="C16275" s="62" t="s">
        <v>6965</v>
      </c>
      <c r="D16275" s="107" t="s">
        <v>10763</v>
      </c>
      <c r="E16275" s="125">
        <v>4500</v>
      </c>
      <c r="F16275" s="57"/>
      <c r="G16275" s="57">
        <f t="shared" si="260"/>
        <v>-4500</v>
      </c>
      <c r="H16275" s="704" t="s">
        <v>10626</v>
      </c>
    </row>
    <row r="16276" spans="1:8" ht="15" x14ac:dyDescent="0.2">
      <c r="A16276" s="733">
        <v>45155</v>
      </c>
      <c r="B16276" s="40" t="s">
        <v>10294</v>
      </c>
      <c r="C16276" s="62" t="s">
        <v>6965</v>
      </c>
      <c r="D16276" s="107" t="s">
        <v>10763</v>
      </c>
      <c r="E16276" s="125">
        <v>5000</v>
      </c>
      <c r="F16276" s="57"/>
      <c r="G16276" s="57">
        <f t="shared" si="260"/>
        <v>-5000</v>
      </c>
      <c r="H16276" s="704" t="s">
        <v>10626</v>
      </c>
    </row>
    <row r="16277" spans="1:8" ht="15" x14ac:dyDescent="0.2">
      <c r="A16277" s="733">
        <v>45155</v>
      </c>
      <c r="B16277" s="40" t="s">
        <v>10574</v>
      </c>
      <c r="C16277" s="62" t="s">
        <v>3144</v>
      </c>
      <c r="D16277" s="107" t="s">
        <v>10779</v>
      </c>
      <c r="E16277" s="125">
        <v>48000</v>
      </c>
      <c r="F16277" s="57"/>
      <c r="G16277" s="57">
        <f t="shared" si="260"/>
        <v>-48000</v>
      </c>
      <c r="H16277" s="704" t="s">
        <v>10626</v>
      </c>
    </row>
    <row r="16278" spans="1:8" ht="15" x14ac:dyDescent="0.2">
      <c r="A16278" s="733">
        <v>45155</v>
      </c>
      <c r="B16278" s="40" t="s">
        <v>9965</v>
      </c>
      <c r="C16278" s="62" t="s">
        <v>3144</v>
      </c>
      <c r="D16278" s="107" t="s">
        <v>10780</v>
      </c>
      <c r="E16278" s="125">
        <v>13500</v>
      </c>
      <c r="F16278" s="57"/>
      <c r="G16278" s="57">
        <f t="shared" si="260"/>
        <v>-13500</v>
      </c>
      <c r="H16278" s="704" t="s">
        <v>10626</v>
      </c>
    </row>
    <row r="16279" spans="1:8" ht="15" x14ac:dyDescent="0.2">
      <c r="A16279" s="733">
        <v>45155</v>
      </c>
      <c r="B16279" s="40" t="s">
        <v>10021</v>
      </c>
      <c r="C16279" s="62" t="s">
        <v>6475</v>
      </c>
      <c r="D16279" s="107" t="s">
        <v>10781</v>
      </c>
      <c r="E16279" s="125">
        <v>50000</v>
      </c>
      <c r="F16279" s="57"/>
      <c r="G16279" s="57">
        <f t="shared" si="260"/>
        <v>-50000</v>
      </c>
      <c r="H16279" s="704" t="s">
        <v>10626</v>
      </c>
    </row>
    <row r="16280" spans="1:8" ht="15" x14ac:dyDescent="0.2">
      <c r="A16280" s="733">
        <v>45155</v>
      </c>
      <c r="B16280" s="40" t="s">
        <v>9965</v>
      </c>
      <c r="C16280" s="62" t="s">
        <v>5740</v>
      </c>
      <c r="D16280" s="107" t="s">
        <v>369</v>
      </c>
      <c r="E16280" s="125">
        <v>600</v>
      </c>
      <c r="F16280" s="57"/>
      <c r="G16280" s="57">
        <f t="shared" si="260"/>
        <v>-600</v>
      </c>
      <c r="H16280" s="704" t="s">
        <v>10626</v>
      </c>
    </row>
    <row r="16281" spans="1:8" ht="15" x14ac:dyDescent="0.2">
      <c r="A16281" s="733">
        <v>45155</v>
      </c>
      <c r="B16281" s="40" t="s">
        <v>9965</v>
      </c>
      <c r="C16281" s="62" t="s">
        <v>5740</v>
      </c>
      <c r="D16281" s="107" t="s">
        <v>10335</v>
      </c>
      <c r="E16281" s="125">
        <v>300</v>
      </c>
      <c r="F16281" s="57"/>
      <c r="G16281" s="57">
        <f t="shared" si="260"/>
        <v>-300</v>
      </c>
      <c r="H16281" s="704" t="s">
        <v>10626</v>
      </c>
    </row>
    <row r="16282" spans="1:8" ht="15" x14ac:dyDescent="0.2">
      <c r="A16282" s="733">
        <v>45155</v>
      </c>
      <c r="B16282" s="40" t="s">
        <v>10230</v>
      </c>
      <c r="C16282" s="62" t="s">
        <v>5740</v>
      </c>
      <c r="D16282" s="107" t="s">
        <v>369</v>
      </c>
      <c r="E16282" s="125">
        <v>1500</v>
      </c>
      <c r="F16282" s="57"/>
      <c r="G16282" s="57">
        <f t="shared" si="260"/>
        <v>-1500</v>
      </c>
      <c r="H16282" s="704" t="s">
        <v>10626</v>
      </c>
    </row>
    <row r="16283" spans="1:8" ht="15" x14ac:dyDescent="0.2">
      <c r="A16283" s="733">
        <v>45155</v>
      </c>
      <c r="B16283" s="40" t="s">
        <v>10230</v>
      </c>
      <c r="C16283" s="62" t="s">
        <v>3144</v>
      </c>
      <c r="D16283" s="107" t="s">
        <v>10782</v>
      </c>
      <c r="E16283" s="125">
        <v>35500</v>
      </c>
      <c r="F16283" s="57"/>
      <c r="G16283" s="57">
        <f t="shared" si="260"/>
        <v>-35500</v>
      </c>
      <c r="H16283" s="704" t="s">
        <v>10626</v>
      </c>
    </row>
    <row r="16284" spans="1:8" ht="15" x14ac:dyDescent="0.2">
      <c r="A16284" s="733">
        <v>45155</v>
      </c>
      <c r="B16284" s="40" t="s">
        <v>10142</v>
      </c>
      <c r="C16284" s="62" t="s">
        <v>9748</v>
      </c>
      <c r="D16284" s="107" t="s">
        <v>10862</v>
      </c>
      <c r="E16284" s="125">
        <v>100000</v>
      </c>
      <c r="F16284" s="57"/>
      <c r="G16284" s="57">
        <f t="shared" si="260"/>
        <v>-100000</v>
      </c>
      <c r="H16284" s="704" t="s">
        <v>10626</v>
      </c>
    </row>
    <row r="16285" spans="1:8" ht="15" x14ac:dyDescent="0.2">
      <c r="A16285" s="733">
        <v>45156</v>
      </c>
      <c r="B16285" s="40" t="s">
        <v>16</v>
      </c>
      <c r="C16285" s="62" t="s">
        <v>2995</v>
      </c>
      <c r="D16285" s="107" t="s">
        <v>10783</v>
      </c>
      <c r="E16285" s="125">
        <v>9340</v>
      </c>
      <c r="F16285" s="57"/>
      <c r="G16285" s="57">
        <f t="shared" si="260"/>
        <v>-9340</v>
      </c>
      <c r="H16285" s="704" t="s">
        <v>10626</v>
      </c>
    </row>
    <row r="16286" spans="1:8" ht="15" x14ac:dyDescent="0.2">
      <c r="A16286" s="733">
        <v>45156</v>
      </c>
      <c r="B16286" s="40" t="s">
        <v>3945</v>
      </c>
      <c r="C16286" s="62" t="s">
        <v>391</v>
      </c>
      <c r="D16286" s="107" t="s">
        <v>10786</v>
      </c>
      <c r="E16286" s="125">
        <v>10000</v>
      </c>
      <c r="F16286" s="57"/>
      <c r="G16286" s="57">
        <f t="shared" si="260"/>
        <v>-10000</v>
      </c>
      <c r="H16286" s="704" t="s">
        <v>10626</v>
      </c>
    </row>
    <row r="16287" spans="1:8" ht="15" x14ac:dyDescent="0.2">
      <c r="A16287" s="733">
        <v>45156</v>
      </c>
      <c r="B16287" s="40" t="s">
        <v>9354</v>
      </c>
      <c r="C16287" s="62" t="s">
        <v>2795</v>
      </c>
      <c r="D16287" s="107" t="s">
        <v>10784</v>
      </c>
      <c r="E16287" s="125">
        <v>900</v>
      </c>
      <c r="F16287" s="57"/>
      <c r="G16287" s="57">
        <f t="shared" si="260"/>
        <v>-900</v>
      </c>
      <c r="H16287" s="704" t="s">
        <v>10626</v>
      </c>
    </row>
    <row r="16288" spans="1:8" ht="15" x14ac:dyDescent="0.2">
      <c r="A16288" s="733">
        <v>45156</v>
      </c>
      <c r="B16288" s="40" t="s">
        <v>10230</v>
      </c>
      <c r="C16288" s="62" t="s">
        <v>5740</v>
      </c>
      <c r="D16288" s="107" t="s">
        <v>369</v>
      </c>
      <c r="E16288" s="125">
        <v>1700</v>
      </c>
      <c r="F16288" s="57"/>
      <c r="G16288" s="57">
        <f t="shared" si="260"/>
        <v>-1700</v>
      </c>
      <c r="H16288" s="704" t="s">
        <v>10626</v>
      </c>
    </row>
    <row r="16289" spans="1:8" ht="15" x14ac:dyDescent="0.2">
      <c r="A16289" s="733">
        <v>45156</v>
      </c>
      <c r="B16289" s="40" t="s">
        <v>2932</v>
      </c>
      <c r="C16289" s="62" t="s">
        <v>391</v>
      </c>
      <c r="D16289" s="107" t="s">
        <v>6385</v>
      </c>
      <c r="E16289" s="125">
        <v>4250</v>
      </c>
      <c r="F16289" s="57"/>
      <c r="G16289" s="57">
        <f t="shared" si="260"/>
        <v>-4250</v>
      </c>
      <c r="H16289" s="704" t="s">
        <v>10626</v>
      </c>
    </row>
    <row r="16290" spans="1:8" ht="15" x14ac:dyDescent="0.2">
      <c r="A16290" s="733">
        <v>45156</v>
      </c>
      <c r="B16290" s="40" t="s">
        <v>9354</v>
      </c>
      <c r="C16290" s="62" t="s">
        <v>10787</v>
      </c>
      <c r="D16290" s="107" t="s">
        <v>10788</v>
      </c>
      <c r="E16290" s="125">
        <v>220000</v>
      </c>
      <c r="F16290" s="57"/>
      <c r="G16290" s="57">
        <f t="shared" si="260"/>
        <v>-220000</v>
      </c>
      <c r="H16290" s="704" t="s">
        <v>10626</v>
      </c>
    </row>
    <row r="16291" spans="1:8" ht="15" x14ac:dyDescent="0.2">
      <c r="A16291" s="733">
        <v>45157</v>
      </c>
      <c r="B16291" s="40" t="s">
        <v>10142</v>
      </c>
      <c r="C16291" s="62" t="s">
        <v>3144</v>
      </c>
      <c r="D16291" s="107" t="s">
        <v>5135</v>
      </c>
      <c r="E16291" s="125">
        <v>4010</v>
      </c>
      <c r="F16291" s="57"/>
      <c r="G16291" s="57">
        <f t="shared" si="260"/>
        <v>-4010</v>
      </c>
      <c r="H16291" s="704" t="s">
        <v>10626</v>
      </c>
    </row>
    <row r="16292" spans="1:8" ht="15" x14ac:dyDescent="0.2">
      <c r="A16292" s="733">
        <v>45157</v>
      </c>
      <c r="B16292" s="40" t="s">
        <v>9407</v>
      </c>
      <c r="C16292" s="62" t="s">
        <v>3144</v>
      </c>
      <c r="D16292" s="107" t="s">
        <v>5135</v>
      </c>
      <c r="E16292" s="125">
        <v>34165</v>
      </c>
      <c r="F16292" s="57"/>
      <c r="G16292" s="57">
        <f t="shared" si="260"/>
        <v>-34165</v>
      </c>
      <c r="H16292" s="704" t="s">
        <v>10626</v>
      </c>
    </row>
    <row r="16293" spans="1:8" ht="15" x14ac:dyDescent="0.2">
      <c r="A16293" s="733">
        <v>45157</v>
      </c>
      <c r="B16293" s="40" t="s">
        <v>10230</v>
      </c>
      <c r="C16293" s="550" t="s">
        <v>3144</v>
      </c>
      <c r="D16293" s="892" t="s">
        <v>10790</v>
      </c>
      <c r="E16293" s="551">
        <v>6000</v>
      </c>
      <c r="F16293" s="57"/>
      <c r="G16293" s="57">
        <f t="shared" si="260"/>
        <v>-6000</v>
      </c>
      <c r="H16293" s="704" t="s">
        <v>10626</v>
      </c>
    </row>
    <row r="16294" spans="1:8" ht="15" x14ac:dyDescent="0.2">
      <c r="A16294" s="733">
        <v>45157</v>
      </c>
      <c r="B16294" s="40" t="s">
        <v>9354</v>
      </c>
      <c r="C16294" s="550" t="s">
        <v>3144</v>
      </c>
      <c r="D16294" s="892" t="s">
        <v>10790</v>
      </c>
      <c r="E16294" s="551">
        <v>6000</v>
      </c>
      <c r="F16294" s="57"/>
      <c r="G16294" s="57">
        <f t="shared" si="260"/>
        <v>-6000</v>
      </c>
      <c r="H16294" s="704" t="s">
        <v>10626</v>
      </c>
    </row>
    <row r="16295" spans="1:8" ht="15" x14ac:dyDescent="0.2">
      <c r="A16295" s="733">
        <v>45157</v>
      </c>
      <c r="B16295" s="40" t="s">
        <v>9407</v>
      </c>
      <c r="C16295" s="550" t="s">
        <v>3144</v>
      </c>
      <c r="D16295" s="892" t="s">
        <v>10790</v>
      </c>
      <c r="E16295" s="551">
        <v>6000</v>
      </c>
      <c r="F16295" s="57"/>
      <c r="G16295" s="57">
        <f t="shared" si="260"/>
        <v>-6000</v>
      </c>
      <c r="H16295" s="704" t="s">
        <v>10626</v>
      </c>
    </row>
    <row r="16296" spans="1:8" ht="15" x14ac:dyDescent="0.2">
      <c r="A16296" s="733">
        <v>45157</v>
      </c>
      <c r="B16296" s="40" t="s">
        <v>10574</v>
      </c>
      <c r="C16296" s="550" t="s">
        <v>3144</v>
      </c>
      <c r="D16296" s="892" t="s">
        <v>10790</v>
      </c>
      <c r="E16296" s="551">
        <v>6000</v>
      </c>
      <c r="F16296" s="57"/>
      <c r="G16296" s="57">
        <f t="shared" si="260"/>
        <v>-6000</v>
      </c>
      <c r="H16296" s="704" t="s">
        <v>10626</v>
      </c>
    </row>
    <row r="16297" spans="1:8" ht="15" x14ac:dyDescent="0.2">
      <c r="A16297" s="733">
        <v>45157</v>
      </c>
      <c r="B16297" s="40" t="s">
        <v>10377</v>
      </c>
      <c r="C16297" s="62" t="s">
        <v>3144</v>
      </c>
      <c r="D16297" s="107" t="s">
        <v>10811</v>
      </c>
      <c r="E16297" s="74">
        <v>56000</v>
      </c>
      <c r="F16297" s="57"/>
      <c r="G16297" s="57">
        <f t="shared" si="260"/>
        <v>-56000</v>
      </c>
      <c r="H16297" s="704" t="s">
        <v>10626</v>
      </c>
    </row>
    <row r="16298" spans="1:8" ht="15" x14ac:dyDescent="0.2">
      <c r="A16298" s="733">
        <v>45157</v>
      </c>
      <c r="B16298" s="40" t="s">
        <v>8874</v>
      </c>
      <c r="C16298" s="62" t="s">
        <v>2709</v>
      </c>
      <c r="D16298" s="107" t="s">
        <v>10791</v>
      </c>
      <c r="E16298" s="74">
        <v>18950</v>
      </c>
      <c r="F16298" s="57"/>
      <c r="G16298" s="57">
        <f t="shared" si="260"/>
        <v>-18950</v>
      </c>
      <c r="H16298" s="704" t="s">
        <v>10626</v>
      </c>
    </row>
    <row r="16299" spans="1:8" ht="15" x14ac:dyDescent="0.2">
      <c r="A16299" s="733">
        <v>45157</v>
      </c>
      <c r="B16299" s="40" t="s">
        <v>9407</v>
      </c>
      <c r="C16299" s="62" t="s">
        <v>10789</v>
      </c>
      <c r="D16299" s="107" t="s">
        <v>10792</v>
      </c>
      <c r="E16299" s="125">
        <v>25000</v>
      </c>
      <c r="F16299" s="57"/>
      <c r="G16299" s="57">
        <f t="shared" si="260"/>
        <v>-25000</v>
      </c>
      <c r="H16299" s="704" t="s">
        <v>10626</v>
      </c>
    </row>
    <row r="16300" spans="1:8" ht="15" x14ac:dyDescent="0.2">
      <c r="A16300" s="733">
        <v>45157</v>
      </c>
      <c r="B16300" s="40" t="s">
        <v>103</v>
      </c>
      <c r="C16300" s="62" t="s">
        <v>103</v>
      </c>
      <c r="D16300" s="107" t="s">
        <v>10209</v>
      </c>
      <c r="E16300" s="125">
        <v>3000</v>
      </c>
      <c r="F16300" s="57"/>
      <c r="G16300" s="57">
        <f t="shared" si="260"/>
        <v>-3000</v>
      </c>
      <c r="H16300" s="704" t="s">
        <v>10626</v>
      </c>
    </row>
    <row r="16301" spans="1:8" ht="15" x14ac:dyDescent="0.2">
      <c r="A16301" s="733">
        <v>45157</v>
      </c>
      <c r="B16301" s="40" t="s">
        <v>10377</v>
      </c>
      <c r="C16301" s="62" t="s">
        <v>5740</v>
      </c>
      <c r="D16301" s="107" t="s">
        <v>369</v>
      </c>
      <c r="E16301" s="125">
        <v>2000</v>
      </c>
      <c r="F16301" s="57"/>
      <c r="G16301" s="57">
        <f t="shared" si="260"/>
        <v>-2000</v>
      </c>
      <c r="H16301" s="704" t="s">
        <v>10626</v>
      </c>
    </row>
    <row r="16302" spans="1:8" ht="15" x14ac:dyDescent="0.2">
      <c r="A16302" s="733">
        <v>45157</v>
      </c>
      <c r="B16302" s="40" t="s">
        <v>10230</v>
      </c>
      <c r="C16302" s="550" t="s">
        <v>3144</v>
      </c>
      <c r="D16302" s="892" t="s">
        <v>10794</v>
      </c>
      <c r="E16302" s="551">
        <v>126800</v>
      </c>
      <c r="F16302" s="57"/>
      <c r="G16302" s="57">
        <f t="shared" si="260"/>
        <v>-126800</v>
      </c>
      <c r="H16302" s="704" t="s">
        <v>10626</v>
      </c>
    </row>
    <row r="16303" spans="1:8" ht="15" x14ac:dyDescent="0.2">
      <c r="A16303" s="733">
        <v>45157</v>
      </c>
      <c r="B16303" s="40" t="s">
        <v>10377</v>
      </c>
      <c r="C16303" s="550" t="s">
        <v>3144</v>
      </c>
      <c r="D16303" s="892" t="s">
        <v>10793</v>
      </c>
      <c r="E16303" s="551">
        <v>13060</v>
      </c>
      <c r="F16303" s="57"/>
      <c r="G16303" s="57">
        <f t="shared" si="260"/>
        <v>-13060</v>
      </c>
      <c r="H16303" s="704" t="s">
        <v>10626</v>
      </c>
    </row>
    <row r="16304" spans="1:8" ht="15" x14ac:dyDescent="0.2">
      <c r="A16304" s="733">
        <v>45159</v>
      </c>
      <c r="B16304" s="40" t="s">
        <v>10377</v>
      </c>
      <c r="C16304" s="62" t="s">
        <v>5740</v>
      </c>
      <c r="D16304" s="107" t="s">
        <v>369</v>
      </c>
      <c r="E16304" s="125">
        <v>1600</v>
      </c>
      <c r="F16304" s="57"/>
      <c r="G16304" s="57">
        <f t="shared" si="260"/>
        <v>-1600</v>
      </c>
      <c r="H16304" s="704" t="s">
        <v>10626</v>
      </c>
    </row>
    <row r="16305" spans="1:8" ht="15" x14ac:dyDescent="0.2">
      <c r="A16305" s="733">
        <v>45159</v>
      </c>
      <c r="B16305" s="40" t="s">
        <v>10377</v>
      </c>
      <c r="C16305" s="62" t="s">
        <v>5740</v>
      </c>
      <c r="D16305" s="107" t="s">
        <v>369</v>
      </c>
      <c r="E16305" s="125">
        <v>1500</v>
      </c>
      <c r="F16305" s="57"/>
      <c r="G16305" s="57">
        <f t="shared" si="260"/>
        <v>-1500</v>
      </c>
      <c r="H16305" s="704" t="s">
        <v>10626</v>
      </c>
    </row>
    <row r="16306" spans="1:8" ht="15" x14ac:dyDescent="0.2">
      <c r="A16306" s="733">
        <v>45159</v>
      </c>
      <c r="B16306" s="40" t="s">
        <v>9354</v>
      </c>
      <c r="C16306" s="62" t="s">
        <v>3144</v>
      </c>
      <c r="D16306" s="107" t="s">
        <v>10814</v>
      </c>
      <c r="E16306" s="125">
        <v>13200</v>
      </c>
      <c r="F16306" s="57"/>
      <c r="G16306" s="57">
        <f t="shared" si="260"/>
        <v>-13200</v>
      </c>
      <c r="H16306" s="704" t="s">
        <v>10626</v>
      </c>
    </row>
    <row r="16307" spans="1:8" ht="15" x14ac:dyDescent="0.2">
      <c r="A16307" s="733">
        <v>45159</v>
      </c>
      <c r="B16307" s="40" t="s">
        <v>9354</v>
      </c>
      <c r="C16307" s="62" t="s">
        <v>3144</v>
      </c>
      <c r="D16307" s="107" t="s">
        <v>10030</v>
      </c>
      <c r="E16307" s="125">
        <v>880</v>
      </c>
      <c r="F16307" s="57"/>
      <c r="G16307" s="57">
        <f t="shared" si="260"/>
        <v>-880</v>
      </c>
      <c r="H16307" s="704" t="s">
        <v>10626</v>
      </c>
    </row>
    <row r="16308" spans="1:8" ht="15" x14ac:dyDescent="0.2">
      <c r="A16308" s="733">
        <v>45159</v>
      </c>
      <c r="B16308" s="40" t="s">
        <v>16</v>
      </c>
      <c r="C16308" s="62" t="s">
        <v>8228</v>
      </c>
      <c r="D16308" s="107" t="s">
        <v>4910</v>
      </c>
      <c r="E16308" s="125">
        <v>4500</v>
      </c>
      <c r="F16308" s="57"/>
      <c r="G16308" s="57">
        <f t="shared" si="260"/>
        <v>-4500</v>
      </c>
      <c r="H16308" s="704" t="s">
        <v>10626</v>
      </c>
    </row>
    <row r="16309" spans="1:8" ht="15" x14ac:dyDescent="0.2">
      <c r="A16309" s="733">
        <v>45159</v>
      </c>
      <c r="B16309" s="40" t="s">
        <v>10574</v>
      </c>
      <c r="C16309" s="62" t="s">
        <v>3144</v>
      </c>
      <c r="D16309" s="107" t="s">
        <v>10815</v>
      </c>
      <c r="E16309" s="125">
        <v>5120</v>
      </c>
      <c r="F16309" s="57"/>
      <c r="G16309" s="57">
        <f t="shared" si="260"/>
        <v>-5120</v>
      </c>
      <c r="H16309" s="704" t="s">
        <v>10626</v>
      </c>
    </row>
    <row r="16310" spans="1:8" ht="15" x14ac:dyDescent="0.2">
      <c r="A16310" s="733">
        <v>45159</v>
      </c>
      <c r="B16310" s="40" t="s">
        <v>10377</v>
      </c>
      <c r="C16310" s="62" t="s">
        <v>3144</v>
      </c>
      <c r="D16310" s="107" t="s">
        <v>10816</v>
      </c>
      <c r="E16310" s="125">
        <v>31200</v>
      </c>
      <c r="F16310" s="57"/>
      <c r="G16310" s="57">
        <f t="shared" si="260"/>
        <v>-31200</v>
      </c>
      <c r="H16310" s="704" t="s">
        <v>10626</v>
      </c>
    </row>
    <row r="16311" spans="1:8" ht="15" x14ac:dyDescent="0.2">
      <c r="A16311" s="733">
        <v>45159</v>
      </c>
      <c r="B16311" s="40" t="s">
        <v>10377</v>
      </c>
      <c r="C16311" s="62" t="s">
        <v>285</v>
      </c>
      <c r="D16311" s="107" t="s">
        <v>3149</v>
      </c>
      <c r="E16311" s="125">
        <v>250</v>
      </c>
      <c r="F16311" s="57"/>
      <c r="G16311" s="57">
        <f t="shared" si="260"/>
        <v>-250</v>
      </c>
      <c r="H16311" s="704" t="s">
        <v>10626</v>
      </c>
    </row>
    <row r="16312" spans="1:8" ht="15" x14ac:dyDescent="0.2">
      <c r="A16312" s="733">
        <v>45160</v>
      </c>
      <c r="B16312" s="40" t="s">
        <v>9400</v>
      </c>
      <c r="C16312" s="62" t="s">
        <v>5740</v>
      </c>
      <c r="D16312" s="107" t="s">
        <v>369</v>
      </c>
      <c r="E16312" s="125">
        <v>2900</v>
      </c>
      <c r="F16312" s="57"/>
      <c r="G16312" s="57">
        <f t="shared" si="260"/>
        <v>-2900</v>
      </c>
      <c r="H16312" s="704" t="s">
        <v>10626</v>
      </c>
    </row>
    <row r="16313" spans="1:8" ht="15" x14ac:dyDescent="0.2">
      <c r="A16313" s="733">
        <v>45160</v>
      </c>
      <c r="B16313" s="40" t="s">
        <v>10294</v>
      </c>
      <c r="C16313" s="62" t="s">
        <v>5740</v>
      </c>
      <c r="D16313" s="107" t="s">
        <v>369</v>
      </c>
      <c r="E16313" s="125">
        <v>1500</v>
      </c>
      <c r="F16313" s="57"/>
      <c r="G16313" s="57">
        <f t="shared" si="260"/>
        <v>-1500</v>
      </c>
      <c r="H16313" s="704" t="s">
        <v>10626</v>
      </c>
    </row>
    <row r="16314" spans="1:8" ht="15" x14ac:dyDescent="0.2">
      <c r="A16314" s="733">
        <v>45160</v>
      </c>
      <c r="B16314" s="40" t="s">
        <v>9407</v>
      </c>
      <c r="C16314" s="62" t="s">
        <v>8370</v>
      </c>
      <c r="D16314" s="107" t="s">
        <v>10817</v>
      </c>
      <c r="E16314" s="125">
        <v>1850</v>
      </c>
      <c r="F16314" s="57"/>
      <c r="G16314" s="57">
        <f t="shared" si="260"/>
        <v>-1850</v>
      </c>
      <c r="H16314" s="704" t="s">
        <v>10626</v>
      </c>
    </row>
    <row r="16315" spans="1:8" ht="15" x14ac:dyDescent="0.2">
      <c r="A16315" s="733">
        <v>45160</v>
      </c>
      <c r="B16315" s="40" t="s">
        <v>9354</v>
      </c>
      <c r="C16315" s="62" t="s">
        <v>391</v>
      </c>
      <c r="D16315" s="107" t="s">
        <v>10818</v>
      </c>
      <c r="E16315" s="125">
        <v>5500</v>
      </c>
      <c r="F16315" s="57"/>
      <c r="G16315" s="57">
        <f t="shared" si="260"/>
        <v>-5500</v>
      </c>
      <c r="H16315" s="704" t="s">
        <v>10626</v>
      </c>
    </row>
    <row r="16316" spans="1:8" ht="15" x14ac:dyDescent="0.2">
      <c r="A16316" s="733">
        <v>45160</v>
      </c>
      <c r="B16316" s="40" t="s">
        <v>9354</v>
      </c>
      <c r="C16316" s="62" t="s">
        <v>285</v>
      </c>
      <c r="D16316" s="107" t="s">
        <v>2430</v>
      </c>
      <c r="E16316" s="125">
        <v>1200</v>
      </c>
      <c r="F16316" s="57"/>
      <c r="G16316" s="57">
        <f t="shared" si="260"/>
        <v>-1200</v>
      </c>
      <c r="H16316" s="704" t="s">
        <v>10626</v>
      </c>
    </row>
    <row r="16317" spans="1:8" ht="15" x14ac:dyDescent="0.2">
      <c r="A16317" s="733">
        <v>45160</v>
      </c>
      <c r="B16317" s="40" t="s">
        <v>10574</v>
      </c>
      <c r="C16317" s="62" t="s">
        <v>3144</v>
      </c>
      <c r="D16317" s="107" t="s">
        <v>10819</v>
      </c>
      <c r="E16317" s="125">
        <v>1740</v>
      </c>
      <c r="F16317" s="57"/>
      <c r="G16317" s="57">
        <f t="shared" si="260"/>
        <v>-1740</v>
      </c>
      <c r="H16317" s="704" t="s">
        <v>10626</v>
      </c>
    </row>
    <row r="16318" spans="1:8" ht="15" x14ac:dyDescent="0.2">
      <c r="A16318" s="733">
        <v>45160</v>
      </c>
      <c r="B16318" s="40" t="s">
        <v>9965</v>
      </c>
      <c r="C16318" s="62" t="s">
        <v>10171</v>
      </c>
      <c r="D16318" s="107" t="s">
        <v>10820</v>
      </c>
      <c r="E16318" s="125">
        <v>30000</v>
      </c>
      <c r="F16318" s="57"/>
      <c r="G16318" s="57">
        <f t="shared" si="260"/>
        <v>-30000</v>
      </c>
      <c r="H16318" s="704" t="s">
        <v>10626</v>
      </c>
    </row>
    <row r="16319" spans="1:8" ht="15" x14ac:dyDescent="0.2">
      <c r="A16319" s="733">
        <v>45160</v>
      </c>
      <c r="B16319" s="40" t="s">
        <v>10021</v>
      </c>
      <c r="C16319" s="62" t="s">
        <v>3144</v>
      </c>
      <c r="D16319" s="107" t="s">
        <v>10821</v>
      </c>
      <c r="E16319" s="125">
        <v>1800</v>
      </c>
      <c r="F16319" s="57"/>
      <c r="G16319" s="57">
        <f t="shared" ref="G16319:G16382" si="261">F16319-E16319</f>
        <v>-1800</v>
      </c>
      <c r="H16319" s="704" t="s">
        <v>10626</v>
      </c>
    </row>
    <row r="16320" spans="1:8" ht="15" x14ac:dyDescent="0.2">
      <c r="A16320" s="733">
        <v>45160</v>
      </c>
      <c r="B16320" s="40" t="s">
        <v>2932</v>
      </c>
      <c r="C16320" s="62" t="s">
        <v>3144</v>
      </c>
      <c r="D16320" s="107" t="s">
        <v>6485</v>
      </c>
      <c r="E16320" s="125">
        <v>10020</v>
      </c>
      <c r="F16320" s="57"/>
      <c r="G16320" s="57">
        <f t="shared" si="261"/>
        <v>-10020</v>
      </c>
      <c r="H16320" s="704" t="s">
        <v>10626</v>
      </c>
    </row>
    <row r="16321" spans="1:8" ht="15" x14ac:dyDescent="0.2">
      <c r="A16321" s="733">
        <v>45161</v>
      </c>
      <c r="B16321" s="40" t="s">
        <v>10377</v>
      </c>
      <c r="C16321" s="62" t="s">
        <v>3445</v>
      </c>
      <c r="D16321" s="107" t="s">
        <v>10823</v>
      </c>
      <c r="E16321" s="125">
        <v>25000</v>
      </c>
      <c r="F16321" s="57"/>
      <c r="G16321" s="57">
        <f t="shared" si="261"/>
        <v>-25000</v>
      </c>
      <c r="H16321" s="704" t="s">
        <v>10626</v>
      </c>
    </row>
    <row r="16322" spans="1:8" ht="15" x14ac:dyDescent="0.2">
      <c r="A16322" s="733">
        <v>45161</v>
      </c>
      <c r="B16322" s="40" t="s">
        <v>9400</v>
      </c>
      <c r="C16322" s="62" t="s">
        <v>5740</v>
      </c>
      <c r="D16322" s="107" t="s">
        <v>369</v>
      </c>
      <c r="E16322" s="125">
        <v>2500</v>
      </c>
      <c r="F16322" s="57"/>
      <c r="G16322" s="57">
        <f t="shared" si="261"/>
        <v>-2500</v>
      </c>
      <c r="H16322" s="704" t="s">
        <v>10626</v>
      </c>
    </row>
    <row r="16323" spans="1:8" ht="15" x14ac:dyDescent="0.2">
      <c r="A16323" s="733">
        <v>45161</v>
      </c>
      <c r="B16323" s="40" t="s">
        <v>10230</v>
      </c>
      <c r="C16323" s="62" t="s">
        <v>5740</v>
      </c>
      <c r="D16323" s="107" t="s">
        <v>369</v>
      </c>
      <c r="E16323" s="125">
        <v>1500</v>
      </c>
      <c r="F16323" s="57"/>
      <c r="G16323" s="57">
        <f t="shared" si="261"/>
        <v>-1500</v>
      </c>
      <c r="H16323" s="704" t="s">
        <v>10626</v>
      </c>
    </row>
    <row r="16324" spans="1:8" ht="15" x14ac:dyDescent="0.2">
      <c r="A16324" s="733">
        <v>45161</v>
      </c>
      <c r="B16324" s="40" t="s">
        <v>10574</v>
      </c>
      <c r="C16324" s="62" t="s">
        <v>5740</v>
      </c>
      <c r="D16324" s="107" t="s">
        <v>369</v>
      </c>
      <c r="E16324" s="125">
        <v>1500</v>
      </c>
      <c r="F16324" s="57"/>
      <c r="G16324" s="57">
        <f t="shared" si="261"/>
        <v>-1500</v>
      </c>
      <c r="H16324" s="704" t="s">
        <v>10626</v>
      </c>
    </row>
    <row r="16325" spans="1:8" ht="15" x14ac:dyDescent="0.2">
      <c r="A16325" s="733">
        <v>45161</v>
      </c>
      <c r="B16325" s="40" t="s">
        <v>9407</v>
      </c>
      <c r="C16325" s="62" t="s">
        <v>391</v>
      </c>
      <c r="D16325" s="107" t="s">
        <v>10653</v>
      </c>
      <c r="E16325" s="125">
        <v>1000</v>
      </c>
      <c r="F16325" s="57"/>
      <c r="G16325" s="57">
        <f t="shared" si="261"/>
        <v>-1000</v>
      </c>
      <c r="H16325" s="704" t="s">
        <v>10626</v>
      </c>
    </row>
    <row r="16326" spans="1:8" ht="15" x14ac:dyDescent="0.2">
      <c r="A16326" s="733">
        <v>45161</v>
      </c>
      <c r="B16326" s="40" t="s">
        <v>103</v>
      </c>
      <c r="C16326" s="62" t="s">
        <v>103</v>
      </c>
      <c r="D16326" s="107" t="s">
        <v>10209</v>
      </c>
      <c r="E16326" s="125">
        <v>3000</v>
      </c>
      <c r="F16326" s="57"/>
      <c r="G16326" s="57">
        <f t="shared" si="261"/>
        <v>-3000</v>
      </c>
      <c r="H16326" s="704" t="s">
        <v>10626</v>
      </c>
    </row>
    <row r="16327" spans="1:8" ht="15" x14ac:dyDescent="0.2">
      <c r="A16327" s="733">
        <v>45161</v>
      </c>
      <c r="B16327" s="40" t="s">
        <v>10240</v>
      </c>
      <c r="C16327" s="62" t="s">
        <v>391</v>
      </c>
      <c r="D16327" s="107" t="s">
        <v>10825</v>
      </c>
      <c r="E16327" s="125">
        <v>1000</v>
      </c>
      <c r="F16327" s="57"/>
      <c r="G16327" s="57">
        <f t="shared" si="261"/>
        <v>-1000</v>
      </c>
      <c r="H16327" s="704" t="s">
        <v>10626</v>
      </c>
    </row>
    <row r="16328" spans="1:8" ht="15" x14ac:dyDescent="0.2">
      <c r="A16328" s="733">
        <v>45161</v>
      </c>
      <c r="B16328" s="40" t="s">
        <v>10230</v>
      </c>
      <c r="C16328" s="62" t="s">
        <v>3144</v>
      </c>
      <c r="D16328" s="107" t="s">
        <v>10824</v>
      </c>
      <c r="E16328" s="125">
        <v>1500</v>
      </c>
      <c r="F16328" s="57"/>
      <c r="G16328" s="57">
        <f t="shared" si="261"/>
        <v>-1500</v>
      </c>
      <c r="H16328" s="704" t="s">
        <v>10626</v>
      </c>
    </row>
    <row r="16329" spans="1:8" ht="15" x14ac:dyDescent="0.2">
      <c r="A16329" s="733">
        <v>45161</v>
      </c>
      <c r="B16329" s="40" t="s">
        <v>9354</v>
      </c>
      <c r="C16329" s="62" t="s">
        <v>10881</v>
      </c>
      <c r="D16329" s="107" t="s">
        <v>10826</v>
      </c>
      <c r="E16329" s="125">
        <v>500000</v>
      </c>
      <c r="F16329" s="57"/>
      <c r="G16329" s="57">
        <f t="shared" si="261"/>
        <v>-500000</v>
      </c>
      <c r="H16329" s="704" t="s">
        <v>10626</v>
      </c>
    </row>
    <row r="16330" spans="1:8" ht="15" x14ac:dyDescent="0.2">
      <c r="A16330" s="733">
        <v>45161</v>
      </c>
      <c r="B16330" s="669" t="s">
        <v>9505</v>
      </c>
      <c r="C16330" s="669" t="s">
        <v>8392</v>
      </c>
      <c r="D16330" s="906" t="s">
        <v>10847</v>
      </c>
      <c r="E16330" s="671">
        <v>28019</v>
      </c>
      <c r="F16330" s="57"/>
      <c r="G16330" s="57">
        <f t="shared" si="261"/>
        <v>-28019</v>
      </c>
      <c r="H16330" s="704" t="s">
        <v>10626</v>
      </c>
    </row>
    <row r="16331" spans="1:8" ht="15" x14ac:dyDescent="0.2">
      <c r="A16331" s="733">
        <v>45161</v>
      </c>
      <c r="B16331" s="669" t="s">
        <v>10294</v>
      </c>
      <c r="C16331" s="669" t="s">
        <v>8392</v>
      </c>
      <c r="D16331" s="906" t="s">
        <v>10847</v>
      </c>
      <c r="E16331" s="671">
        <v>112135</v>
      </c>
      <c r="F16331" s="57"/>
      <c r="G16331" s="57">
        <f t="shared" si="261"/>
        <v>-112135</v>
      </c>
      <c r="H16331" s="704" t="s">
        <v>10626</v>
      </c>
    </row>
    <row r="16332" spans="1:8" ht="15" x14ac:dyDescent="0.2">
      <c r="A16332" s="733">
        <v>45161</v>
      </c>
      <c r="B16332" s="669" t="s">
        <v>9354</v>
      </c>
      <c r="C16332" s="669" t="s">
        <v>8392</v>
      </c>
      <c r="D16332" s="906" t="s">
        <v>10847</v>
      </c>
      <c r="E16332" s="671">
        <v>22065</v>
      </c>
      <c r="F16332" s="57"/>
      <c r="G16332" s="57">
        <f t="shared" si="261"/>
        <v>-22065</v>
      </c>
      <c r="H16332" s="704" t="s">
        <v>10626</v>
      </c>
    </row>
    <row r="16333" spans="1:8" ht="15" x14ac:dyDescent="0.2">
      <c r="A16333" s="733">
        <v>45161</v>
      </c>
      <c r="B16333" s="669" t="s">
        <v>10142</v>
      </c>
      <c r="C16333" s="669" t="s">
        <v>8392</v>
      </c>
      <c r="D16333" s="906" t="s">
        <v>10847</v>
      </c>
      <c r="E16333" s="671">
        <v>300000</v>
      </c>
      <c r="F16333" s="57"/>
      <c r="G16333" s="57">
        <f t="shared" si="261"/>
        <v>-300000</v>
      </c>
      <c r="H16333" s="704" t="s">
        <v>10626</v>
      </c>
    </row>
    <row r="16334" spans="1:8" ht="15" x14ac:dyDescent="0.2">
      <c r="A16334" s="733">
        <v>45161</v>
      </c>
      <c r="B16334" s="669" t="s">
        <v>10377</v>
      </c>
      <c r="C16334" s="669" t="s">
        <v>8392</v>
      </c>
      <c r="D16334" s="906" t="s">
        <v>10847</v>
      </c>
      <c r="E16334" s="671">
        <v>200000</v>
      </c>
      <c r="F16334" s="57"/>
      <c r="G16334" s="57">
        <f t="shared" si="261"/>
        <v>-200000</v>
      </c>
      <c r="H16334" s="704" t="s">
        <v>10626</v>
      </c>
    </row>
    <row r="16335" spans="1:8" ht="15" x14ac:dyDescent="0.2">
      <c r="A16335" s="733">
        <v>45161</v>
      </c>
      <c r="B16335" s="669" t="s">
        <v>10230</v>
      </c>
      <c r="C16335" s="669" t="s">
        <v>8392</v>
      </c>
      <c r="D16335" s="906" t="s">
        <v>10847</v>
      </c>
      <c r="E16335" s="671">
        <v>337781</v>
      </c>
      <c r="F16335" s="57"/>
      <c r="G16335" s="57">
        <f t="shared" si="261"/>
        <v>-337781</v>
      </c>
      <c r="H16335" s="704" t="s">
        <v>10626</v>
      </c>
    </row>
    <row r="16336" spans="1:8" ht="24" x14ac:dyDescent="0.2">
      <c r="A16336" s="733">
        <v>45161</v>
      </c>
      <c r="B16336" s="40" t="s">
        <v>10377</v>
      </c>
      <c r="C16336" s="62" t="s">
        <v>10171</v>
      </c>
      <c r="D16336" s="182" t="s">
        <v>10828</v>
      </c>
      <c r="E16336" s="125">
        <v>201800</v>
      </c>
      <c r="F16336" s="57"/>
      <c r="G16336" s="57">
        <f t="shared" si="261"/>
        <v>-201800</v>
      </c>
      <c r="H16336" s="704" t="s">
        <v>10626</v>
      </c>
    </row>
    <row r="16337" spans="1:8" ht="24" x14ac:dyDescent="0.2">
      <c r="A16337" s="733">
        <v>45161</v>
      </c>
      <c r="B16337" s="62" t="s">
        <v>9354</v>
      </c>
      <c r="C16337" s="62" t="s">
        <v>10171</v>
      </c>
      <c r="D16337" s="182" t="s">
        <v>10829</v>
      </c>
      <c r="E16337" s="125">
        <v>1200</v>
      </c>
      <c r="F16337" s="57"/>
      <c r="G16337" s="57">
        <f t="shared" si="261"/>
        <v>-1200</v>
      </c>
      <c r="H16337" s="704" t="s">
        <v>10626</v>
      </c>
    </row>
    <row r="16338" spans="1:8" ht="15" x14ac:dyDescent="0.2">
      <c r="A16338" s="733">
        <v>45161</v>
      </c>
      <c r="B16338" s="62" t="s">
        <v>10574</v>
      </c>
      <c r="C16338" s="62" t="s">
        <v>3144</v>
      </c>
      <c r="D16338" s="182" t="s">
        <v>10815</v>
      </c>
      <c r="E16338" s="125">
        <v>9640</v>
      </c>
      <c r="F16338" s="57"/>
      <c r="G16338" s="57">
        <f t="shared" si="261"/>
        <v>-9640</v>
      </c>
      <c r="H16338" s="704" t="s">
        <v>10626</v>
      </c>
    </row>
    <row r="16339" spans="1:8" ht="15" x14ac:dyDescent="0.2">
      <c r="A16339" s="733">
        <v>45161</v>
      </c>
      <c r="B16339" s="62" t="s">
        <v>9354</v>
      </c>
      <c r="C16339" s="62" t="s">
        <v>391</v>
      </c>
      <c r="D16339" s="182" t="s">
        <v>10845</v>
      </c>
      <c r="E16339" s="125">
        <v>3000</v>
      </c>
      <c r="F16339" s="57"/>
      <c r="G16339" s="57">
        <f t="shared" si="261"/>
        <v>-3000</v>
      </c>
      <c r="H16339" s="704" t="s">
        <v>10626</v>
      </c>
    </row>
    <row r="16340" spans="1:8" ht="15" x14ac:dyDescent="0.2">
      <c r="A16340" s="733">
        <v>45161</v>
      </c>
      <c r="B16340" s="62" t="s">
        <v>10574</v>
      </c>
      <c r="C16340" s="62" t="s">
        <v>5386</v>
      </c>
      <c r="D16340" s="182" t="s">
        <v>10843</v>
      </c>
      <c r="E16340" s="125">
        <v>8000</v>
      </c>
      <c r="F16340" s="57"/>
      <c r="G16340" s="57">
        <f t="shared" si="261"/>
        <v>-8000</v>
      </c>
      <c r="H16340" s="704" t="s">
        <v>10626</v>
      </c>
    </row>
    <row r="16341" spans="1:8" ht="15" x14ac:dyDescent="0.2">
      <c r="A16341" s="733">
        <v>45161</v>
      </c>
      <c r="B16341" s="62" t="s">
        <v>9400</v>
      </c>
      <c r="C16341" s="62" t="s">
        <v>9869</v>
      </c>
      <c r="D16341" s="182" t="s">
        <v>10844</v>
      </c>
      <c r="E16341" s="125">
        <v>10616</v>
      </c>
      <c r="F16341" s="57"/>
      <c r="G16341" s="57">
        <f t="shared" si="261"/>
        <v>-10616</v>
      </c>
      <c r="H16341" s="704" t="s">
        <v>10626</v>
      </c>
    </row>
    <row r="16342" spans="1:8" ht="15" x14ac:dyDescent="0.2">
      <c r="A16342" s="733">
        <v>45161</v>
      </c>
      <c r="B16342" s="62" t="s">
        <v>10230</v>
      </c>
      <c r="C16342" s="62" t="s">
        <v>9869</v>
      </c>
      <c r="D16342" s="182" t="s">
        <v>10844</v>
      </c>
      <c r="E16342" s="125">
        <v>9986</v>
      </c>
      <c r="F16342" s="57"/>
      <c r="G16342" s="57">
        <f t="shared" si="261"/>
        <v>-9986</v>
      </c>
      <c r="H16342" s="704" t="s">
        <v>10626</v>
      </c>
    </row>
    <row r="16343" spans="1:8" ht="15" x14ac:dyDescent="0.2">
      <c r="A16343" s="733">
        <v>45161</v>
      </c>
      <c r="B16343" s="40" t="s">
        <v>10377</v>
      </c>
      <c r="C16343" s="62" t="s">
        <v>5740</v>
      </c>
      <c r="D16343" s="182" t="s">
        <v>369</v>
      </c>
      <c r="E16343" s="125">
        <v>5200</v>
      </c>
      <c r="F16343" s="57"/>
      <c r="G16343" s="57">
        <f t="shared" si="261"/>
        <v>-5200</v>
      </c>
      <c r="H16343" s="704" t="s">
        <v>10626</v>
      </c>
    </row>
    <row r="16344" spans="1:8" ht="15" x14ac:dyDescent="0.2">
      <c r="A16344" s="733">
        <v>45161</v>
      </c>
      <c r="B16344" s="62" t="s">
        <v>3945</v>
      </c>
      <c r="C16344" s="62" t="s">
        <v>1229</v>
      </c>
      <c r="D16344" s="182" t="s">
        <v>8428</v>
      </c>
      <c r="E16344" s="125">
        <v>20000</v>
      </c>
      <c r="F16344" s="57"/>
      <c r="G16344" s="57">
        <f t="shared" si="261"/>
        <v>-20000</v>
      </c>
      <c r="H16344" s="704" t="s">
        <v>10626</v>
      </c>
    </row>
    <row r="16345" spans="1:8" ht="15" x14ac:dyDescent="0.2">
      <c r="A16345" s="733">
        <v>45161</v>
      </c>
      <c r="B16345" s="62" t="s">
        <v>9830</v>
      </c>
      <c r="C16345" s="62" t="s">
        <v>793</v>
      </c>
      <c r="D16345" s="182" t="s">
        <v>11007</v>
      </c>
      <c r="E16345" s="125">
        <v>25000</v>
      </c>
      <c r="F16345" s="57"/>
      <c r="G16345" s="57">
        <f t="shared" si="261"/>
        <v>-25000</v>
      </c>
      <c r="H16345" s="704" t="s">
        <v>10626</v>
      </c>
    </row>
    <row r="16346" spans="1:8" ht="15" customHeight="1" x14ac:dyDescent="0.2">
      <c r="A16346" s="733">
        <v>45161</v>
      </c>
      <c r="B16346" s="62" t="s">
        <v>9984</v>
      </c>
      <c r="C16346" s="62" t="s">
        <v>793</v>
      </c>
      <c r="D16346" s="182" t="s">
        <v>11007</v>
      </c>
      <c r="E16346" s="125">
        <v>25000</v>
      </c>
      <c r="F16346" s="57"/>
      <c r="G16346" s="57">
        <f t="shared" si="261"/>
        <v>-25000</v>
      </c>
      <c r="H16346" s="704" t="s">
        <v>10626</v>
      </c>
    </row>
    <row r="16347" spans="1:8" ht="15" customHeight="1" x14ac:dyDescent="0.2">
      <c r="A16347" s="733">
        <v>45161</v>
      </c>
      <c r="B16347" s="62" t="s">
        <v>9354</v>
      </c>
      <c r="C16347" s="62" t="s">
        <v>793</v>
      </c>
      <c r="D16347" s="182" t="s">
        <v>11008</v>
      </c>
      <c r="E16347" s="125">
        <v>25000</v>
      </c>
      <c r="F16347" s="57"/>
      <c r="G16347" s="57">
        <f t="shared" si="261"/>
        <v>-25000</v>
      </c>
      <c r="H16347" s="704" t="s">
        <v>10626</v>
      </c>
    </row>
    <row r="16348" spans="1:8" ht="15" customHeight="1" x14ac:dyDescent="0.2">
      <c r="A16348" s="733">
        <v>45161</v>
      </c>
      <c r="B16348" s="62" t="s">
        <v>10569</v>
      </c>
      <c r="C16348" s="62" t="s">
        <v>793</v>
      </c>
      <c r="D16348" s="182" t="s">
        <v>11008</v>
      </c>
      <c r="E16348" s="125">
        <v>25000</v>
      </c>
      <c r="F16348" s="57"/>
      <c r="G16348" s="57">
        <f t="shared" si="261"/>
        <v>-25000</v>
      </c>
      <c r="H16348" s="704" t="s">
        <v>10626</v>
      </c>
    </row>
    <row r="16349" spans="1:8" ht="15" customHeight="1" x14ac:dyDescent="0.2">
      <c r="A16349" s="733">
        <v>45161</v>
      </c>
      <c r="B16349" s="62" t="s">
        <v>25</v>
      </c>
      <c r="C16349" s="62" t="s">
        <v>793</v>
      </c>
      <c r="D16349" s="182" t="s">
        <v>11114</v>
      </c>
      <c r="E16349" s="125">
        <v>80000</v>
      </c>
      <c r="F16349" s="57"/>
      <c r="G16349" s="57">
        <f t="shared" si="261"/>
        <v>-80000</v>
      </c>
      <c r="H16349" s="704" t="s">
        <v>10626</v>
      </c>
    </row>
    <row r="16350" spans="1:8" ht="15" customHeight="1" x14ac:dyDescent="0.2">
      <c r="A16350" s="733">
        <v>45161</v>
      </c>
      <c r="B16350" s="62" t="s">
        <v>10177</v>
      </c>
      <c r="C16350" s="62" t="s">
        <v>793</v>
      </c>
      <c r="D16350" s="182" t="s">
        <v>9010</v>
      </c>
      <c r="E16350" s="125">
        <v>5000</v>
      </c>
      <c r="F16350" s="57"/>
      <c r="G16350" s="57">
        <f t="shared" si="261"/>
        <v>-5000</v>
      </c>
      <c r="H16350" s="704" t="s">
        <v>10626</v>
      </c>
    </row>
    <row r="16351" spans="1:8" ht="15" customHeight="1" x14ac:dyDescent="0.2">
      <c r="A16351" s="733">
        <v>45161</v>
      </c>
      <c r="B16351" s="62" t="s">
        <v>16</v>
      </c>
      <c r="C16351" s="62" t="s">
        <v>793</v>
      </c>
      <c r="D16351" s="182" t="s">
        <v>10962</v>
      </c>
      <c r="E16351" s="125">
        <v>23000</v>
      </c>
      <c r="F16351" s="57"/>
      <c r="G16351" s="57">
        <f t="shared" si="261"/>
        <v>-23000</v>
      </c>
      <c r="H16351" s="704" t="s">
        <v>10626</v>
      </c>
    </row>
    <row r="16352" spans="1:8" ht="15" customHeight="1" x14ac:dyDescent="0.2">
      <c r="A16352" s="733">
        <v>45161</v>
      </c>
      <c r="B16352" s="62" t="s">
        <v>10294</v>
      </c>
      <c r="C16352" s="62" t="s">
        <v>793</v>
      </c>
      <c r="D16352" s="182" t="s">
        <v>10969</v>
      </c>
      <c r="E16352" s="125">
        <v>47120</v>
      </c>
      <c r="F16352" s="57"/>
      <c r="G16352" s="57">
        <f t="shared" si="261"/>
        <v>-47120</v>
      </c>
      <c r="H16352" s="704" t="s">
        <v>10626</v>
      </c>
    </row>
    <row r="16353" spans="1:8" ht="15" x14ac:dyDescent="0.2">
      <c r="A16353" s="733">
        <v>45161</v>
      </c>
      <c r="B16353" s="62" t="s">
        <v>103</v>
      </c>
      <c r="C16353" s="62" t="s">
        <v>793</v>
      </c>
      <c r="D16353" s="182" t="s">
        <v>10977</v>
      </c>
      <c r="E16353" s="125">
        <v>229050</v>
      </c>
      <c r="F16353" s="57"/>
      <c r="G16353" s="57">
        <f t="shared" si="261"/>
        <v>-229050</v>
      </c>
      <c r="H16353" s="704" t="s">
        <v>10626</v>
      </c>
    </row>
    <row r="16354" spans="1:8" ht="15" x14ac:dyDescent="0.2">
      <c r="A16354" s="733">
        <v>45161</v>
      </c>
      <c r="B16354" s="62" t="s">
        <v>3945</v>
      </c>
      <c r="C16354" s="62" t="s">
        <v>793</v>
      </c>
      <c r="D16354" s="182" t="s">
        <v>10978</v>
      </c>
      <c r="E16354" s="125">
        <v>149794</v>
      </c>
      <c r="F16354" s="57"/>
      <c r="G16354" s="57">
        <f t="shared" si="261"/>
        <v>-149794</v>
      </c>
      <c r="H16354" s="704" t="s">
        <v>10626</v>
      </c>
    </row>
    <row r="16355" spans="1:8" ht="15" x14ac:dyDescent="0.2">
      <c r="A16355" s="733">
        <v>45161</v>
      </c>
      <c r="B16355" s="62" t="s">
        <v>37</v>
      </c>
      <c r="C16355" s="62" t="s">
        <v>793</v>
      </c>
      <c r="D16355" s="182" t="s">
        <v>10095</v>
      </c>
      <c r="E16355" s="125">
        <v>130524.19354838709</v>
      </c>
      <c r="F16355" s="57"/>
      <c r="G16355" s="57">
        <f t="shared" si="261"/>
        <v>-130524.19354838709</v>
      </c>
      <c r="H16355" s="704" t="s">
        <v>10626</v>
      </c>
    </row>
    <row r="16356" spans="1:8" ht="15" customHeight="1" x14ac:dyDescent="0.2">
      <c r="A16356" s="733">
        <v>45161</v>
      </c>
      <c r="B16356" s="62" t="s">
        <v>9407</v>
      </c>
      <c r="C16356" s="62" t="s">
        <v>793</v>
      </c>
      <c r="D16356" s="182" t="s">
        <v>10980</v>
      </c>
      <c r="E16356" s="125">
        <v>107735</v>
      </c>
      <c r="F16356" s="57"/>
      <c r="G16356" s="57">
        <f t="shared" si="261"/>
        <v>-107735</v>
      </c>
      <c r="H16356" s="704" t="s">
        <v>10626</v>
      </c>
    </row>
    <row r="16357" spans="1:8" ht="15" customHeight="1" x14ac:dyDescent="0.2">
      <c r="A16357" s="733">
        <v>45161</v>
      </c>
      <c r="B16357" s="62" t="s">
        <v>10574</v>
      </c>
      <c r="C16357" s="62" t="s">
        <v>793</v>
      </c>
      <c r="D16357" s="182" t="s">
        <v>10981</v>
      </c>
      <c r="E16357" s="125">
        <v>88065</v>
      </c>
      <c r="F16357" s="57"/>
      <c r="G16357" s="57">
        <f t="shared" si="261"/>
        <v>-88065</v>
      </c>
      <c r="H16357" s="704" t="s">
        <v>10626</v>
      </c>
    </row>
    <row r="16358" spans="1:8" ht="15" customHeight="1" x14ac:dyDescent="0.2">
      <c r="A16358" s="733">
        <v>45161</v>
      </c>
      <c r="B16358" s="62" t="s">
        <v>9400</v>
      </c>
      <c r="C16358" s="62" t="s">
        <v>793</v>
      </c>
      <c r="D16358" s="182" t="s">
        <v>10982</v>
      </c>
      <c r="E16358" s="125">
        <v>65000</v>
      </c>
      <c r="F16358" s="57"/>
      <c r="G16358" s="57">
        <f t="shared" si="261"/>
        <v>-65000</v>
      </c>
      <c r="H16358" s="704" t="s">
        <v>10626</v>
      </c>
    </row>
    <row r="16359" spans="1:8" ht="15" customHeight="1" x14ac:dyDescent="0.2">
      <c r="A16359" s="733">
        <v>45161</v>
      </c>
      <c r="B16359" s="62" t="s">
        <v>3944</v>
      </c>
      <c r="C16359" s="62" t="s">
        <v>793</v>
      </c>
      <c r="D16359" s="182" t="s">
        <v>10983</v>
      </c>
      <c r="E16359" s="125">
        <v>126000</v>
      </c>
      <c r="F16359" s="57"/>
      <c r="G16359" s="57">
        <f t="shared" si="261"/>
        <v>-126000</v>
      </c>
      <c r="H16359" s="704" t="s">
        <v>10626</v>
      </c>
    </row>
    <row r="16360" spans="1:8" ht="15" customHeight="1" x14ac:dyDescent="0.2">
      <c r="A16360" s="733">
        <v>45161</v>
      </c>
      <c r="B16360" s="62" t="s">
        <v>9354</v>
      </c>
      <c r="C16360" s="62" t="s">
        <v>793</v>
      </c>
      <c r="D16360" s="182" t="s">
        <v>10985</v>
      </c>
      <c r="E16360" s="125">
        <v>46150</v>
      </c>
      <c r="F16360" s="57"/>
      <c r="G16360" s="57">
        <f t="shared" si="261"/>
        <v>-46150</v>
      </c>
      <c r="H16360" s="704" t="s">
        <v>10626</v>
      </c>
    </row>
    <row r="16361" spans="1:8" ht="15" customHeight="1" x14ac:dyDescent="0.2">
      <c r="A16361" s="733">
        <v>45161</v>
      </c>
      <c r="B16361" s="62" t="s">
        <v>7805</v>
      </c>
      <c r="C16361" s="62" t="s">
        <v>793</v>
      </c>
      <c r="D16361" s="182" t="s">
        <v>10986</v>
      </c>
      <c r="E16361" s="125">
        <v>24040</v>
      </c>
      <c r="F16361" s="57"/>
      <c r="G16361" s="57">
        <f t="shared" si="261"/>
        <v>-24040</v>
      </c>
      <c r="H16361" s="704" t="s">
        <v>10626</v>
      </c>
    </row>
    <row r="16362" spans="1:8" ht="15" customHeight="1" x14ac:dyDescent="0.2">
      <c r="A16362" s="733">
        <v>45161</v>
      </c>
      <c r="B16362" s="62" t="s">
        <v>9354</v>
      </c>
      <c r="C16362" s="62" t="s">
        <v>793</v>
      </c>
      <c r="D16362" s="182" t="s">
        <v>10987</v>
      </c>
      <c r="E16362" s="125">
        <v>106980</v>
      </c>
      <c r="F16362" s="57"/>
      <c r="G16362" s="57">
        <f t="shared" si="261"/>
        <v>-106980</v>
      </c>
      <c r="H16362" s="704" t="s">
        <v>10626</v>
      </c>
    </row>
    <row r="16363" spans="1:8" ht="15" customHeight="1" x14ac:dyDescent="0.2">
      <c r="A16363" s="733">
        <v>45161</v>
      </c>
      <c r="B16363" s="62" t="s">
        <v>2932</v>
      </c>
      <c r="C16363" s="62" t="s">
        <v>2502</v>
      </c>
      <c r="D16363" s="182" t="s">
        <v>11023</v>
      </c>
      <c r="E16363" s="125">
        <v>292919.35483870964</v>
      </c>
      <c r="F16363" s="57"/>
      <c r="G16363" s="57">
        <f t="shared" si="261"/>
        <v>-292919.35483870964</v>
      </c>
      <c r="H16363" s="704" t="s">
        <v>10626</v>
      </c>
    </row>
    <row r="16364" spans="1:8" ht="15" customHeight="1" x14ac:dyDescent="0.2">
      <c r="A16364" s="733">
        <v>45161</v>
      </c>
      <c r="B16364" s="62" t="s">
        <v>10574</v>
      </c>
      <c r="C16364" s="62" t="s">
        <v>2502</v>
      </c>
      <c r="D16364" s="182" t="s">
        <v>11026</v>
      </c>
      <c r="E16364" s="125">
        <v>24670</v>
      </c>
      <c r="F16364" s="57"/>
      <c r="G16364" s="57">
        <f t="shared" si="261"/>
        <v>-24670</v>
      </c>
      <c r="H16364" s="704" t="s">
        <v>10626</v>
      </c>
    </row>
    <row r="16365" spans="1:8" ht="15" customHeight="1" x14ac:dyDescent="0.2">
      <c r="A16365" s="733">
        <v>45161</v>
      </c>
      <c r="B16365" s="62" t="s">
        <v>103</v>
      </c>
      <c r="C16365" s="62" t="s">
        <v>2502</v>
      </c>
      <c r="D16365" s="182" t="s">
        <v>11062</v>
      </c>
      <c r="E16365" s="125">
        <v>65000</v>
      </c>
      <c r="F16365" s="57"/>
      <c r="G16365" s="57">
        <f t="shared" si="261"/>
        <v>-65000</v>
      </c>
      <c r="H16365" s="704" t="s">
        <v>10626</v>
      </c>
    </row>
    <row r="16366" spans="1:8" ht="15" customHeight="1" x14ac:dyDescent="0.2">
      <c r="A16366" s="733">
        <v>45161</v>
      </c>
      <c r="B16366" s="62" t="s">
        <v>10377</v>
      </c>
      <c r="C16366" s="62" t="s">
        <v>3144</v>
      </c>
      <c r="D16366" s="182" t="s">
        <v>10863</v>
      </c>
      <c r="E16366" s="125">
        <v>44000</v>
      </c>
      <c r="F16366" s="57"/>
      <c r="G16366" s="57">
        <f t="shared" si="261"/>
        <v>-44000</v>
      </c>
      <c r="H16366" s="704" t="s">
        <v>10626</v>
      </c>
    </row>
    <row r="16367" spans="1:8" ht="15" customHeight="1" x14ac:dyDescent="0.2">
      <c r="A16367" s="733">
        <v>45161</v>
      </c>
      <c r="B16367" s="62" t="s">
        <v>10377</v>
      </c>
      <c r="C16367" s="62" t="s">
        <v>5740</v>
      </c>
      <c r="D16367" s="182" t="s">
        <v>10335</v>
      </c>
      <c r="E16367" s="125">
        <v>200</v>
      </c>
      <c r="F16367" s="57"/>
      <c r="G16367" s="57">
        <f t="shared" si="261"/>
        <v>-200</v>
      </c>
      <c r="H16367" s="704" t="s">
        <v>10626</v>
      </c>
    </row>
    <row r="16368" spans="1:8" ht="15" customHeight="1" x14ac:dyDescent="0.2">
      <c r="A16368" s="733">
        <v>45161</v>
      </c>
      <c r="B16368" s="62" t="s">
        <v>8874</v>
      </c>
      <c r="C16368" s="62" t="s">
        <v>3144</v>
      </c>
      <c r="D16368" s="182" t="s">
        <v>10864</v>
      </c>
      <c r="E16368" s="125">
        <v>450</v>
      </c>
      <c r="F16368" s="57"/>
      <c r="G16368" s="57">
        <f t="shared" si="261"/>
        <v>-450</v>
      </c>
      <c r="H16368" s="704" t="s">
        <v>10626</v>
      </c>
    </row>
    <row r="16369" spans="1:8" ht="15" customHeight="1" x14ac:dyDescent="0.2">
      <c r="A16369" s="733">
        <v>45162</v>
      </c>
      <c r="B16369" s="62" t="s">
        <v>10294</v>
      </c>
      <c r="C16369" s="62" t="s">
        <v>3144</v>
      </c>
      <c r="D16369" s="182" t="s">
        <v>10865</v>
      </c>
      <c r="E16369" s="125">
        <v>26000</v>
      </c>
      <c r="F16369" s="57"/>
      <c r="G16369" s="57">
        <f t="shared" si="261"/>
        <v>-26000</v>
      </c>
      <c r="H16369" s="704" t="s">
        <v>10626</v>
      </c>
    </row>
    <row r="16370" spans="1:8" ht="15" customHeight="1" x14ac:dyDescent="0.2">
      <c r="A16370" s="733">
        <v>45162</v>
      </c>
      <c r="B16370" s="62" t="s">
        <v>10574</v>
      </c>
      <c r="C16370" s="62" t="s">
        <v>3144</v>
      </c>
      <c r="D16370" s="182" t="s">
        <v>10866</v>
      </c>
      <c r="E16370" s="125">
        <v>3100</v>
      </c>
      <c r="F16370" s="57"/>
      <c r="G16370" s="57">
        <f t="shared" si="261"/>
        <v>-3100</v>
      </c>
      <c r="H16370" s="704" t="s">
        <v>10626</v>
      </c>
    </row>
    <row r="16371" spans="1:8" ht="15" customHeight="1" x14ac:dyDescent="0.2">
      <c r="A16371" s="733">
        <v>45162</v>
      </c>
      <c r="B16371" s="62" t="s">
        <v>9767</v>
      </c>
      <c r="C16371" s="62" t="s">
        <v>8898</v>
      </c>
      <c r="D16371" s="107" t="s">
        <v>10867</v>
      </c>
      <c r="E16371" s="125">
        <v>200000</v>
      </c>
      <c r="F16371" s="57"/>
      <c r="G16371" s="57">
        <f t="shared" si="261"/>
        <v>-200000</v>
      </c>
      <c r="H16371" s="704" t="s">
        <v>10626</v>
      </c>
    </row>
    <row r="16372" spans="1:8" ht="24" x14ac:dyDescent="0.2">
      <c r="A16372" s="733">
        <v>45162</v>
      </c>
      <c r="B16372" s="62" t="s">
        <v>2932</v>
      </c>
      <c r="C16372" s="62" t="s">
        <v>391</v>
      </c>
      <c r="D16372" s="182" t="s">
        <v>10868</v>
      </c>
      <c r="E16372" s="125">
        <v>5000</v>
      </c>
      <c r="F16372" s="57"/>
      <c r="G16372" s="57">
        <f t="shared" si="261"/>
        <v>-5000</v>
      </c>
      <c r="H16372" s="704" t="s">
        <v>10626</v>
      </c>
    </row>
    <row r="16373" spans="1:8" ht="15" x14ac:dyDescent="0.2">
      <c r="A16373" s="733">
        <v>45163</v>
      </c>
      <c r="B16373" s="62" t="s">
        <v>103</v>
      </c>
      <c r="C16373" s="62" t="s">
        <v>103</v>
      </c>
      <c r="D16373" s="182" t="s">
        <v>10209</v>
      </c>
      <c r="E16373" s="125">
        <v>3000</v>
      </c>
      <c r="F16373" s="57"/>
      <c r="G16373" s="57">
        <f t="shared" si="261"/>
        <v>-3000</v>
      </c>
      <c r="H16373" s="704" t="s">
        <v>10626</v>
      </c>
    </row>
    <row r="16374" spans="1:8" ht="15" x14ac:dyDescent="0.2">
      <c r="A16374" s="733">
        <v>45163</v>
      </c>
      <c r="B16374" s="62" t="s">
        <v>10377</v>
      </c>
      <c r="C16374" s="62" t="s">
        <v>3144</v>
      </c>
      <c r="D16374" s="182" t="s">
        <v>10869</v>
      </c>
      <c r="E16374" s="125">
        <v>1100</v>
      </c>
      <c r="F16374" s="57"/>
      <c r="G16374" s="57">
        <f t="shared" si="261"/>
        <v>-1100</v>
      </c>
      <c r="H16374" s="704" t="s">
        <v>10626</v>
      </c>
    </row>
    <row r="16375" spans="1:8" ht="15" x14ac:dyDescent="0.2">
      <c r="A16375" s="733">
        <v>45163</v>
      </c>
      <c r="B16375" s="62" t="s">
        <v>10377</v>
      </c>
      <c r="C16375" s="62" t="s">
        <v>5740</v>
      </c>
      <c r="D16375" s="182" t="s">
        <v>369</v>
      </c>
      <c r="E16375" s="125">
        <v>850</v>
      </c>
      <c r="F16375" s="57"/>
      <c r="G16375" s="57">
        <f t="shared" si="261"/>
        <v>-850</v>
      </c>
      <c r="H16375" s="704" t="s">
        <v>10626</v>
      </c>
    </row>
    <row r="16376" spans="1:8" ht="15" x14ac:dyDescent="0.2">
      <c r="A16376" s="733">
        <v>45163</v>
      </c>
      <c r="B16376" s="62" t="s">
        <v>10574</v>
      </c>
      <c r="C16376" s="62" t="s">
        <v>5740</v>
      </c>
      <c r="D16376" s="182" t="s">
        <v>369</v>
      </c>
      <c r="E16376" s="125">
        <v>1000</v>
      </c>
      <c r="F16376" s="57"/>
      <c r="G16376" s="57">
        <f t="shared" si="261"/>
        <v>-1000</v>
      </c>
      <c r="H16376" s="704" t="s">
        <v>10626</v>
      </c>
    </row>
    <row r="16377" spans="1:8" ht="15" x14ac:dyDescent="0.2">
      <c r="A16377" s="733">
        <v>45163</v>
      </c>
      <c r="B16377" s="62" t="s">
        <v>10294</v>
      </c>
      <c r="C16377" s="62" t="s">
        <v>5740</v>
      </c>
      <c r="D16377" s="182" t="s">
        <v>369</v>
      </c>
      <c r="E16377" s="125">
        <v>1000</v>
      </c>
      <c r="F16377" s="57"/>
      <c r="G16377" s="57">
        <f t="shared" si="261"/>
        <v>-1000</v>
      </c>
      <c r="H16377" s="704" t="s">
        <v>10626</v>
      </c>
    </row>
    <row r="16378" spans="1:8" ht="15" x14ac:dyDescent="0.2">
      <c r="A16378" s="733">
        <v>45164</v>
      </c>
      <c r="B16378" s="62" t="s">
        <v>3945</v>
      </c>
      <c r="C16378" s="62" t="s">
        <v>10615</v>
      </c>
      <c r="D16378" s="182" t="s">
        <v>10871</v>
      </c>
      <c r="E16378" s="125">
        <v>100000</v>
      </c>
      <c r="F16378" s="57"/>
      <c r="G16378" s="57">
        <f t="shared" si="261"/>
        <v>-100000</v>
      </c>
      <c r="H16378" s="704" t="s">
        <v>10626</v>
      </c>
    </row>
    <row r="16379" spans="1:8" ht="15" x14ac:dyDescent="0.2">
      <c r="A16379" s="733">
        <v>45164</v>
      </c>
      <c r="B16379" s="62" t="s">
        <v>10574</v>
      </c>
      <c r="C16379" s="62" t="s">
        <v>3144</v>
      </c>
      <c r="D16379" s="182" t="s">
        <v>10870</v>
      </c>
      <c r="E16379" s="125">
        <v>133700</v>
      </c>
      <c r="F16379" s="57"/>
      <c r="G16379" s="57">
        <f t="shared" si="261"/>
        <v>-133700</v>
      </c>
      <c r="H16379" s="704" t="s">
        <v>10626</v>
      </c>
    </row>
    <row r="16380" spans="1:8" ht="15" customHeight="1" x14ac:dyDescent="0.2">
      <c r="A16380" s="733">
        <v>45164</v>
      </c>
      <c r="B16380" s="62" t="s">
        <v>10377</v>
      </c>
      <c r="C16380" s="62" t="s">
        <v>5740</v>
      </c>
      <c r="D16380" s="182" t="s">
        <v>369</v>
      </c>
      <c r="E16380" s="125">
        <v>1700</v>
      </c>
      <c r="F16380" s="57"/>
      <c r="G16380" s="57">
        <f t="shared" si="261"/>
        <v>-1700</v>
      </c>
      <c r="H16380" s="704" t="s">
        <v>10626</v>
      </c>
    </row>
    <row r="16381" spans="1:8" ht="15" customHeight="1" x14ac:dyDescent="0.2">
      <c r="A16381" s="733">
        <v>45164</v>
      </c>
      <c r="B16381" s="62" t="s">
        <v>10294</v>
      </c>
      <c r="C16381" s="62" t="s">
        <v>391</v>
      </c>
      <c r="D16381" s="182" t="s">
        <v>10872</v>
      </c>
      <c r="E16381" s="125">
        <v>1000</v>
      </c>
      <c r="F16381" s="57"/>
      <c r="G16381" s="57">
        <f t="shared" si="261"/>
        <v>-1000</v>
      </c>
      <c r="H16381" s="704" t="s">
        <v>10626</v>
      </c>
    </row>
    <row r="16382" spans="1:8" ht="15" x14ac:dyDescent="0.2">
      <c r="A16382" s="733">
        <v>45164</v>
      </c>
      <c r="B16382" s="62" t="s">
        <v>25</v>
      </c>
      <c r="C16382" s="62" t="s">
        <v>8148</v>
      </c>
      <c r="D16382" s="182" t="s">
        <v>10239</v>
      </c>
      <c r="E16382" s="125">
        <v>110227</v>
      </c>
      <c r="F16382" s="57"/>
      <c r="G16382" s="57">
        <f t="shared" si="261"/>
        <v>-110227</v>
      </c>
      <c r="H16382" s="704" t="s">
        <v>10626</v>
      </c>
    </row>
    <row r="16383" spans="1:8" ht="15" x14ac:dyDescent="0.2">
      <c r="A16383" s="733">
        <v>45164</v>
      </c>
      <c r="B16383" s="62" t="s">
        <v>103</v>
      </c>
      <c r="C16383" s="62" t="s">
        <v>8148</v>
      </c>
      <c r="D16383" s="182" t="s">
        <v>10239</v>
      </c>
      <c r="E16383" s="125">
        <v>50343</v>
      </c>
      <c r="F16383" s="57"/>
      <c r="G16383" s="57">
        <f t="shared" ref="G16383:G16446" si="262">F16383-E16383</f>
        <v>-50343</v>
      </c>
      <c r="H16383" s="704" t="s">
        <v>10626</v>
      </c>
    </row>
    <row r="16384" spans="1:8" ht="15" x14ac:dyDescent="0.2">
      <c r="A16384" s="733">
        <v>45164</v>
      </c>
      <c r="B16384" s="62" t="s">
        <v>9354</v>
      </c>
      <c r="C16384" s="62" t="s">
        <v>10881</v>
      </c>
      <c r="D16384" s="182" t="s">
        <v>10873</v>
      </c>
      <c r="E16384" s="125">
        <v>1600000</v>
      </c>
      <c r="F16384" s="57"/>
      <c r="G16384" s="57">
        <f t="shared" si="262"/>
        <v>-1600000</v>
      </c>
      <c r="H16384" s="704" t="s">
        <v>10626</v>
      </c>
    </row>
    <row r="16385" spans="1:8" ht="15" x14ac:dyDescent="0.2">
      <c r="A16385" s="733">
        <v>45164</v>
      </c>
      <c r="B16385" s="62" t="s">
        <v>9965</v>
      </c>
      <c r="C16385" s="550" t="s">
        <v>1802</v>
      </c>
      <c r="D16385" s="739" t="s">
        <v>10874</v>
      </c>
      <c r="E16385" s="551">
        <v>73080</v>
      </c>
      <c r="F16385" s="57"/>
      <c r="G16385" s="57">
        <f t="shared" si="262"/>
        <v>-73080</v>
      </c>
      <c r="H16385" s="704" t="s">
        <v>10626</v>
      </c>
    </row>
    <row r="16386" spans="1:8" ht="15" customHeight="1" x14ac:dyDescent="0.2">
      <c r="A16386" s="733">
        <v>45164</v>
      </c>
      <c r="B16386" s="62" t="s">
        <v>10294</v>
      </c>
      <c r="C16386" s="550" t="s">
        <v>1802</v>
      </c>
      <c r="D16386" s="739" t="s">
        <v>10874</v>
      </c>
      <c r="E16386" s="551">
        <v>4870</v>
      </c>
      <c r="F16386" s="57"/>
      <c r="G16386" s="57">
        <f t="shared" si="262"/>
        <v>-4870</v>
      </c>
      <c r="H16386" s="704" t="s">
        <v>10626</v>
      </c>
    </row>
    <row r="16387" spans="1:8" ht="15" customHeight="1" x14ac:dyDescent="0.2">
      <c r="A16387" s="733">
        <v>45164</v>
      </c>
      <c r="B16387" s="62" t="s">
        <v>10907</v>
      </c>
      <c r="C16387" s="550" t="s">
        <v>1802</v>
      </c>
      <c r="D16387" s="739" t="s">
        <v>10874</v>
      </c>
      <c r="E16387" s="551">
        <v>75050</v>
      </c>
      <c r="F16387" s="57"/>
      <c r="G16387" s="57">
        <f t="shared" si="262"/>
        <v>-75050</v>
      </c>
      <c r="H16387" s="704" t="s">
        <v>10626</v>
      </c>
    </row>
    <row r="16388" spans="1:8" ht="15" x14ac:dyDescent="0.2">
      <c r="A16388" s="733">
        <v>45164</v>
      </c>
      <c r="B16388" s="62" t="s">
        <v>9830</v>
      </c>
      <c r="C16388" s="62" t="s">
        <v>3144</v>
      </c>
      <c r="D16388" s="182" t="s">
        <v>10875</v>
      </c>
      <c r="E16388" s="125">
        <v>53000</v>
      </c>
      <c r="F16388" s="57"/>
      <c r="G16388" s="57">
        <f t="shared" si="262"/>
        <v>-53000</v>
      </c>
      <c r="H16388" s="704" t="s">
        <v>10626</v>
      </c>
    </row>
    <row r="16389" spans="1:8" ht="15" x14ac:dyDescent="0.2">
      <c r="A16389" s="733">
        <v>45164</v>
      </c>
      <c r="B16389" s="62" t="s">
        <v>10377</v>
      </c>
      <c r="C16389" s="62" t="s">
        <v>3144</v>
      </c>
      <c r="D16389" s="182" t="s">
        <v>10876</v>
      </c>
      <c r="E16389" s="125">
        <v>30000</v>
      </c>
      <c r="F16389" s="57"/>
      <c r="G16389" s="57">
        <f t="shared" si="262"/>
        <v>-30000</v>
      </c>
      <c r="H16389" s="704" t="s">
        <v>10626</v>
      </c>
    </row>
    <row r="16390" spans="1:8" ht="15" x14ac:dyDescent="0.2">
      <c r="A16390" s="733">
        <v>45164</v>
      </c>
      <c r="B16390" s="62" t="s">
        <v>10230</v>
      </c>
      <c r="C16390" s="62" t="s">
        <v>789</v>
      </c>
      <c r="D16390" s="182" t="s">
        <v>369</v>
      </c>
      <c r="E16390" s="125">
        <v>2050</v>
      </c>
      <c r="F16390" s="57"/>
      <c r="G16390" s="57">
        <f t="shared" si="262"/>
        <v>-2050</v>
      </c>
      <c r="H16390" s="704" t="s">
        <v>10626</v>
      </c>
    </row>
    <row r="16391" spans="1:8" ht="15" x14ac:dyDescent="0.2">
      <c r="A16391" s="733">
        <v>45164</v>
      </c>
      <c r="B16391" s="62" t="s">
        <v>10574</v>
      </c>
      <c r="C16391" s="62" t="s">
        <v>789</v>
      </c>
      <c r="D16391" s="182" t="s">
        <v>369</v>
      </c>
      <c r="E16391" s="125">
        <v>7150</v>
      </c>
      <c r="F16391" s="57"/>
      <c r="G16391" s="57">
        <f t="shared" si="262"/>
        <v>-7150</v>
      </c>
      <c r="H16391" s="704" t="s">
        <v>10626</v>
      </c>
    </row>
    <row r="16392" spans="1:8" ht="15" x14ac:dyDescent="0.2">
      <c r="A16392" s="733">
        <v>45164</v>
      </c>
      <c r="B16392" s="62" t="s">
        <v>9830</v>
      </c>
      <c r="C16392" s="62" t="s">
        <v>789</v>
      </c>
      <c r="D16392" s="182" t="s">
        <v>369</v>
      </c>
      <c r="E16392" s="125">
        <v>400</v>
      </c>
      <c r="F16392" s="57"/>
      <c r="G16392" s="57">
        <f t="shared" si="262"/>
        <v>-400</v>
      </c>
      <c r="H16392" s="704" t="s">
        <v>10626</v>
      </c>
    </row>
    <row r="16393" spans="1:8" ht="15" x14ac:dyDescent="0.2">
      <c r="A16393" s="733">
        <v>45164</v>
      </c>
      <c r="B16393" s="62" t="s">
        <v>10142</v>
      </c>
      <c r="C16393" s="62" t="s">
        <v>789</v>
      </c>
      <c r="D16393" s="182" t="s">
        <v>369</v>
      </c>
      <c r="E16393" s="125">
        <v>250</v>
      </c>
      <c r="F16393" s="57"/>
      <c r="G16393" s="57">
        <f t="shared" si="262"/>
        <v>-250</v>
      </c>
      <c r="H16393" s="704" t="s">
        <v>10626</v>
      </c>
    </row>
    <row r="16394" spans="1:8" ht="15" x14ac:dyDescent="0.2">
      <c r="A16394" s="733">
        <v>45164</v>
      </c>
      <c r="B16394" s="62" t="s">
        <v>9400</v>
      </c>
      <c r="C16394" s="62" t="s">
        <v>789</v>
      </c>
      <c r="D16394" s="182" t="s">
        <v>369</v>
      </c>
      <c r="E16394" s="125">
        <v>200</v>
      </c>
      <c r="F16394" s="57"/>
      <c r="G16394" s="57">
        <f t="shared" si="262"/>
        <v>-200</v>
      </c>
      <c r="H16394" s="704" t="s">
        <v>10626</v>
      </c>
    </row>
    <row r="16395" spans="1:8" ht="15" x14ac:dyDescent="0.2">
      <c r="A16395" s="733">
        <v>45164</v>
      </c>
      <c r="B16395" s="62" t="s">
        <v>10377</v>
      </c>
      <c r="C16395" s="62" t="s">
        <v>789</v>
      </c>
      <c r="D16395" s="182" t="s">
        <v>369</v>
      </c>
      <c r="E16395" s="125">
        <v>4690</v>
      </c>
      <c r="F16395" s="57"/>
      <c r="G16395" s="57">
        <f t="shared" si="262"/>
        <v>-4690</v>
      </c>
      <c r="H16395" s="704" t="s">
        <v>10626</v>
      </c>
    </row>
    <row r="16396" spans="1:8" ht="15" x14ac:dyDescent="0.2">
      <c r="A16396" s="733">
        <v>45164</v>
      </c>
      <c r="B16396" s="62" t="s">
        <v>9400</v>
      </c>
      <c r="C16396" s="62" t="s">
        <v>9547</v>
      </c>
      <c r="D16396" s="182" t="s">
        <v>10877</v>
      </c>
      <c r="E16396" s="125">
        <v>30000</v>
      </c>
      <c r="F16396" s="57"/>
      <c r="G16396" s="57">
        <f t="shared" si="262"/>
        <v>-30000</v>
      </c>
      <c r="H16396" s="704" t="s">
        <v>10626</v>
      </c>
    </row>
    <row r="16397" spans="1:8" ht="15" x14ac:dyDescent="0.2">
      <c r="A16397" s="733">
        <v>45164</v>
      </c>
      <c r="B16397" s="62" t="s">
        <v>9400</v>
      </c>
      <c r="C16397" s="62" t="s">
        <v>9547</v>
      </c>
      <c r="D16397" s="182" t="s">
        <v>6925</v>
      </c>
      <c r="E16397" s="125">
        <v>25000</v>
      </c>
      <c r="F16397" s="57"/>
      <c r="G16397" s="57">
        <f t="shared" si="262"/>
        <v>-25000</v>
      </c>
      <c r="H16397" s="704" t="s">
        <v>10626</v>
      </c>
    </row>
    <row r="16398" spans="1:8" ht="15" x14ac:dyDescent="0.2">
      <c r="A16398" s="733">
        <v>45166</v>
      </c>
      <c r="B16398" s="62" t="s">
        <v>103</v>
      </c>
      <c r="C16398" s="62" t="s">
        <v>103</v>
      </c>
      <c r="D16398" s="182" t="s">
        <v>10209</v>
      </c>
      <c r="E16398" s="125">
        <v>3000</v>
      </c>
      <c r="F16398" s="57"/>
      <c r="G16398" s="57">
        <f t="shared" si="262"/>
        <v>-3000</v>
      </c>
      <c r="H16398" s="704" t="s">
        <v>10626</v>
      </c>
    </row>
    <row r="16399" spans="1:8" ht="15" x14ac:dyDescent="0.2">
      <c r="A16399" s="733">
        <v>45166</v>
      </c>
      <c r="B16399" s="62" t="s">
        <v>10574</v>
      </c>
      <c r="C16399" s="62" t="s">
        <v>3144</v>
      </c>
      <c r="D16399" s="182" t="s">
        <v>2271</v>
      </c>
      <c r="E16399" s="125">
        <v>10000</v>
      </c>
      <c r="F16399" s="57"/>
      <c r="G16399" s="57">
        <f t="shared" si="262"/>
        <v>-10000</v>
      </c>
      <c r="H16399" s="704" t="s">
        <v>10626</v>
      </c>
    </row>
    <row r="16400" spans="1:8" ht="15" x14ac:dyDescent="0.2">
      <c r="A16400" s="733">
        <v>45166</v>
      </c>
      <c r="B16400" s="62" t="s">
        <v>10574</v>
      </c>
      <c r="C16400" s="62" t="s">
        <v>3144</v>
      </c>
      <c r="D16400" s="182" t="s">
        <v>10878</v>
      </c>
      <c r="E16400" s="125">
        <v>51000</v>
      </c>
      <c r="F16400" s="57"/>
      <c r="G16400" s="57">
        <f t="shared" si="262"/>
        <v>-51000</v>
      </c>
      <c r="H16400" s="704" t="s">
        <v>10626</v>
      </c>
    </row>
    <row r="16401" spans="1:8" ht="15" x14ac:dyDescent="0.2">
      <c r="A16401" s="733">
        <v>45166</v>
      </c>
      <c r="B16401" s="62" t="s">
        <v>9354</v>
      </c>
      <c r="C16401" s="62" t="s">
        <v>5740</v>
      </c>
      <c r="D16401" s="182" t="s">
        <v>10335</v>
      </c>
      <c r="E16401" s="125">
        <v>500</v>
      </c>
      <c r="F16401" s="57"/>
      <c r="G16401" s="57">
        <f t="shared" si="262"/>
        <v>-500</v>
      </c>
      <c r="H16401" s="704" t="s">
        <v>10626</v>
      </c>
    </row>
    <row r="16402" spans="1:8" ht="15" x14ac:dyDescent="0.2">
      <c r="A16402" s="733">
        <v>45166</v>
      </c>
      <c r="B16402" s="62" t="s">
        <v>10377</v>
      </c>
      <c r="C16402" s="62" t="s">
        <v>5740</v>
      </c>
      <c r="D16402" s="182" t="s">
        <v>369</v>
      </c>
      <c r="E16402" s="125">
        <v>1800</v>
      </c>
      <c r="F16402" s="57"/>
      <c r="G16402" s="57">
        <f t="shared" si="262"/>
        <v>-1800</v>
      </c>
      <c r="H16402" s="704" t="s">
        <v>10626</v>
      </c>
    </row>
    <row r="16403" spans="1:8" ht="15" x14ac:dyDescent="0.2">
      <c r="A16403" s="733">
        <v>45166</v>
      </c>
      <c r="B16403" s="62" t="s">
        <v>10377</v>
      </c>
      <c r="C16403" s="62" t="s">
        <v>3144</v>
      </c>
      <c r="D16403" s="182" t="s">
        <v>2271</v>
      </c>
      <c r="E16403" s="125">
        <v>22830</v>
      </c>
      <c r="F16403" s="57"/>
      <c r="G16403" s="57">
        <f t="shared" si="262"/>
        <v>-22830</v>
      </c>
      <c r="H16403" s="704" t="s">
        <v>10626</v>
      </c>
    </row>
    <row r="16404" spans="1:8" ht="15" x14ac:dyDescent="0.2">
      <c r="A16404" s="733">
        <v>45166</v>
      </c>
      <c r="B16404" s="62" t="s">
        <v>9354</v>
      </c>
      <c r="C16404" s="62" t="s">
        <v>3144</v>
      </c>
      <c r="D16404" s="182" t="s">
        <v>10879</v>
      </c>
      <c r="E16404" s="125">
        <v>69000</v>
      </c>
      <c r="F16404" s="57"/>
      <c r="G16404" s="57">
        <f t="shared" si="262"/>
        <v>-69000</v>
      </c>
      <c r="H16404" s="704" t="s">
        <v>10626</v>
      </c>
    </row>
    <row r="16405" spans="1:8" ht="15" x14ac:dyDescent="0.2">
      <c r="A16405" s="733">
        <v>45166</v>
      </c>
      <c r="B16405" s="62" t="s">
        <v>10574</v>
      </c>
      <c r="C16405" s="62" t="s">
        <v>5740</v>
      </c>
      <c r="D16405" s="182" t="s">
        <v>369</v>
      </c>
      <c r="E16405" s="125">
        <v>3500</v>
      </c>
      <c r="F16405" s="57"/>
      <c r="G16405" s="57">
        <f t="shared" si="262"/>
        <v>-3500</v>
      </c>
      <c r="H16405" s="704" t="s">
        <v>10626</v>
      </c>
    </row>
    <row r="16406" spans="1:8" ht="15" x14ac:dyDescent="0.2">
      <c r="A16406" s="733">
        <v>45166</v>
      </c>
      <c r="B16406" s="62" t="s">
        <v>103</v>
      </c>
      <c r="C16406" s="62" t="s">
        <v>103</v>
      </c>
      <c r="D16406" s="182" t="s">
        <v>10209</v>
      </c>
      <c r="E16406" s="125">
        <v>3500</v>
      </c>
      <c r="F16406" s="57"/>
      <c r="G16406" s="57">
        <f t="shared" si="262"/>
        <v>-3500</v>
      </c>
      <c r="H16406" s="704" t="s">
        <v>10626</v>
      </c>
    </row>
    <row r="16407" spans="1:8" ht="24" x14ac:dyDescent="0.2">
      <c r="A16407" s="733">
        <v>45166</v>
      </c>
      <c r="B16407" s="62" t="s">
        <v>9354</v>
      </c>
      <c r="C16407" s="62" t="s">
        <v>10881</v>
      </c>
      <c r="D16407" s="182" t="s">
        <v>10880</v>
      </c>
      <c r="E16407" s="125">
        <v>200000</v>
      </c>
      <c r="F16407" s="57"/>
      <c r="G16407" s="57">
        <f t="shared" si="262"/>
        <v>-200000</v>
      </c>
      <c r="H16407" s="704" t="s">
        <v>10626</v>
      </c>
    </row>
    <row r="16408" spans="1:8" ht="15" x14ac:dyDescent="0.2">
      <c r="A16408" s="733">
        <v>45166</v>
      </c>
      <c r="B16408" s="62" t="s">
        <v>2932</v>
      </c>
      <c r="C16408" s="62" t="s">
        <v>391</v>
      </c>
      <c r="D16408" s="182" t="s">
        <v>369</v>
      </c>
      <c r="E16408" s="125">
        <v>6250</v>
      </c>
      <c r="F16408" s="57"/>
      <c r="G16408" s="57">
        <f t="shared" si="262"/>
        <v>-6250</v>
      </c>
      <c r="H16408" s="704" t="s">
        <v>10626</v>
      </c>
    </row>
    <row r="16409" spans="1:8" ht="15" x14ac:dyDescent="0.2">
      <c r="A16409" s="733">
        <v>45166</v>
      </c>
      <c r="B16409" s="62" t="s">
        <v>9407</v>
      </c>
      <c r="C16409" s="62" t="s">
        <v>3144</v>
      </c>
      <c r="D16409" s="182" t="s">
        <v>5135</v>
      </c>
      <c r="E16409" s="125">
        <v>18720</v>
      </c>
      <c r="F16409" s="57"/>
      <c r="G16409" s="57">
        <f t="shared" si="262"/>
        <v>-18720</v>
      </c>
      <c r="H16409" s="704" t="s">
        <v>10626</v>
      </c>
    </row>
    <row r="16410" spans="1:8" ht="15" x14ac:dyDescent="0.2">
      <c r="A16410" s="733">
        <v>45166</v>
      </c>
      <c r="B16410" s="62" t="s">
        <v>10294</v>
      </c>
      <c r="C16410" s="62" t="s">
        <v>6965</v>
      </c>
      <c r="D16410" s="182" t="s">
        <v>9515</v>
      </c>
      <c r="E16410" s="125">
        <v>8000</v>
      </c>
      <c r="F16410" s="57"/>
      <c r="G16410" s="57">
        <f t="shared" si="262"/>
        <v>-8000</v>
      </c>
      <c r="H16410" s="704" t="s">
        <v>10626</v>
      </c>
    </row>
    <row r="16411" spans="1:8" ht="15" x14ac:dyDescent="0.2">
      <c r="A16411" s="733">
        <v>45167</v>
      </c>
      <c r="B16411" s="62" t="s">
        <v>10336</v>
      </c>
      <c r="C16411" s="62" t="s">
        <v>3144</v>
      </c>
      <c r="D16411" s="182" t="s">
        <v>10889</v>
      </c>
      <c r="E16411" s="125">
        <v>17400</v>
      </c>
      <c r="F16411" s="57"/>
      <c r="G16411" s="57">
        <f t="shared" si="262"/>
        <v>-17400</v>
      </c>
      <c r="H16411" s="704" t="s">
        <v>10626</v>
      </c>
    </row>
    <row r="16412" spans="1:8" ht="15" x14ac:dyDescent="0.2">
      <c r="A16412" s="733">
        <v>45167</v>
      </c>
      <c r="B16412" s="62" t="s">
        <v>10574</v>
      </c>
      <c r="C16412" s="62" t="s">
        <v>3144</v>
      </c>
      <c r="D16412" s="182" t="s">
        <v>10890</v>
      </c>
      <c r="E16412" s="125">
        <v>6924</v>
      </c>
      <c r="F16412" s="57"/>
      <c r="G16412" s="57">
        <f t="shared" si="262"/>
        <v>-6924</v>
      </c>
      <c r="H16412" s="704" t="s">
        <v>10626</v>
      </c>
    </row>
    <row r="16413" spans="1:8" ht="15" x14ac:dyDescent="0.2">
      <c r="A16413" s="733">
        <v>45167</v>
      </c>
      <c r="B16413" s="62" t="s">
        <v>10336</v>
      </c>
      <c r="C16413" s="62" t="s">
        <v>3144</v>
      </c>
      <c r="D16413" s="182" t="s">
        <v>10891</v>
      </c>
      <c r="E16413" s="125">
        <v>480</v>
      </c>
      <c r="F16413" s="57"/>
      <c r="G16413" s="57">
        <f t="shared" si="262"/>
        <v>-480</v>
      </c>
      <c r="H16413" s="704" t="s">
        <v>10626</v>
      </c>
    </row>
    <row r="16414" spans="1:8" ht="15" x14ac:dyDescent="0.2">
      <c r="A16414" s="733">
        <v>45167</v>
      </c>
      <c r="B16414" s="62" t="s">
        <v>10574</v>
      </c>
      <c r="C16414" s="62" t="s">
        <v>5386</v>
      </c>
      <c r="D16414" s="182" t="s">
        <v>10892</v>
      </c>
      <c r="E16414" s="125">
        <v>7000</v>
      </c>
      <c r="F16414" s="57"/>
      <c r="G16414" s="57">
        <f t="shared" si="262"/>
        <v>-7000</v>
      </c>
      <c r="H16414" s="704" t="s">
        <v>10626</v>
      </c>
    </row>
    <row r="16415" spans="1:8" ht="15" x14ac:dyDescent="0.2">
      <c r="A16415" s="733">
        <v>45167</v>
      </c>
      <c r="B16415" s="62" t="s">
        <v>10230</v>
      </c>
      <c r="C16415" s="62" t="s">
        <v>5740</v>
      </c>
      <c r="D16415" s="182" t="s">
        <v>369</v>
      </c>
      <c r="E16415" s="125">
        <v>1600</v>
      </c>
      <c r="F16415" s="57"/>
      <c r="G16415" s="57">
        <f t="shared" si="262"/>
        <v>-1600</v>
      </c>
      <c r="H16415" s="704" t="s">
        <v>10626</v>
      </c>
    </row>
    <row r="16416" spans="1:8" ht="15" x14ac:dyDescent="0.2">
      <c r="A16416" s="733">
        <v>45167</v>
      </c>
      <c r="B16416" s="62" t="s">
        <v>10230</v>
      </c>
      <c r="C16416" s="62" t="s">
        <v>5740</v>
      </c>
      <c r="D16416" s="182" t="s">
        <v>369</v>
      </c>
      <c r="E16416" s="125">
        <v>3000</v>
      </c>
      <c r="F16416" s="57"/>
      <c r="G16416" s="57">
        <f t="shared" si="262"/>
        <v>-3000</v>
      </c>
      <c r="H16416" s="704" t="s">
        <v>10626</v>
      </c>
    </row>
    <row r="16417" spans="1:8" ht="15" x14ac:dyDescent="0.2">
      <c r="A16417" s="733">
        <v>45167</v>
      </c>
      <c r="B16417" s="62" t="s">
        <v>10230</v>
      </c>
      <c r="C16417" s="62" t="s">
        <v>5740</v>
      </c>
      <c r="D16417" s="182" t="s">
        <v>369</v>
      </c>
      <c r="E16417" s="125">
        <v>1600</v>
      </c>
      <c r="F16417" s="57"/>
      <c r="G16417" s="57">
        <f t="shared" si="262"/>
        <v>-1600</v>
      </c>
      <c r="H16417" s="704" t="s">
        <v>10626</v>
      </c>
    </row>
    <row r="16418" spans="1:8" ht="15" x14ac:dyDescent="0.2">
      <c r="A16418" s="733">
        <v>45167</v>
      </c>
      <c r="B16418" s="62" t="s">
        <v>10336</v>
      </c>
      <c r="C16418" s="62" t="s">
        <v>5740</v>
      </c>
      <c r="D16418" s="182" t="s">
        <v>369</v>
      </c>
      <c r="E16418" s="125">
        <v>1000</v>
      </c>
      <c r="F16418" s="57"/>
      <c r="G16418" s="57">
        <f t="shared" si="262"/>
        <v>-1000</v>
      </c>
      <c r="H16418" s="704" t="s">
        <v>10626</v>
      </c>
    </row>
    <row r="16419" spans="1:8" ht="15" x14ac:dyDescent="0.2">
      <c r="A16419" s="733">
        <v>45167</v>
      </c>
      <c r="B16419" s="62" t="s">
        <v>10230</v>
      </c>
      <c r="C16419" s="62" t="s">
        <v>285</v>
      </c>
      <c r="D16419" s="182" t="s">
        <v>10885</v>
      </c>
      <c r="E16419" s="125">
        <v>1500</v>
      </c>
      <c r="F16419" s="57"/>
      <c r="G16419" s="57">
        <f t="shared" si="262"/>
        <v>-1500</v>
      </c>
      <c r="H16419" s="704" t="s">
        <v>10626</v>
      </c>
    </row>
    <row r="16420" spans="1:8" ht="24" x14ac:dyDescent="0.2">
      <c r="A16420" s="733">
        <v>45167</v>
      </c>
      <c r="B16420" s="62" t="s">
        <v>10574</v>
      </c>
      <c r="C16420" s="550" t="s">
        <v>10887</v>
      </c>
      <c r="D16420" s="739" t="s">
        <v>10886</v>
      </c>
      <c r="E16420" s="551">
        <v>170000</v>
      </c>
      <c r="F16420" s="57"/>
      <c r="G16420" s="57">
        <f t="shared" si="262"/>
        <v>-170000</v>
      </c>
      <c r="H16420" s="704" t="s">
        <v>10626</v>
      </c>
    </row>
    <row r="16421" spans="1:8" ht="24" x14ac:dyDescent="0.2">
      <c r="A16421" s="733">
        <v>45167</v>
      </c>
      <c r="B16421" s="62" t="s">
        <v>9354</v>
      </c>
      <c r="C16421" s="550" t="s">
        <v>10887</v>
      </c>
      <c r="D16421" s="739" t="s">
        <v>10886</v>
      </c>
      <c r="E16421" s="551">
        <v>55000</v>
      </c>
      <c r="F16421" s="57"/>
      <c r="G16421" s="57">
        <f t="shared" si="262"/>
        <v>-55000</v>
      </c>
      <c r="H16421" s="704" t="s">
        <v>10626</v>
      </c>
    </row>
    <row r="16422" spans="1:8" ht="24" x14ac:dyDescent="0.2">
      <c r="A16422" s="733">
        <v>45167</v>
      </c>
      <c r="B16422" s="62" t="s">
        <v>10230</v>
      </c>
      <c r="C16422" s="550" t="s">
        <v>10887</v>
      </c>
      <c r="D16422" s="739" t="s">
        <v>10886</v>
      </c>
      <c r="E16422" s="551">
        <v>65000</v>
      </c>
      <c r="F16422" s="57"/>
      <c r="G16422" s="57">
        <f t="shared" si="262"/>
        <v>-65000</v>
      </c>
      <c r="H16422" s="704" t="s">
        <v>10626</v>
      </c>
    </row>
    <row r="16423" spans="1:8" ht="24" x14ac:dyDescent="0.2">
      <c r="A16423" s="733">
        <v>45167</v>
      </c>
      <c r="B16423" s="62" t="s">
        <v>10294</v>
      </c>
      <c r="C16423" s="550" t="s">
        <v>10887</v>
      </c>
      <c r="D16423" s="739" t="s">
        <v>10886</v>
      </c>
      <c r="E16423" s="551">
        <v>53000</v>
      </c>
      <c r="F16423" s="57"/>
      <c r="G16423" s="57">
        <f t="shared" si="262"/>
        <v>-53000</v>
      </c>
      <c r="H16423" s="704" t="s">
        <v>10626</v>
      </c>
    </row>
    <row r="16424" spans="1:8" ht="27.75" customHeight="1" x14ac:dyDescent="0.2">
      <c r="A16424" s="733">
        <v>45167</v>
      </c>
      <c r="B16424" s="62" t="s">
        <v>10574</v>
      </c>
      <c r="C16424" s="669" t="s">
        <v>3144</v>
      </c>
      <c r="D16424" s="906" t="s">
        <v>10888</v>
      </c>
      <c r="E16424" s="671">
        <v>93000</v>
      </c>
      <c r="F16424" s="57"/>
      <c r="G16424" s="57">
        <f t="shared" si="262"/>
        <v>-93000</v>
      </c>
      <c r="H16424" s="704" t="s">
        <v>10626</v>
      </c>
    </row>
    <row r="16425" spans="1:8" ht="27.75" customHeight="1" x14ac:dyDescent="0.2">
      <c r="A16425" s="733">
        <v>45167</v>
      </c>
      <c r="B16425" s="62" t="s">
        <v>10230</v>
      </c>
      <c r="C16425" s="669" t="s">
        <v>3144</v>
      </c>
      <c r="D16425" s="906" t="s">
        <v>10888</v>
      </c>
      <c r="E16425" s="671">
        <v>250000</v>
      </c>
      <c r="F16425" s="57"/>
      <c r="G16425" s="57">
        <f t="shared" si="262"/>
        <v>-250000</v>
      </c>
      <c r="H16425" s="704" t="s">
        <v>10626</v>
      </c>
    </row>
    <row r="16426" spans="1:8" ht="27.75" customHeight="1" x14ac:dyDescent="0.2">
      <c r="A16426" s="733">
        <v>45167</v>
      </c>
      <c r="B16426" s="62" t="s">
        <v>9354</v>
      </c>
      <c r="C16426" s="669" t="s">
        <v>3144</v>
      </c>
      <c r="D16426" s="906" t="s">
        <v>10888</v>
      </c>
      <c r="E16426" s="671">
        <v>82800</v>
      </c>
      <c r="F16426" s="57"/>
      <c r="G16426" s="57">
        <f t="shared" si="262"/>
        <v>-82800</v>
      </c>
      <c r="H16426" s="704" t="s">
        <v>10626</v>
      </c>
    </row>
    <row r="16427" spans="1:8" ht="15" x14ac:dyDescent="0.2">
      <c r="A16427" s="733">
        <v>45168</v>
      </c>
      <c r="B16427" s="62" t="s">
        <v>10142</v>
      </c>
      <c r="C16427" s="62" t="s">
        <v>3144</v>
      </c>
      <c r="D16427" s="182" t="s">
        <v>6639</v>
      </c>
      <c r="E16427" s="125">
        <v>17700</v>
      </c>
      <c r="F16427" s="57"/>
      <c r="G16427" s="57">
        <f t="shared" si="262"/>
        <v>-17700</v>
      </c>
      <c r="H16427" s="704" t="s">
        <v>10626</v>
      </c>
    </row>
    <row r="16428" spans="1:8" ht="15" x14ac:dyDescent="0.2">
      <c r="A16428" s="733">
        <v>45168</v>
      </c>
      <c r="B16428" s="62" t="s">
        <v>9830</v>
      </c>
      <c r="C16428" s="62" t="s">
        <v>9867</v>
      </c>
      <c r="D16428" s="182" t="s">
        <v>10921</v>
      </c>
      <c r="E16428" s="125">
        <v>999000</v>
      </c>
      <c r="F16428" s="57"/>
      <c r="G16428" s="57">
        <f t="shared" si="262"/>
        <v>-999000</v>
      </c>
      <c r="H16428" s="704" t="s">
        <v>10626</v>
      </c>
    </row>
    <row r="16429" spans="1:8" ht="15" x14ac:dyDescent="0.2">
      <c r="A16429" s="733">
        <v>45168</v>
      </c>
      <c r="B16429" s="62" t="s">
        <v>10336</v>
      </c>
      <c r="C16429" s="62" t="s">
        <v>9458</v>
      </c>
      <c r="D16429" s="182" t="s">
        <v>10877</v>
      </c>
      <c r="E16429" s="125">
        <v>20000</v>
      </c>
      <c r="F16429" s="57"/>
      <c r="G16429" s="57">
        <f t="shared" si="262"/>
        <v>-20000</v>
      </c>
      <c r="H16429" s="704" t="s">
        <v>10626</v>
      </c>
    </row>
    <row r="16430" spans="1:8" ht="15" x14ac:dyDescent="0.2">
      <c r="A16430" s="733">
        <v>45168</v>
      </c>
      <c r="B16430" s="62" t="s">
        <v>10142</v>
      </c>
      <c r="C16430" s="550" t="s">
        <v>10482</v>
      </c>
      <c r="D16430" s="739" t="s">
        <v>11049</v>
      </c>
      <c r="E16430" s="551">
        <v>300000</v>
      </c>
      <c r="F16430" s="57"/>
      <c r="G16430" s="57">
        <f t="shared" si="262"/>
        <v>-300000</v>
      </c>
      <c r="H16430" s="704" t="s">
        <v>10626</v>
      </c>
    </row>
    <row r="16431" spans="1:8" ht="15" x14ac:dyDescent="0.2">
      <c r="A16431" s="733">
        <v>45168</v>
      </c>
      <c r="B16431" s="62" t="s">
        <v>10294</v>
      </c>
      <c r="C16431" s="550" t="s">
        <v>10482</v>
      </c>
      <c r="D16431" s="739" t="s">
        <v>11049</v>
      </c>
      <c r="E16431" s="551">
        <v>300000</v>
      </c>
      <c r="F16431" s="57"/>
      <c r="G16431" s="57">
        <f t="shared" si="262"/>
        <v>-300000</v>
      </c>
      <c r="H16431" s="704" t="s">
        <v>10626</v>
      </c>
    </row>
    <row r="16432" spans="1:8" ht="15" x14ac:dyDescent="0.2">
      <c r="A16432" s="733">
        <v>45168</v>
      </c>
      <c r="B16432" s="62" t="s">
        <v>8041</v>
      </c>
      <c r="C16432" s="62" t="s">
        <v>8089</v>
      </c>
      <c r="D16432" s="182" t="s">
        <v>10217</v>
      </c>
      <c r="E16432" s="125">
        <v>800000</v>
      </c>
      <c r="F16432" s="57"/>
      <c r="G16432" s="57">
        <f t="shared" si="262"/>
        <v>-800000</v>
      </c>
      <c r="H16432" s="704" t="s">
        <v>10626</v>
      </c>
    </row>
    <row r="16433" spans="1:8" ht="15" x14ac:dyDescent="0.2">
      <c r="A16433" s="733">
        <v>45168</v>
      </c>
      <c r="B16433" s="62" t="s">
        <v>9354</v>
      </c>
      <c r="C16433" s="62" t="s">
        <v>10881</v>
      </c>
      <c r="D16433" s="182" t="s">
        <v>10877</v>
      </c>
      <c r="E16433" s="125">
        <v>100000</v>
      </c>
      <c r="F16433" s="57"/>
      <c r="G16433" s="57">
        <f t="shared" si="262"/>
        <v>-100000</v>
      </c>
      <c r="H16433" s="704" t="s">
        <v>10626</v>
      </c>
    </row>
    <row r="16434" spans="1:8" ht="15" x14ac:dyDescent="0.2">
      <c r="A16434" s="733">
        <v>45168</v>
      </c>
      <c r="B16434" s="62" t="s">
        <v>10574</v>
      </c>
      <c r="C16434" s="62" t="s">
        <v>8089</v>
      </c>
      <c r="D16434" s="182" t="s">
        <v>10918</v>
      </c>
      <c r="E16434" s="125">
        <v>1000000</v>
      </c>
      <c r="F16434" s="57"/>
      <c r="G16434" s="57">
        <f t="shared" si="262"/>
        <v>-1000000</v>
      </c>
      <c r="H16434" s="704" t="s">
        <v>10626</v>
      </c>
    </row>
    <row r="16435" spans="1:8" ht="15" x14ac:dyDescent="0.2">
      <c r="A16435" s="733">
        <v>45168</v>
      </c>
      <c r="B16435" s="62" t="s">
        <v>103</v>
      </c>
      <c r="C16435" s="62" t="s">
        <v>103</v>
      </c>
      <c r="D16435" s="182" t="s">
        <v>10209</v>
      </c>
      <c r="E16435" s="125">
        <v>3500</v>
      </c>
      <c r="F16435" s="57"/>
      <c r="G16435" s="57">
        <f t="shared" si="262"/>
        <v>-3500</v>
      </c>
      <c r="H16435" s="704" t="s">
        <v>10626</v>
      </c>
    </row>
    <row r="16436" spans="1:8" ht="15" x14ac:dyDescent="0.2">
      <c r="A16436" s="733">
        <v>45168</v>
      </c>
      <c r="B16436" s="62" t="s">
        <v>10294</v>
      </c>
      <c r="C16436" s="62" t="s">
        <v>285</v>
      </c>
      <c r="D16436" s="182" t="s">
        <v>10945</v>
      </c>
      <c r="E16436" s="125">
        <v>1500</v>
      </c>
      <c r="F16436" s="57"/>
      <c r="G16436" s="57">
        <f t="shared" si="262"/>
        <v>-1500</v>
      </c>
      <c r="H16436" s="704" t="s">
        <v>10626</v>
      </c>
    </row>
    <row r="16437" spans="1:8" ht="15" x14ac:dyDescent="0.2">
      <c r="A16437" s="733">
        <v>45168</v>
      </c>
      <c r="B16437" s="62" t="s">
        <v>10574</v>
      </c>
      <c r="C16437" s="62" t="s">
        <v>3144</v>
      </c>
      <c r="D16437" s="182" t="s">
        <v>10946</v>
      </c>
      <c r="E16437" s="125">
        <v>20000</v>
      </c>
      <c r="F16437" s="57"/>
      <c r="G16437" s="57">
        <f t="shared" si="262"/>
        <v>-20000</v>
      </c>
      <c r="H16437" s="704" t="s">
        <v>10626</v>
      </c>
    </row>
    <row r="16438" spans="1:8" ht="15" x14ac:dyDescent="0.2">
      <c r="A16438" s="733">
        <v>45168</v>
      </c>
      <c r="B16438" s="62" t="s">
        <v>10230</v>
      </c>
      <c r="C16438" s="62" t="s">
        <v>5740</v>
      </c>
      <c r="D16438" s="182" t="s">
        <v>369</v>
      </c>
      <c r="E16438" s="125">
        <v>1500</v>
      </c>
      <c r="F16438" s="57"/>
      <c r="G16438" s="57">
        <f t="shared" si="262"/>
        <v>-1500</v>
      </c>
      <c r="H16438" s="704" t="s">
        <v>10626</v>
      </c>
    </row>
    <row r="16439" spans="1:8" ht="15" x14ac:dyDescent="0.2">
      <c r="A16439" s="733">
        <v>45169</v>
      </c>
      <c r="B16439" s="62" t="s">
        <v>10574</v>
      </c>
      <c r="C16439" s="62" t="s">
        <v>10919</v>
      </c>
      <c r="D16439" s="182" t="s">
        <v>10914</v>
      </c>
      <c r="E16439" s="125">
        <v>500000</v>
      </c>
      <c r="F16439" s="57"/>
      <c r="G16439" s="57">
        <f t="shared" si="262"/>
        <v>-500000</v>
      </c>
      <c r="H16439" s="704" t="s">
        <v>10626</v>
      </c>
    </row>
    <row r="16440" spans="1:8" ht="15" x14ac:dyDescent="0.2">
      <c r="A16440" s="733">
        <v>45169</v>
      </c>
      <c r="B16440" s="62" t="s">
        <v>9354</v>
      </c>
      <c r="C16440" s="62" t="s">
        <v>8392</v>
      </c>
      <c r="D16440" s="182" t="s">
        <v>10235</v>
      </c>
      <c r="E16440" s="125">
        <v>657900</v>
      </c>
      <c r="F16440" s="57"/>
      <c r="G16440" s="57">
        <f t="shared" si="262"/>
        <v>-657900</v>
      </c>
      <c r="H16440" s="704" t="s">
        <v>10626</v>
      </c>
    </row>
    <row r="16441" spans="1:8" ht="15" x14ac:dyDescent="0.2">
      <c r="A16441" s="733">
        <v>45169</v>
      </c>
      <c r="B16441" s="62" t="s">
        <v>10574</v>
      </c>
      <c r="C16441" s="62" t="s">
        <v>10919</v>
      </c>
      <c r="D16441" s="182" t="s">
        <v>10914</v>
      </c>
      <c r="E16441" s="125">
        <v>150000</v>
      </c>
      <c r="F16441" s="57"/>
      <c r="G16441" s="57">
        <f t="shared" si="262"/>
        <v>-150000</v>
      </c>
      <c r="H16441" s="704" t="s">
        <v>10626</v>
      </c>
    </row>
    <row r="16442" spans="1:8" ht="15" x14ac:dyDescent="0.2">
      <c r="A16442" s="733">
        <v>45169</v>
      </c>
      <c r="B16442" s="62" t="s">
        <v>10336</v>
      </c>
      <c r="C16442" s="62" t="s">
        <v>10171</v>
      </c>
      <c r="D16442" s="182" t="s">
        <v>10920</v>
      </c>
      <c r="E16442" s="125">
        <v>228400</v>
      </c>
      <c r="F16442" s="57"/>
      <c r="G16442" s="57">
        <f t="shared" si="262"/>
        <v>-228400</v>
      </c>
      <c r="H16442" s="704" t="s">
        <v>10626</v>
      </c>
    </row>
    <row r="16443" spans="1:8" ht="15" x14ac:dyDescent="0.2">
      <c r="A16443" s="733">
        <v>45169</v>
      </c>
      <c r="B16443" s="62" t="s">
        <v>10574</v>
      </c>
      <c r="C16443" s="62" t="s">
        <v>391</v>
      </c>
      <c r="D16443" s="182" t="s">
        <v>10947</v>
      </c>
      <c r="E16443" s="125">
        <v>5000</v>
      </c>
      <c r="F16443" s="57"/>
      <c r="G16443" s="57">
        <f t="shared" si="262"/>
        <v>-5000</v>
      </c>
      <c r="H16443" s="704" t="s">
        <v>10626</v>
      </c>
    </row>
    <row r="16444" spans="1:8" ht="15" x14ac:dyDescent="0.2">
      <c r="A16444" s="733">
        <v>45169</v>
      </c>
      <c r="B16444" s="62" t="s">
        <v>103</v>
      </c>
      <c r="C16444" s="62" t="s">
        <v>103</v>
      </c>
      <c r="D16444" s="182" t="s">
        <v>10209</v>
      </c>
      <c r="E16444" s="125">
        <v>3500</v>
      </c>
      <c r="F16444" s="57"/>
      <c r="G16444" s="57">
        <f t="shared" si="262"/>
        <v>-3500</v>
      </c>
      <c r="H16444" s="704" t="s">
        <v>10626</v>
      </c>
    </row>
    <row r="16445" spans="1:8" ht="15" x14ac:dyDescent="0.2">
      <c r="A16445" s="733">
        <v>45169</v>
      </c>
      <c r="B16445" s="62" t="s">
        <v>103</v>
      </c>
      <c r="C16445" s="62" t="s">
        <v>5740</v>
      </c>
      <c r="D16445" s="182" t="s">
        <v>10335</v>
      </c>
      <c r="E16445" s="125">
        <v>350</v>
      </c>
      <c r="F16445" s="57"/>
      <c r="G16445" s="57">
        <f t="shared" si="262"/>
        <v>-350</v>
      </c>
      <c r="H16445" s="704" t="s">
        <v>10626</v>
      </c>
    </row>
    <row r="16446" spans="1:8" ht="15" x14ac:dyDescent="0.2">
      <c r="A16446" s="733">
        <v>45169</v>
      </c>
      <c r="B16446" s="62" t="s">
        <v>10574</v>
      </c>
      <c r="C16446" s="62" t="s">
        <v>5740</v>
      </c>
      <c r="D16446" s="182" t="s">
        <v>369</v>
      </c>
      <c r="E16446" s="125">
        <v>2000</v>
      </c>
      <c r="F16446" s="57"/>
      <c r="G16446" s="57">
        <f t="shared" si="262"/>
        <v>-2000</v>
      </c>
      <c r="H16446" s="704" t="s">
        <v>10626</v>
      </c>
    </row>
    <row r="16447" spans="1:8" ht="15" x14ac:dyDescent="0.2">
      <c r="A16447" s="733">
        <v>45169</v>
      </c>
      <c r="B16447" s="62" t="s">
        <v>10230</v>
      </c>
      <c r="C16447" s="62" t="s">
        <v>5740</v>
      </c>
      <c r="D16447" s="182" t="s">
        <v>369</v>
      </c>
      <c r="E16447" s="125">
        <v>2400</v>
      </c>
      <c r="F16447" s="57"/>
      <c r="G16447" s="57">
        <f t="shared" ref="G16447:G16510" si="263">F16447-E16447</f>
        <v>-2400</v>
      </c>
      <c r="H16447" s="704" t="s">
        <v>10626</v>
      </c>
    </row>
    <row r="16448" spans="1:8" ht="15" x14ac:dyDescent="0.2">
      <c r="A16448" s="732">
        <v>45139</v>
      </c>
      <c r="B16448" s="173" t="s">
        <v>10142</v>
      </c>
      <c r="C16448" s="173" t="s">
        <v>8392</v>
      </c>
      <c r="D16448" s="227" t="s">
        <v>10483</v>
      </c>
      <c r="E16448" s="235">
        <v>895000</v>
      </c>
      <c r="F16448" s="235"/>
      <c r="G16448" s="235">
        <f t="shared" si="263"/>
        <v>-895000</v>
      </c>
      <c r="H16448" s="708" t="s">
        <v>10626</v>
      </c>
    </row>
    <row r="16449" spans="1:8" ht="15" x14ac:dyDescent="0.2">
      <c r="A16449" s="732">
        <v>45139</v>
      </c>
      <c r="B16449" s="173" t="s">
        <v>10021</v>
      </c>
      <c r="C16449" s="173" t="s">
        <v>6475</v>
      </c>
      <c r="D16449" s="227" t="s">
        <v>10627</v>
      </c>
      <c r="E16449" s="235">
        <v>50000</v>
      </c>
      <c r="F16449" s="235"/>
      <c r="G16449" s="235">
        <f t="shared" si="263"/>
        <v>-50000</v>
      </c>
      <c r="H16449" s="708" t="s">
        <v>10626</v>
      </c>
    </row>
    <row r="16450" spans="1:8" ht="15" x14ac:dyDescent="0.2">
      <c r="A16450" s="732">
        <v>45139</v>
      </c>
      <c r="B16450" s="173" t="s">
        <v>9505</v>
      </c>
      <c r="C16450" s="173" t="s">
        <v>10443</v>
      </c>
      <c r="D16450" s="227" t="s">
        <v>10628</v>
      </c>
      <c r="E16450" s="235">
        <v>86500</v>
      </c>
      <c r="F16450" s="235"/>
      <c r="G16450" s="235">
        <f t="shared" si="263"/>
        <v>-86500</v>
      </c>
      <c r="H16450" s="708" t="s">
        <v>10626</v>
      </c>
    </row>
    <row r="16451" spans="1:8" ht="15" x14ac:dyDescent="0.2">
      <c r="A16451" s="732">
        <v>45142</v>
      </c>
      <c r="B16451" s="173" t="s">
        <v>9354</v>
      </c>
      <c r="C16451" s="550" t="s">
        <v>8249</v>
      </c>
      <c r="D16451" s="739" t="s">
        <v>10647</v>
      </c>
      <c r="E16451" s="551">
        <v>16000</v>
      </c>
      <c r="F16451" s="235"/>
      <c r="G16451" s="235">
        <f t="shared" si="263"/>
        <v>-16000</v>
      </c>
      <c r="H16451" s="708" t="s">
        <v>10626</v>
      </c>
    </row>
    <row r="16452" spans="1:8" ht="15" x14ac:dyDescent="0.2">
      <c r="A16452" s="732">
        <v>45142</v>
      </c>
      <c r="B16452" s="173" t="s">
        <v>8655</v>
      </c>
      <c r="C16452" s="550" t="s">
        <v>8249</v>
      </c>
      <c r="D16452" s="739" t="s">
        <v>10647</v>
      </c>
      <c r="E16452" s="551">
        <v>32000</v>
      </c>
      <c r="F16452" s="235"/>
      <c r="G16452" s="235">
        <f t="shared" si="263"/>
        <v>-32000</v>
      </c>
      <c r="H16452" s="708" t="s">
        <v>10626</v>
      </c>
    </row>
    <row r="16453" spans="1:8" ht="15" x14ac:dyDescent="0.2">
      <c r="A16453" s="732">
        <v>45142</v>
      </c>
      <c r="B16453" s="173" t="s">
        <v>10377</v>
      </c>
      <c r="C16453" s="550" t="s">
        <v>8249</v>
      </c>
      <c r="D16453" s="739" t="s">
        <v>10647</v>
      </c>
      <c r="E16453" s="551">
        <v>37500</v>
      </c>
      <c r="F16453" s="235"/>
      <c r="G16453" s="235">
        <f t="shared" si="263"/>
        <v>-37500</v>
      </c>
      <c r="H16453" s="708" t="s">
        <v>10626</v>
      </c>
    </row>
    <row r="16454" spans="1:8" ht="15" x14ac:dyDescent="0.2">
      <c r="A16454" s="732">
        <v>45142</v>
      </c>
      <c r="B16454" s="173" t="s">
        <v>10240</v>
      </c>
      <c r="C16454" s="173" t="s">
        <v>8249</v>
      </c>
      <c r="D16454" s="227" t="s">
        <v>10648</v>
      </c>
      <c r="E16454" s="235">
        <v>60000</v>
      </c>
      <c r="F16454" s="235"/>
      <c r="G16454" s="235">
        <f t="shared" si="263"/>
        <v>-60000</v>
      </c>
      <c r="H16454" s="708" t="s">
        <v>10626</v>
      </c>
    </row>
    <row r="16455" spans="1:8" ht="15" x14ac:dyDescent="0.2">
      <c r="A16455" s="732">
        <v>45142</v>
      </c>
      <c r="B16455" s="173" t="s">
        <v>3945</v>
      </c>
      <c r="C16455" s="173" t="s">
        <v>3002</v>
      </c>
      <c r="D16455" s="227" t="s">
        <v>10672</v>
      </c>
      <c r="E16455" s="235">
        <v>32760</v>
      </c>
      <c r="F16455" s="235"/>
      <c r="G16455" s="235">
        <f t="shared" si="263"/>
        <v>-32760</v>
      </c>
      <c r="H16455" s="708" t="s">
        <v>10626</v>
      </c>
    </row>
    <row r="16456" spans="1:8" ht="15" x14ac:dyDescent="0.2">
      <c r="A16456" s="732">
        <v>45142</v>
      </c>
      <c r="B16456" s="173" t="s">
        <v>3944</v>
      </c>
      <c r="C16456" s="173" t="s">
        <v>3002</v>
      </c>
      <c r="D16456" s="227" t="s">
        <v>10672</v>
      </c>
      <c r="E16456" s="235">
        <v>35360</v>
      </c>
      <c r="F16456" s="235"/>
      <c r="G16456" s="235">
        <f t="shared" si="263"/>
        <v>-35360</v>
      </c>
      <c r="H16456" s="708" t="s">
        <v>10626</v>
      </c>
    </row>
    <row r="16457" spans="1:8" ht="15" x14ac:dyDescent="0.2">
      <c r="A16457" s="732">
        <v>45145</v>
      </c>
      <c r="B16457" s="173" t="s">
        <v>10142</v>
      </c>
      <c r="C16457" s="173" t="s">
        <v>9748</v>
      </c>
      <c r="D16457" s="227" t="s">
        <v>10673</v>
      </c>
      <c r="E16457" s="235">
        <v>150000</v>
      </c>
      <c r="F16457" s="235"/>
      <c r="G16457" s="235">
        <f t="shared" si="263"/>
        <v>-150000</v>
      </c>
      <c r="H16457" s="708" t="s">
        <v>10626</v>
      </c>
    </row>
    <row r="16458" spans="1:8" ht="15" x14ac:dyDescent="0.2">
      <c r="A16458" s="732">
        <v>45145</v>
      </c>
      <c r="B16458" s="173" t="s">
        <v>9965</v>
      </c>
      <c r="C16458" s="173" t="s">
        <v>10674</v>
      </c>
      <c r="D16458" s="227" t="s">
        <v>10675</v>
      </c>
      <c r="E16458" s="235">
        <v>100000</v>
      </c>
      <c r="F16458" s="235"/>
      <c r="G16458" s="235">
        <f t="shared" si="263"/>
        <v>-100000</v>
      </c>
      <c r="H16458" s="708" t="s">
        <v>10626</v>
      </c>
    </row>
    <row r="16459" spans="1:8" ht="15" x14ac:dyDescent="0.2">
      <c r="A16459" s="732">
        <v>45145</v>
      </c>
      <c r="B16459" s="173" t="s">
        <v>9767</v>
      </c>
      <c r="C16459" s="173" t="s">
        <v>3291</v>
      </c>
      <c r="D16459" s="227" t="s">
        <v>10716</v>
      </c>
      <c r="E16459" s="235">
        <v>124500</v>
      </c>
      <c r="F16459" s="235"/>
      <c r="G16459" s="235">
        <f t="shared" si="263"/>
        <v>-124500</v>
      </c>
      <c r="H16459" s="708" t="s">
        <v>10626</v>
      </c>
    </row>
    <row r="16460" spans="1:8" ht="15" x14ac:dyDescent="0.2">
      <c r="A16460" s="732">
        <v>45145</v>
      </c>
      <c r="B16460" s="173" t="s">
        <v>9659</v>
      </c>
      <c r="C16460" s="173" t="s">
        <v>3291</v>
      </c>
      <c r="D16460" s="227" t="s">
        <v>10717</v>
      </c>
      <c r="E16460" s="235">
        <v>30000</v>
      </c>
      <c r="F16460" s="235"/>
      <c r="G16460" s="235">
        <f t="shared" si="263"/>
        <v>-30000</v>
      </c>
      <c r="H16460" s="708" t="s">
        <v>10626</v>
      </c>
    </row>
    <row r="16461" spans="1:8" ht="15" x14ac:dyDescent="0.2">
      <c r="A16461" s="732">
        <v>45147</v>
      </c>
      <c r="B16461" s="173" t="s">
        <v>9830</v>
      </c>
      <c r="C16461" s="173" t="s">
        <v>3144</v>
      </c>
      <c r="D16461" s="227" t="s">
        <v>10999</v>
      </c>
      <c r="E16461" s="235">
        <v>100000</v>
      </c>
      <c r="F16461" s="235"/>
      <c r="G16461" s="235">
        <f t="shared" si="263"/>
        <v>-100000</v>
      </c>
      <c r="H16461" s="708" t="s">
        <v>10626</v>
      </c>
    </row>
    <row r="16462" spans="1:8" ht="15" x14ac:dyDescent="0.2">
      <c r="A16462" s="732">
        <v>45147</v>
      </c>
      <c r="B16462" s="173" t="s">
        <v>9830</v>
      </c>
      <c r="C16462" s="173" t="s">
        <v>3144</v>
      </c>
      <c r="D16462" s="227" t="s">
        <v>11000</v>
      </c>
      <c r="E16462" s="235">
        <v>144000</v>
      </c>
      <c r="F16462" s="235"/>
      <c r="G16462" s="235">
        <f t="shared" si="263"/>
        <v>-144000</v>
      </c>
      <c r="H16462" s="708" t="s">
        <v>10626</v>
      </c>
    </row>
    <row r="16463" spans="1:8" ht="15" x14ac:dyDescent="0.2">
      <c r="A16463" s="732">
        <v>45149</v>
      </c>
      <c r="B16463" s="173" t="s">
        <v>10336</v>
      </c>
      <c r="C16463" s="173" t="s">
        <v>2385</v>
      </c>
      <c r="D16463" s="227" t="s">
        <v>10724</v>
      </c>
      <c r="E16463" s="235">
        <v>30000</v>
      </c>
      <c r="F16463" s="235"/>
      <c r="G16463" s="235">
        <f t="shared" si="263"/>
        <v>-30000</v>
      </c>
      <c r="H16463" s="708" t="s">
        <v>10626</v>
      </c>
    </row>
    <row r="16464" spans="1:8" ht="15" x14ac:dyDescent="0.2">
      <c r="A16464" s="732">
        <v>45149</v>
      </c>
      <c r="B16464" s="173" t="s">
        <v>9354</v>
      </c>
      <c r="C16464" s="173" t="s">
        <v>10704</v>
      </c>
      <c r="D16464" s="227" t="s">
        <v>10725</v>
      </c>
      <c r="E16464" s="235">
        <v>179000</v>
      </c>
      <c r="F16464" s="235"/>
      <c r="G16464" s="235">
        <f t="shared" si="263"/>
        <v>-179000</v>
      </c>
      <c r="H16464" s="708" t="s">
        <v>10626</v>
      </c>
    </row>
    <row r="16465" spans="1:8" ht="15" x14ac:dyDescent="0.2">
      <c r="A16465" s="732">
        <v>45149</v>
      </c>
      <c r="B16465" s="173" t="s">
        <v>10377</v>
      </c>
      <c r="C16465" s="173" t="s">
        <v>8069</v>
      </c>
      <c r="D16465" s="227" t="s">
        <v>10726</v>
      </c>
      <c r="E16465" s="235">
        <v>50000</v>
      </c>
      <c r="F16465" s="235"/>
      <c r="G16465" s="235">
        <f t="shared" si="263"/>
        <v>-50000</v>
      </c>
      <c r="H16465" s="708" t="s">
        <v>10626</v>
      </c>
    </row>
    <row r="16466" spans="1:8" ht="15" x14ac:dyDescent="0.2">
      <c r="A16466" s="732">
        <v>45149</v>
      </c>
      <c r="B16466" s="173" t="s">
        <v>10230</v>
      </c>
      <c r="C16466" s="173" t="s">
        <v>9547</v>
      </c>
      <c r="D16466" s="227" t="s">
        <v>10727</v>
      </c>
      <c r="E16466" s="235">
        <v>100000</v>
      </c>
      <c r="F16466" s="235"/>
      <c r="G16466" s="235">
        <f t="shared" si="263"/>
        <v>-100000</v>
      </c>
      <c r="H16466" s="708" t="s">
        <v>10626</v>
      </c>
    </row>
    <row r="16467" spans="1:8" ht="15" x14ac:dyDescent="0.2">
      <c r="A16467" s="732">
        <v>45149</v>
      </c>
      <c r="B16467" s="173" t="s">
        <v>9767</v>
      </c>
      <c r="C16467" s="173" t="s">
        <v>1508</v>
      </c>
      <c r="D16467" s="227" t="s">
        <v>10728</v>
      </c>
      <c r="E16467" s="235">
        <v>150000</v>
      </c>
      <c r="F16467" s="235"/>
      <c r="G16467" s="235">
        <f t="shared" si="263"/>
        <v>-150000</v>
      </c>
      <c r="H16467" s="708" t="s">
        <v>10626</v>
      </c>
    </row>
    <row r="16468" spans="1:8" ht="15" x14ac:dyDescent="0.2">
      <c r="A16468" s="732">
        <v>45153</v>
      </c>
      <c r="B16468" s="173" t="s">
        <v>7919</v>
      </c>
      <c r="C16468" s="550" t="s">
        <v>7465</v>
      </c>
      <c r="D16468" s="739" t="s">
        <v>10750</v>
      </c>
      <c r="E16468" s="551">
        <v>665882</v>
      </c>
      <c r="F16468" s="235"/>
      <c r="G16468" s="235">
        <f t="shared" si="263"/>
        <v>-665882</v>
      </c>
      <c r="H16468" s="708" t="s">
        <v>10626</v>
      </c>
    </row>
    <row r="16469" spans="1:8" ht="15" x14ac:dyDescent="0.2">
      <c r="A16469" s="732">
        <v>45153</v>
      </c>
      <c r="B16469" s="173" t="s">
        <v>8874</v>
      </c>
      <c r="C16469" s="550" t="s">
        <v>7465</v>
      </c>
      <c r="D16469" s="739" t="s">
        <v>10750</v>
      </c>
      <c r="E16469" s="551">
        <v>201658</v>
      </c>
      <c r="F16469" s="235"/>
      <c r="G16469" s="235">
        <f t="shared" si="263"/>
        <v>-201658</v>
      </c>
      <c r="H16469" s="708" t="s">
        <v>10626</v>
      </c>
    </row>
    <row r="16470" spans="1:8" ht="15" x14ac:dyDescent="0.2">
      <c r="A16470" s="732">
        <v>45153</v>
      </c>
      <c r="B16470" s="173" t="s">
        <v>9659</v>
      </c>
      <c r="C16470" s="550" t="s">
        <v>7465</v>
      </c>
      <c r="D16470" s="739" t="s">
        <v>10750</v>
      </c>
      <c r="E16470" s="551">
        <v>482460</v>
      </c>
      <c r="F16470" s="235"/>
      <c r="G16470" s="235">
        <f t="shared" si="263"/>
        <v>-482460</v>
      </c>
      <c r="H16470" s="708" t="s">
        <v>10626</v>
      </c>
    </row>
    <row r="16471" spans="1:8" ht="15" x14ac:dyDescent="0.2">
      <c r="A16471" s="732">
        <v>45153</v>
      </c>
      <c r="B16471" s="173" t="s">
        <v>8655</v>
      </c>
      <c r="C16471" s="173" t="s">
        <v>5680</v>
      </c>
      <c r="D16471" s="227" t="s">
        <v>10751</v>
      </c>
      <c r="E16471" s="235">
        <v>200000</v>
      </c>
      <c r="F16471" s="235"/>
      <c r="G16471" s="235">
        <f t="shared" si="263"/>
        <v>-200000</v>
      </c>
      <c r="H16471" s="708" t="s">
        <v>10626</v>
      </c>
    </row>
    <row r="16472" spans="1:8" ht="15" x14ac:dyDescent="0.2">
      <c r="A16472" s="732">
        <v>45154</v>
      </c>
      <c r="B16472" s="173" t="s">
        <v>16</v>
      </c>
      <c r="C16472" s="173" t="s">
        <v>4440</v>
      </c>
      <c r="D16472" s="227" t="s">
        <v>10795</v>
      </c>
      <c r="E16472" s="235">
        <v>60000</v>
      </c>
      <c r="F16472" s="235"/>
      <c r="G16472" s="235">
        <f t="shared" si="263"/>
        <v>-60000</v>
      </c>
      <c r="H16472" s="708" t="s">
        <v>10626</v>
      </c>
    </row>
    <row r="16473" spans="1:8" ht="15" x14ac:dyDescent="0.2">
      <c r="A16473" s="732">
        <v>45154</v>
      </c>
      <c r="B16473" s="173" t="s">
        <v>9400</v>
      </c>
      <c r="C16473" s="173" t="s">
        <v>8249</v>
      </c>
      <c r="D16473" s="227" t="s">
        <v>10796</v>
      </c>
      <c r="E16473" s="235">
        <v>100000</v>
      </c>
      <c r="F16473" s="235"/>
      <c r="G16473" s="235">
        <f t="shared" si="263"/>
        <v>-100000</v>
      </c>
      <c r="H16473" s="708" t="s">
        <v>10626</v>
      </c>
    </row>
    <row r="16474" spans="1:8" ht="72" x14ac:dyDescent="0.2">
      <c r="A16474" s="732">
        <v>45156</v>
      </c>
      <c r="B16474" s="173" t="s">
        <v>10574</v>
      </c>
      <c r="C16474" s="173" t="s">
        <v>10797</v>
      </c>
      <c r="D16474" s="227" t="s">
        <v>10798</v>
      </c>
      <c r="E16474" s="235">
        <v>247647</v>
      </c>
      <c r="F16474" s="235"/>
      <c r="G16474" s="235">
        <f t="shared" si="263"/>
        <v>-247647</v>
      </c>
      <c r="H16474" s="708" t="s">
        <v>10626</v>
      </c>
    </row>
    <row r="16475" spans="1:8" ht="15" x14ac:dyDescent="0.2">
      <c r="A16475" s="732">
        <v>45156</v>
      </c>
      <c r="B16475" s="173" t="s">
        <v>9767</v>
      </c>
      <c r="C16475" s="550" t="s">
        <v>8085</v>
      </c>
      <c r="D16475" s="739" t="s">
        <v>10799</v>
      </c>
      <c r="E16475" s="551">
        <v>13333</v>
      </c>
      <c r="F16475" s="235"/>
      <c r="G16475" s="235">
        <f t="shared" si="263"/>
        <v>-13333</v>
      </c>
      <c r="H16475" s="708" t="s">
        <v>10626</v>
      </c>
    </row>
    <row r="16476" spans="1:8" ht="15" x14ac:dyDescent="0.2">
      <c r="A16476" s="732">
        <v>45156</v>
      </c>
      <c r="B16476" s="173" t="s">
        <v>10377</v>
      </c>
      <c r="C16476" s="550" t="s">
        <v>8085</v>
      </c>
      <c r="D16476" s="739" t="s">
        <v>10799</v>
      </c>
      <c r="E16476" s="551">
        <v>13333</v>
      </c>
      <c r="F16476" s="235"/>
      <c r="G16476" s="235">
        <f t="shared" si="263"/>
        <v>-13333</v>
      </c>
      <c r="H16476" s="708" t="s">
        <v>10626</v>
      </c>
    </row>
    <row r="16477" spans="1:8" ht="15" x14ac:dyDescent="0.2">
      <c r="A16477" s="732">
        <v>45156</v>
      </c>
      <c r="B16477" s="173" t="s">
        <v>10230</v>
      </c>
      <c r="C16477" s="550" t="s">
        <v>8085</v>
      </c>
      <c r="D16477" s="739" t="s">
        <v>10799</v>
      </c>
      <c r="E16477" s="551">
        <v>13333</v>
      </c>
      <c r="F16477" s="235"/>
      <c r="G16477" s="235">
        <f t="shared" si="263"/>
        <v>-13333</v>
      </c>
      <c r="H16477" s="708" t="s">
        <v>10626</v>
      </c>
    </row>
    <row r="16478" spans="1:8" ht="15" x14ac:dyDescent="0.2">
      <c r="A16478" s="732">
        <v>45156</v>
      </c>
      <c r="B16478" s="669" t="s">
        <v>8655</v>
      </c>
      <c r="C16478" s="669" t="s">
        <v>166</v>
      </c>
      <c r="D16478" s="906" t="s">
        <v>10805</v>
      </c>
      <c r="E16478" s="671">
        <v>64845</v>
      </c>
      <c r="F16478" s="235"/>
      <c r="G16478" s="235">
        <f t="shared" si="263"/>
        <v>-64845</v>
      </c>
      <c r="H16478" s="708" t="s">
        <v>10626</v>
      </c>
    </row>
    <row r="16479" spans="1:8" ht="15" x14ac:dyDescent="0.2">
      <c r="A16479" s="732">
        <v>45156</v>
      </c>
      <c r="B16479" s="669" t="s">
        <v>10240</v>
      </c>
      <c r="C16479" s="669" t="s">
        <v>166</v>
      </c>
      <c r="D16479" s="906" t="s">
        <v>10805</v>
      </c>
      <c r="E16479" s="671">
        <v>22500</v>
      </c>
      <c r="F16479" s="235"/>
      <c r="G16479" s="235">
        <f t="shared" si="263"/>
        <v>-22500</v>
      </c>
      <c r="H16479" s="708" t="s">
        <v>10626</v>
      </c>
    </row>
    <row r="16480" spans="1:8" ht="15" x14ac:dyDescent="0.2">
      <c r="A16480" s="732">
        <v>45156</v>
      </c>
      <c r="B16480" s="669" t="s">
        <v>10142</v>
      </c>
      <c r="C16480" s="669" t="s">
        <v>166</v>
      </c>
      <c r="D16480" s="906" t="s">
        <v>10805</v>
      </c>
      <c r="E16480" s="671">
        <v>19260</v>
      </c>
      <c r="F16480" s="235"/>
      <c r="G16480" s="235">
        <f t="shared" si="263"/>
        <v>-19260</v>
      </c>
      <c r="H16480" s="708" t="s">
        <v>10626</v>
      </c>
    </row>
    <row r="16481" spans="1:8" ht="15" x14ac:dyDescent="0.2">
      <c r="A16481" s="732">
        <v>45156</v>
      </c>
      <c r="B16481" s="669" t="s">
        <v>10336</v>
      </c>
      <c r="C16481" s="669" t="s">
        <v>166</v>
      </c>
      <c r="D16481" s="906" t="s">
        <v>10805</v>
      </c>
      <c r="E16481" s="671">
        <v>34640</v>
      </c>
      <c r="F16481" s="235"/>
      <c r="G16481" s="235">
        <f t="shared" si="263"/>
        <v>-34640</v>
      </c>
      <c r="H16481" s="708" t="s">
        <v>10626</v>
      </c>
    </row>
    <row r="16482" spans="1:8" ht="15" x14ac:dyDescent="0.2">
      <c r="A16482" s="732">
        <v>45156</v>
      </c>
      <c r="B16482" s="669" t="s">
        <v>10377</v>
      </c>
      <c r="C16482" s="669" t="s">
        <v>166</v>
      </c>
      <c r="D16482" s="906" t="s">
        <v>10805</v>
      </c>
      <c r="E16482" s="671">
        <v>58755</v>
      </c>
      <c r="F16482" s="235"/>
      <c r="G16482" s="235">
        <f t="shared" si="263"/>
        <v>-58755</v>
      </c>
      <c r="H16482" s="708" t="s">
        <v>10626</v>
      </c>
    </row>
    <row r="16483" spans="1:8" ht="15" x14ac:dyDescent="0.2">
      <c r="A16483" s="732">
        <v>45161</v>
      </c>
      <c r="B16483" s="173" t="s">
        <v>10230</v>
      </c>
      <c r="C16483" s="550" t="s">
        <v>2018</v>
      </c>
      <c r="D16483" s="739" t="s">
        <v>10827</v>
      </c>
      <c r="E16483" s="551">
        <v>21150</v>
      </c>
      <c r="F16483" s="235"/>
      <c r="G16483" s="235">
        <f t="shared" si="263"/>
        <v>-21150</v>
      </c>
      <c r="H16483" s="708" t="s">
        <v>10626</v>
      </c>
    </row>
    <row r="16484" spans="1:8" ht="15" x14ac:dyDescent="0.2">
      <c r="A16484" s="732">
        <v>45161</v>
      </c>
      <c r="B16484" s="173" t="s">
        <v>9400</v>
      </c>
      <c r="C16484" s="550" t="s">
        <v>2018</v>
      </c>
      <c r="D16484" s="739" t="s">
        <v>10827</v>
      </c>
      <c r="E16484" s="551">
        <v>25800</v>
      </c>
      <c r="F16484" s="235"/>
      <c r="G16484" s="235">
        <f t="shared" si="263"/>
        <v>-25800</v>
      </c>
      <c r="H16484" s="708" t="s">
        <v>10626</v>
      </c>
    </row>
    <row r="16485" spans="1:8" ht="15" x14ac:dyDescent="0.2">
      <c r="A16485" s="732">
        <v>45161</v>
      </c>
      <c r="B16485" s="173" t="s">
        <v>10907</v>
      </c>
      <c r="C16485" s="173" t="s">
        <v>10851</v>
      </c>
      <c r="D16485" s="227" t="s">
        <v>10852</v>
      </c>
      <c r="E16485" s="235">
        <v>82305</v>
      </c>
      <c r="F16485" s="235"/>
      <c r="G16485" s="235">
        <f t="shared" si="263"/>
        <v>-82305</v>
      </c>
      <c r="H16485" s="708" t="s">
        <v>10626</v>
      </c>
    </row>
    <row r="16486" spans="1:8" ht="15" x14ac:dyDescent="0.2">
      <c r="A16486" s="732">
        <v>45164</v>
      </c>
      <c r="B16486" s="173" t="s">
        <v>3945</v>
      </c>
      <c r="C16486" s="173" t="s">
        <v>10615</v>
      </c>
      <c r="D16486" s="227" t="s">
        <v>10853</v>
      </c>
      <c r="E16486" s="235">
        <v>200000</v>
      </c>
      <c r="F16486" s="235"/>
      <c r="G16486" s="235">
        <f t="shared" si="263"/>
        <v>-200000</v>
      </c>
      <c r="H16486" s="708" t="s">
        <v>10626</v>
      </c>
    </row>
    <row r="16487" spans="1:8" ht="24" x14ac:dyDescent="0.2">
      <c r="A16487" s="732">
        <v>45164</v>
      </c>
      <c r="B16487" s="173" t="s">
        <v>9354</v>
      </c>
      <c r="C16487" s="550" t="s">
        <v>704</v>
      </c>
      <c r="D16487" s="739" t="s">
        <v>10855</v>
      </c>
      <c r="E16487" s="551">
        <v>200204</v>
      </c>
      <c r="F16487" s="235"/>
      <c r="G16487" s="235">
        <f t="shared" si="263"/>
        <v>-200204</v>
      </c>
      <c r="H16487" s="708" t="s">
        <v>10626</v>
      </c>
    </row>
    <row r="16488" spans="1:8" ht="24" x14ac:dyDescent="0.2">
      <c r="A16488" s="732">
        <v>45164</v>
      </c>
      <c r="B16488" s="173" t="s">
        <v>9965</v>
      </c>
      <c r="C16488" s="550" t="s">
        <v>704</v>
      </c>
      <c r="D16488" s="739" t="s">
        <v>10855</v>
      </c>
      <c r="E16488" s="551">
        <v>23382</v>
      </c>
      <c r="F16488" s="235"/>
      <c r="G16488" s="235">
        <f t="shared" si="263"/>
        <v>-23382</v>
      </c>
      <c r="H16488" s="708" t="s">
        <v>10626</v>
      </c>
    </row>
    <row r="16489" spans="1:8" ht="24" x14ac:dyDescent="0.2">
      <c r="A16489" s="732">
        <v>45164</v>
      </c>
      <c r="B16489" s="173" t="s">
        <v>10021</v>
      </c>
      <c r="C16489" s="550" t="s">
        <v>704</v>
      </c>
      <c r="D16489" s="739" t="s">
        <v>10855</v>
      </c>
      <c r="E16489" s="551">
        <v>37222</v>
      </c>
      <c r="F16489" s="235"/>
      <c r="G16489" s="235">
        <f t="shared" si="263"/>
        <v>-37222</v>
      </c>
      <c r="H16489" s="708" t="s">
        <v>10626</v>
      </c>
    </row>
    <row r="16490" spans="1:8" ht="24" x14ac:dyDescent="0.2">
      <c r="A16490" s="732">
        <v>45164</v>
      </c>
      <c r="B16490" s="173" t="s">
        <v>10294</v>
      </c>
      <c r="C16490" s="550" t="s">
        <v>704</v>
      </c>
      <c r="D16490" s="739" t="s">
        <v>10855</v>
      </c>
      <c r="E16490" s="551">
        <v>129892</v>
      </c>
      <c r="F16490" s="235"/>
      <c r="G16490" s="235">
        <f t="shared" si="263"/>
        <v>-129892</v>
      </c>
      <c r="H16490" s="708" t="s">
        <v>10626</v>
      </c>
    </row>
    <row r="16491" spans="1:8" ht="24" x14ac:dyDescent="0.2">
      <c r="A16491" s="732">
        <v>45164</v>
      </c>
      <c r="B16491" s="173" t="s">
        <v>9400</v>
      </c>
      <c r="C16491" s="550" t="s">
        <v>704</v>
      </c>
      <c r="D16491" s="739" t="s">
        <v>10855</v>
      </c>
      <c r="E16491" s="551">
        <v>7300</v>
      </c>
      <c r="F16491" s="235"/>
      <c r="G16491" s="235">
        <f t="shared" si="263"/>
        <v>-7300</v>
      </c>
      <c r="H16491" s="708" t="s">
        <v>10626</v>
      </c>
    </row>
    <row r="16492" spans="1:8" ht="24" x14ac:dyDescent="0.2">
      <c r="A16492" s="732">
        <v>45164</v>
      </c>
      <c r="B16492" s="173" t="s">
        <v>10574</v>
      </c>
      <c r="C16492" s="173" t="s">
        <v>10856</v>
      </c>
      <c r="D16492" s="227" t="s">
        <v>10857</v>
      </c>
      <c r="E16492" s="235">
        <v>950000</v>
      </c>
      <c r="F16492" s="235"/>
      <c r="G16492" s="235">
        <f t="shared" si="263"/>
        <v>-950000</v>
      </c>
      <c r="H16492" s="708" t="s">
        <v>10626</v>
      </c>
    </row>
    <row r="16493" spans="1:8" ht="15" x14ac:dyDescent="0.2">
      <c r="A16493" s="732">
        <v>45167</v>
      </c>
      <c r="B16493" s="173" t="s">
        <v>7805</v>
      </c>
      <c r="C16493" s="173" t="s">
        <v>10766</v>
      </c>
      <c r="D16493" s="227" t="s">
        <v>10883</v>
      </c>
      <c r="E16493" s="235">
        <v>336000</v>
      </c>
      <c r="F16493" s="235"/>
      <c r="G16493" s="235">
        <f t="shared" si="263"/>
        <v>-336000</v>
      </c>
      <c r="H16493" s="708" t="s">
        <v>10626</v>
      </c>
    </row>
    <row r="16494" spans="1:8" ht="15" x14ac:dyDescent="0.2">
      <c r="A16494" s="732">
        <v>45167</v>
      </c>
      <c r="B16494" s="173" t="s">
        <v>7805</v>
      </c>
      <c r="C16494" s="173" t="s">
        <v>430</v>
      </c>
      <c r="D16494" s="227" t="s">
        <v>10884</v>
      </c>
      <c r="E16494" s="235">
        <v>40000</v>
      </c>
      <c r="F16494" s="235"/>
      <c r="G16494" s="235">
        <f t="shared" si="263"/>
        <v>-40000</v>
      </c>
      <c r="H16494" s="708" t="s">
        <v>10626</v>
      </c>
    </row>
    <row r="16495" spans="1:8" ht="15" x14ac:dyDescent="0.2">
      <c r="A16495" s="732">
        <v>45167</v>
      </c>
      <c r="B16495" s="173" t="s">
        <v>9830</v>
      </c>
      <c r="C16495" s="173" t="s">
        <v>9867</v>
      </c>
      <c r="D16495" s="227" t="s">
        <v>10922</v>
      </c>
      <c r="E16495" s="235">
        <v>500000</v>
      </c>
      <c r="F16495" s="235"/>
      <c r="G16495" s="235">
        <f t="shared" si="263"/>
        <v>-500000</v>
      </c>
      <c r="H16495" s="708" t="s">
        <v>10626</v>
      </c>
    </row>
    <row r="16496" spans="1:8" ht="15" x14ac:dyDescent="0.2">
      <c r="A16496" s="732">
        <v>45167</v>
      </c>
      <c r="B16496" s="173" t="s">
        <v>9830</v>
      </c>
      <c r="C16496" s="173" t="s">
        <v>9867</v>
      </c>
      <c r="D16496" s="227" t="s">
        <v>10911</v>
      </c>
      <c r="E16496" s="235">
        <v>250000</v>
      </c>
      <c r="F16496" s="235"/>
      <c r="G16496" s="235">
        <f t="shared" si="263"/>
        <v>-250000</v>
      </c>
      <c r="H16496" s="708" t="s">
        <v>10626</v>
      </c>
    </row>
    <row r="16497" spans="1:8" ht="15" x14ac:dyDescent="0.2">
      <c r="A16497" s="732">
        <v>45167</v>
      </c>
      <c r="B16497" s="173" t="s">
        <v>9830</v>
      </c>
      <c r="C16497" s="173" t="s">
        <v>9867</v>
      </c>
      <c r="D16497" s="227" t="s">
        <v>10923</v>
      </c>
      <c r="E16497" s="235">
        <v>250000</v>
      </c>
      <c r="F16497" s="235"/>
      <c r="G16497" s="235">
        <f t="shared" si="263"/>
        <v>-250000</v>
      </c>
      <c r="H16497" s="708" t="s">
        <v>10626</v>
      </c>
    </row>
    <row r="16498" spans="1:8" ht="15" x14ac:dyDescent="0.2">
      <c r="A16498" s="732">
        <v>45168</v>
      </c>
      <c r="B16498" s="173" t="s">
        <v>10336</v>
      </c>
      <c r="C16498" s="173" t="s">
        <v>9458</v>
      </c>
      <c r="D16498" s="227" t="s">
        <v>10912</v>
      </c>
      <c r="E16498" s="235">
        <v>100000</v>
      </c>
      <c r="F16498" s="235"/>
      <c r="G16498" s="235">
        <f t="shared" si="263"/>
        <v>-100000</v>
      </c>
      <c r="H16498" s="708" t="s">
        <v>10626</v>
      </c>
    </row>
    <row r="16499" spans="1:8" ht="15" x14ac:dyDescent="0.2">
      <c r="A16499" s="732">
        <v>45169</v>
      </c>
      <c r="B16499" s="173" t="s">
        <v>10574</v>
      </c>
      <c r="C16499" s="173" t="s">
        <v>10575</v>
      </c>
      <c r="D16499" s="227" t="s">
        <v>10913</v>
      </c>
      <c r="E16499" s="235">
        <v>150000</v>
      </c>
      <c r="F16499" s="235"/>
      <c r="G16499" s="235">
        <f t="shared" si="263"/>
        <v>-150000</v>
      </c>
      <c r="H16499" s="708" t="s">
        <v>10626</v>
      </c>
    </row>
    <row r="16500" spans="1:8" ht="15" x14ac:dyDescent="0.2">
      <c r="A16500" s="732">
        <v>45169</v>
      </c>
      <c r="B16500" s="173" t="s">
        <v>8041</v>
      </c>
      <c r="C16500" s="173" t="s">
        <v>8089</v>
      </c>
      <c r="D16500" s="227" t="s">
        <v>10917</v>
      </c>
      <c r="E16500" s="235">
        <v>148000</v>
      </c>
      <c r="F16500" s="235"/>
      <c r="G16500" s="235">
        <f t="shared" si="263"/>
        <v>-148000</v>
      </c>
      <c r="H16500" s="708" t="s">
        <v>10626</v>
      </c>
    </row>
    <row r="16501" spans="1:8" ht="15" x14ac:dyDescent="0.2">
      <c r="A16501" s="729">
        <v>45139</v>
      </c>
      <c r="B16501" s="90" t="s">
        <v>8041</v>
      </c>
      <c r="C16501" s="90" t="s">
        <v>558</v>
      </c>
      <c r="D16501" s="800" t="s">
        <v>10645</v>
      </c>
      <c r="E16501" s="91"/>
      <c r="F16501" s="91">
        <v>677449</v>
      </c>
      <c r="G16501" s="175">
        <f t="shared" si="263"/>
        <v>677449</v>
      </c>
      <c r="H16501" s="701" t="s">
        <v>10626</v>
      </c>
    </row>
    <row r="16502" spans="1:8" ht="15" x14ac:dyDescent="0.2">
      <c r="A16502" s="729">
        <v>45139</v>
      </c>
      <c r="B16502" s="90" t="s">
        <v>8337</v>
      </c>
      <c r="C16502" s="90" t="s">
        <v>558</v>
      </c>
      <c r="D16502" s="800" t="s">
        <v>10645</v>
      </c>
      <c r="E16502" s="91"/>
      <c r="F16502" s="91">
        <v>2322551</v>
      </c>
      <c r="G16502" s="175">
        <f t="shared" si="263"/>
        <v>2322551</v>
      </c>
      <c r="H16502" s="701" t="s">
        <v>10626</v>
      </c>
    </row>
    <row r="16503" spans="1:8" ht="15" x14ac:dyDescent="0.2">
      <c r="A16503" s="729">
        <v>45139</v>
      </c>
      <c r="B16503" s="90" t="s">
        <v>8337</v>
      </c>
      <c r="C16503" s="93" t="s">
        <v>558</v>
      </c>
      <c r="D16503" s="800" t="s">
        <v>10564</v>
      </c>
      <c r="E16503" s="673"/>
      <c r="F16503" s="91"/>
      <c r="G16503" s="175">
        <f t="shared" si="263"/>
        <v>0</v>
      </c>
      <c r="H16503" s="701" t="s">
        <v>10626</v>
      </c>
    </row>
    <row r="16504" spans="1:8" ht="15" x14ac:dyDescent="0.2">
      <c r="A16504" s="729">
        <v>45139</v>
      </c>
      <c r="B16504" s="90" t="s">
        <v>10336</v>
      </c>
      <c r="C16504" s="90" t="s">
        <v>558</v>
      </c>
      <c r="D16504" s="800" t="s">
        <v>10646</v>
      </c>
      <c r="E16504" s="91"/>
      <c r="F16504" s="91">
        <v>1389750</v>
      </c>
      <c r="G16504" s="175">
        <f t="shared" si="263"/>
        <v>1389750</v>
      </c>
      <c r="H16504" s="701" t="s">
        <v>10626</v>
      </c>
    </row>
    <row r="16505" spans="1:8" ht="15" x14ac:dyDescent="0.2">
      <c r="A16505" s="729">
        <v>45139</v>
      </c>
      <c r="B16505" s="90" t="s">
        <v>10336</v>
      </c>
      <c r="C16505" s="93" t="s">
        <v>558</v>
      </c>
      <c r="D16505" s="800" t="s">
        <v>10564</v>
      </c>
      <c r="E16505" s="175">
        <v>13898</v>
      </c>
      <c r="F16505" s="91"/>
      <c r="G16505" s="175">
        <f t="shared" si="263"/>
        <v>-13898</v>
      </c>
      <c r="H16505" s="701" t="s">
        <v>10626</v>
      </c>
    </row>
    <row r="16506" spans="1:8" ht="15" x14ac:dyDescent="0.2">
      <c r="A16506" s="729">
        <v>45149</v>
      </c>
      <c r="B16506" s="90" t="s">
        <v>10574</v>
      </c>
      <c r="C16506" s="90" t="s">
        <v>558</v>
      </c>
      <c r="D16506" s="800" t="s">
        <v>10720</v>
      </c>
      <c r="E16506" s="91"/>
      <c r="F16506" s="91">
        <v>10150085</v>
      </c>
      <c r="G16506" s="175">
        <f t="shared" si="263"/>
        <v>10150085</v>
      </c>
      <c r="H16506" s="701" t="s">
        <v>10626</v>
      </c>
    </row>
    <row r="16507" spans="1:8" ht="15" x14ac:dyDescent="0.2">
      <c r="A16507" s="729">
        <v>45149</v>
      </c>
      <c r="B16507" s="90" t="s">
        <v>3944</v>
      </c>
      <c r="C16507" s="93" t="s">
        <v>558</v>
      </c>
      <c r="D16507" s="891" t="s">
        <v>10721</v>
      </c>
      <c r="E16507" s="91"/>
      <c r="F16507" s="91">
        <v>333522</v>
      </c>
      <c r="G16507" s="175">
        <f t="shared" si="263"/>
        <v>333522</v>
      </c>
      <c r="H16507" s="701" t="s">
        <v>10626</v>
      </c>
    </row>
    <row r="16508" spans="1:8" ht="15" x14ac:dyDescent="0.2">
      <c r="A16508" s="729">
        <v>45149</v>
      </c>
      <c r="B16508" s="90" t="s">
        <v>3945</v>
      </c>
      <c r="C16508" s="93" t="s">
        <v>558</v>
      </c>
      <c r="D16508" s="891" t="s">
        <v>10722</v>
      </c>
      <c r="E16508" s="91"/>
      <c r="F16508" s="91">
        <v>359992</v>
      </c>
      <c r="G16508" s="175">
        <f t="shared" si="263"/>
        <v>359992</v>
      </c>
      <c r="H16508" s="701" t="s">
        <v>10626</v>
      </c>
    </row>
    <row r="16509" spans="1:8" ht="15" x14ac:dyDescent="0.2">
      <c r="A16509" s="729">
        <v>45149</v>
      </c>
      <c r="B16509" s="90" t="s">
        <v>10177</v>
      </c>
      <c r="C16509" s="93" t="s">
        <v>558</v>
      </c>
      <c r="D16509" s="891" t="s">
        <v>10800</v>
      </c>
      <c r="E16509" s="91"/>
      <c r="F16509" s="91">
        <v>156000</v>
      </c>
      <c r="G16509" s="175">
        <f t="shared" si="263"/>
        <v>156000</v>
      </c>
      <c r="H16509" s="701" t="s">
        <v>10626</v>
      </c>
    </row>
    <row r="16510" spans="1:8" ht="15" x14ac:dyDescent="0.2">
      <c r="A16510" s="729">
        <v>45155</v>
      </c>
      <c r="B16510" s="90" t="s">
        <v>9354</v>
      </c>
      <c r="C16510" s="93" t="s">
        <v>558</v>
      </c>
      <c r="D16510" s="891" t="s">
        <v>10769</v>
      </c>
      <c r="E16510" s="91"/>
      <c r="F16510" s="91">
        <v>220000</v>
      </c>
      <c r="G16510" s="175">
        <f t="shared" si="263"/>
        <v>220000</v>
      </c>
      <c r="H16510" s="701" t="s">
        <v>10626</v>
      </c>
    </row>
    <row r="16511" spans="1:8" ht="15" x14ac:dyDescent="0.2">
      <c r="A16511" s="729">
        <v>45156</v>
      </c>
      <c r="B16511" s="90" t="s">
        <v>9354</v>
      </c>
      <c r="C16511" s="93" t="s">
        <v>558</v>
      </c>
      <c r="D16511" s="891" t="s">
        <v>10770</v>
      </c>
      <c r="E16511" s="91"/>
      <c r="F16511" s="91">
        <v>200000</v>
      </c>
      <c r="G16511" s="175">
        <f t="shared" ref="G16511:G16574" si="264">F16511-E16511</f>
        <v>200000</v>
      </c>
      <c r="H16511" s="701" t="s">
        <v>10626</v>
      </c>
    </row>
    <row r="16512" spans="1:8" ht="15" x14ac:dyDescent="0.2">
      <c r="A16512" s="729">
        <v>45156</v>
      </c>
      <c r="B16512" s="90" t="s">
        <v>9354</v>
      </c>
      <c r="C16512" s="93" t="s">
        <v>558</v>
      </c>
      <c r="D16512" s="891" t="s">
        <v>10771</v>
      </c>
      <c r="E16512" s="91"/>
      <c r="F16512" s="91">
        <v>500000</v>
      </c>
      <c r="G16512" s="175">
        <f t="shared" si="264"/>
        <v>500000</v>
      </c>
      <c r="H16512" s="701" t="s">
        <v>10626</v>
      </c>
    </row>
    <row r="16513" spans="1:10" ht="15" x14ac:dyDescent="0.2">
      <c r="A16513" s="729">
        <v>45160</v>
      </c>
      <c r="B16513" s="90" t="s">
        <v>9354</v>
      </c>
      <c r="C16513" s="93" t="s">
        <v>558</v>
      </c>
      <c r="D16513" s="891" t="s">
        <v>10812</v>
      </c>
      <c r="E16513" s="91"/>
      <c r="F16513" s="91">
        <v>517123</v>
      </c>
      <c r="G16513" s="175">
        <f t="shared" si="264"/>
        <v>517123</v>
      </c>
      <c r="H16513" s="701" t="s">
        <v>10626</v>
      </c>
    </row>
    <row r="16514" spans="1:10" ht="15" x14ac:dyDescent="0.2">
      <c r="A16514" s="729">
        <v>45160</v>
      </c>
      <c r="B16514" s="90" t="s">
        <v>9354</v>
      </c>
      <c r="C16514" s="93" t="s">
        <v>558</v>
      </c>
      <c r="D16514" s="891" t="s">
        <v>10813</v>
      </c>
      <c r="E16514" s="91"/>
      <c r="F16514" s="91">
        <v>6179844</v>
      </c>
      <c r="G16514" s="175">
        <f t="shared" si="264"/>
        <v>6179844</v>
      </c>
      <c r="H16514" s="701" t="s">
        <v>10626</v>
      </c>
    </row>
    <row r="16515" spans="1:10" ht="15" x14ac:dyDescent="0.2">
      <c r="A16515" s="729">
        <v>45160</v>
      </c>
      <c r="B16515" s="129" t="s">
        <v>9659</v>
      </c>
      <c r="C16515" s="487" t="s">
        <v>558</v>
      </c>
      <c r="D16515" s="1052" t="s">
        <v>10812</v>
      </c>
      <c r="E16515" s="484"/>
      <c r="F16515" s="484">
        <v>5000000</v>
      </c>
      <c r="G16515" s="488">
        <f t="shared" si="264"/>
        <v>5000000</v>
      </c>
      <c r="H16515" s="1053" t="s">
        <v>10626</v>
      </c>
    </row>
    <row r="16516" spans="1:10" ht="15" x14ac:dyDescent="0.2">
      <c r="A16516" s="729">
        <v>45160</v>
      </c>
      <c r="B16516" s="129" t="s">
        <v>9659</v>
      </c>
      <c r="C16516" s="487" t="s">
        <v>558</v>
      </c>
      <c r="D16516" s="800" t="s">
        <v>10564</v>
      </c>
      <c r="E16516" s="175">
        <v>50000</v>
      </c>
      <c r="F16516" s="484"/>
      <c r="G16516" s="488">
        <f t="shared" si="264"/>
        <v>-50000</v>
      </c>
      <c r="H16516" s="1053" t="s">
        <v>10626</v>
      </c>
    </row>
    <row r="16517" spans="1:10" ht="15" customHeight="1" x14ac:dyDescent="0.2">
      <c r="A16517" s="729">
        <v>45167</v>
      </c>
      <c r="B16517" s="90" t="s">
        <v>10230</v>
      </c>
      <c r="C16517" s="93" t="s">
        <v>558</v>
      </c>
      <c r="D16517" s="891" t="s">
        <v>10860</v>
      </c>
      <c r="E16517" s="91"/>
      <c r="F16517" s="91">
        <v>2000000</v>
      </c>
      <c r="G16517" s="175">
        <f t="shared" si="264"/>
        <v>2000000</v>
      </c>
      <c r="H16517" s="701" t="s">
        <v>10626</v>
      </c>
    </row>
    <row r="16518" spans="1:10" ht="15" customHeight="1" x14ac:dyDescent="0.2">
      <c r="A16518" s="729">
        <v>45167</v>
      </c>
      <c r="B16518" s="90" t="s">
        <v>10230</v>
      </c>
      <c r="C16518" s="93" t="s">
        <v>558</v>
      </c>
      <c r="D16518" s="891" t="s">
        <v>10861</v>
      </c>
      <c r="E16518" s="91"/>
      <c r="F16518" s="91">
        <v>3500000</v>
      </c>
      <c r="G16518" s="175">
        <f t="shared" si="264"/>
        <v>3500000</v>
      </c>
      <c r="H16518" s="701" t="s">
        <v>10626</v>
      </c>
    </row>
    <row r="16519" spans="1:10" ht="15" customHeight="1" x14ac:dyDescent="0.2">
      <c r="A16519" s="729">
        <v>45168</v>
      </c>
      <c r="B16519" s="90" t="s">
        <v>10230</v>
      </c>
      <c r="C16519" s="93" t="s">
        <v>558</v>
      </c>
      <c r="D16519" s="891" t="s">
        <v>10893</v>
      </c>
      <c r="E16519" s="91"/>
      <c r="F16519" s="91">
        <v>1000000</v>
      </c>
      <c r="G16519" s="175">
        <f t="shared" si="264"/>
        <v>1000000</v>
      </c>
      <c r="H16519" s="701" t="s">
        <v>10626</v>
      </c>
    </row>
    <row r="16520" spans="1:10" ht="24" customHeight="1" x14ac:dyDescent="0.2">
      <c r="A16520" s="729">
        <v>45168</v>
      </c>
      <c r="B16520" s="93" t="s">
        <v>10907</v>
      </c>
      <c r="C16520" s="93" t="s">
        <v>558</v>
      </c>
      <c r="D16520" s="801" t="s">
        <v>11074</v>
      </c>
      <c r="E16520" s="175"/>
      <c r="F16520" s="175">
        <v>2500000</v>
      </c>
      <c r="G16520" s="175">
        <f t="shared" si="264"/>
        <v>2500000</v>
      </c>
      <c r="H16520" s="701" t="s">
        <v>10626</v>
      </c>
    </row>
    <row r="16521" spans="1:10" ht="24" x14ac:dyDescent="0.2">
      <c r="A16521" s="729">
        <v>45168</v>
      </c>
      <c r="B16521" s="93" t="s">
        <v>10907</v>
      </c>
      <c r="C16521" s="93" t="s">
        <v>10851</v>
      </c>
      <c r="D16521" s="801" t="s">
        <v>11075</v>
      </c>
      <c r="E16521" s="175">
        <v>2500000</v>
      </c>
      <c r="F16521" s="175"/>
      <c r="G16521" s="175">
        <f t="shared" si="264"/>
        <v>-2500000</v>
      </c>
      <c r="H16521" s="701" t="s">
        <v>10626</v>
      </c>
    </row>
    <row r="16522" spans="1:10" s="681" customFormat="1" ht="135.75" customHeight="1" x14ac:dyDescent="0.25">
      <c r="A16522" s="729">
        <v>45168</v>
      </c>
      <c r="B16522" s="93" t="s">
        <v>10907</v>
      </c>
      <c r="C16522" s="93" t="s">
        <v>558</v>
      </c>
      <c r="D16522" s="801" t="s">
        <v>11674</v>
      </c>
      <c r="E16522" s="175"/>
      <c r="F16522" s="175">
        <v>7656392</v>
      </c>
      <c r="G16522" s="175">
        <f t="shared" si="264"/>
        <v>7656392</v>
      </c>
      <c r="H16522" s="701" t="s">
        <v>10626</v>
      </c>
      <c r="J16522" s="1076"/>
    </row>
    <row r="16523" spans="1:10" ht="31.5" customHeight="1" x14ac:dyDescent="0.2">
      <c r="A16523" s="729">
        <v>45168</v>
      </c>
      <c r="B16523" s="93" t="s">
        <v>9354</v>
      </c>
      <c r="C16523" s="93" t="s">
        <v>558</v>
      </c>
      <c r="D16523" s="801" t="s">
        <v>11673</v>
      </c>
      <c r="E16523" s="175"/>
      <c r="F16523" s="175">
        <v>1969887</v>
      </c>
      <c r="G16523" s="175">
        <f t="shared" si="264"/>
        <v>1969887</v>
      </c>
      <c r="H16523" s="701" t="s">
        <v>10626</v>
      </c>
    </row>
    <row r="16524" spans="1:10" ht="48" x14ac:dyDescent="0.2">
      <c r="A16524" s="729">
        <v>45168</v>
      </c>
      <c r="B16524" s="93" t="s">
        <v>14</v>
      </c>
      <c r="C16524" s="93" t="s">
        <v>558</v>
      </c>
      <c r="D16524" s="801" t="s">
        <v>11675</v>
      </c>
      <c r="E16524" s="175"/>
      <c r="F16524" s="175">
        <v>288788</v>
      </c>
      <c r="G16524" s="175">
        <f t="shared" si="264"/>
        <v>288788</v>
      </c>
      <c r="H16524" s="701" t="s">
        <v>10626</v>
      </c>
    </row>
    <row r="16525" spans="1:10" ht="15" customHeight="1" x14ac:dyDescent="0.2">
      <c r="A16525" s="729">
        <v>45168</v>
      </c>
      <c r="B16525" s="93" t="s">
        <v>14</v>
      </c>
      <c r="C16525" s="93" t="s">
        <v>558</v>
      </c>
      <c r="D16525" s="801" t="s">
        <v>10910</v>
      </c>
      <c r="E16525" s="175"/>
      <c r="F16525" s="642">
        <v>-288788</v>
      </c>
      <c r="G16525" s="175">
        <f t="shared" si="264"/>
        <v>-288788</v>
      </c>
      <c r="H16525" s="701" t="s">
        <v>10626</v>
      </c>
    </row>
    <row r="16526" spans="1:10" ht="15" customHeight="1" x14ac:dyDescent="0.2">
      <c r="A16526" s="733">
        <v>45170</v>
      </c>
      <c r="B16526" s="62" t="s">
        <v>10336</v>
      </c>
      <c r="C16526" s="62" t="s">
        <v>3144</v>
      </c>
      <c r="D16526" s="182" t="s">
        <v>10957</v>
      </c>
      <c r="E16526" s="125">
        <v>39000</v>
      </c>
      <c r="F16526" s="57"/>
      <c r="G16526" s="57">
        <f t="shared" si="264"/>
        <v>-39000</v>
      </c>
      <c r="H16526" s="704" t="s">
        <v>10950</v>
      </c>
    </row>
    <row r="16527" spans="1:10" ht="15" customHeight="1" x14ac:dyDescent="0.2">
      <c r="A16527" s="733">
        <v>45170</v>
      </c>
      <c r="B16527" s="62" t="s">
        <v>10469</v>
      </c>
      <c r="C16527" s="62" t="s">
        <v>3144</v>
      </c>
      <c r="D16527" s="182" t="s">
        <v>10958</v>
      </c>
      <c r="E16527" s="125">
        <v>8640</v>
      </c>
      <c r="F16527" s="57"/>
      <c r="G16527" s="57">
        <f t="shared" si="264"/>
        <v>-8640</v>
      </c>
      <c r="H16527" s="704" t="s">
        <v>10950</v>
      </c>
      <c r="J16527" s="1075"/>
    </row>
    <row r="16528" spans="1:10" ht="15" customHeight="1" x14ac:dyDescent="0.2">
      <c r="A16528" s="733">
        <v>45170</v>
      </c>
      <c r="B16528" s="62" t="s">
        <v>103</v>
      </c>
      <c r="C16528" s="62" t="s">
        <v>391</v>
      </c>
      <c r="D16528" s="182" t="s">
        <v>10209</v>
      </c>
      <c r="E16528" s="125">
        <v>3000</v>
      </c>
      <c r="F16528" s="57"/>
      <c r="G16528" s="57">
        <f t="shared" si="264"/>
        <v>-3000</v>
      </c>
      <c r="H16528" s="704" t="s">
        <v>10950</v>
      </c>
      <c r="J16528" s="1075"/>
    </row>
    <row r="16529" spans="1:10" ht="15" x14ac:dyDescent="0.2">
      <c r="A16529" s="733">
        <v>45171</v>
      </c>
      <c r="B16529" s="62" t="s">
        <v>16</v>
      </c>
      <c r="C16529" s="62" t="s">
        <v>391</v>
      </c>
      <c r="D16529" s="182" t="s">
        <v>10959</v>
      </c>
      <c r="E16529" s="125">
        <v>4000</v>
      </c>
      <c r="F16529" s="57"/>
      <c r="G16529" s="57">
        <f t="shared" si="264"/>
        <v>-4000</v>
      </c>
      <c r="H16529" s="704" t="s">
        <v>10950</v>
      </c>
      <c r="J16529" s="1075"/>
    </row>
    <row r="16530" spans="1:10" ht="15" x14ac:dyDescent="0.2">
      <c r="A16530" s="733">
        <v>45171</v>
      </c>
      <c r="B16530" s="62" t="s">
        <v>9354</v>
      </c>
      <c r="C16530" s="62" t="s">
        <v>6965</v>
      </c>
      <c r="D16530" s="182" t="s">
        <v>9523</v>
      </c>
      <c r="E16530" s="125">
        <v>10000</v>
      </c>
      <c r="F16530" s="57"/>
      <c r="G16530" s="57">
        <f t="shared" si="264"/>
        <v>-10000</v>
      </c>
      <c r="H16530" s="704" t="s">
        <v>10950</v>
      </c>
    </row>
    <row r="16531" spans="1:10" ht="15" x14ac:dyDescent="0.2">
      <c r="A16531" s="733">
        <v>45171</v>
      </c>
      <c r="B16531" s="62" t="s">
        <v>10574</v>
      </c>
      <c r="C16531" s="62" t="s">
        <v>5740</v>
      </c>
      <c r="D16531" s="182" t="s">
        <v>369</v>
      </c>
      <c r="E16531" s="125">
        <v>3200</v>
      </c>
      <c r="F16531" s="57"/>
      <c r="G16531" s="57">
        <f t="shared" si="264"/>
        <v>-3200</v>
      </c>
      <c r="H16531" s="704" t="s">
        <v>10950</v>
      </c>
    </row>
    <row r="16532" spans="1:10" ht="15" x14ac:dyDescent="0.2">
      <c r="A16532" s="733">
        <v>45173</v>
      </c>
      <c r="B16532" s="62" t="s">
        <v>25</v>
      </c>
      <c r="C16532" s="62" t="s">
        <v>8148</v>
      </c>
      <c r="D16532" s="182" t="s">
        <v>6309</v>
      </c>
      <c r="E16532" s="125">
        <v>240</v>
      </c>
      <c r="F16532" s="57"/>
      <c r="G16532" s="57">
        <f t="shared" si="264"/>
        <v>-240</v>
      </c>
      <c r="H16532" s="704" t="s">
        <v>10950</v>
      </c>
    </row>
    <row r="16533" spans="1:10" ht="15" x14ac:dyDescent="0.2">
      <c r="A16533" s="733">
        <v>45173</v>
      </c>
      <c r="B16533" s="62" t="s">
        <v>16</v>
      </c>
      <c r="C16533" s="62" t="s">
        <v>8148</v>
      </c>
      <c r="D16533" s="182" t="s">
        <v>6309</v>
      </c>
      <c r="E16533" s="125">
        <v>310</v>
      </c>
      <c r="F16533" s="57"/>
      <c r="G16533" s="57">
        <f t="shared" si="264"/>
        <v>-310</v>
      </c>
      <c r="H16533" s="704" t="s">
        <v>10950</v>
      </c>
    </row>
    <row r="16534" spans="1:10" ht="15" x14ac:dyDescent="0.2">
      <c r="A16534" s="733">
        <v>45173</v>
      </c>
      <c r="B16534" s="62" t="s">
        <v>103</v>
      </c>
      <c r="C16534" s="62" t="s">
        <v>391</v>
      </c>
      <c r="D16534" s="182" t="s">
        <v>10209</v>
      </c>
      <c r="E16534" s="125">
        <v>3000</v>
      </c>
      <c r="F16534" s="57"/>
      <c r="G16534" s="57">
        <f t="shared" si="264"/>
        <v>-3000</v>
      </c>
      <c r="H16534" s="704" t="s">
        <v>10950</v>
      </c>
    </row>
    <row r="16535" spans="1:10" ht="15" x14ac:dyDescent="0.2">
      <c r="A16535" s="733">
        <v>45173</v>
      </c>
      <c r="B16535" s="62" t="s">
        <v>9354</v>
      </c>
      <c r="C16535" s="62" t="s">
        <v>391</v>
      </c>
      <c r="D16535" s="182" t="s">
        <v>9915</v>
      </c>
      <c r="E16535" s="125">
        <v>16940</v>
      </c>
      <c r="F16535" s="57"/>
      <c r="G16535" s="57">
        <f t="shared" si="264"/>
        <v>-16940</v>
      </c>
      <c r="H16535" s="704" t="s">
        <v>10950</v>
      </c>
    </row>
    <row r="16536" spans="1:10" ht="15" x14ac:dyDescent="0.2">
      <c r="A16536" s="733">
        <v>45173</v>
      </c>
      <c r="B16536" s="62" t="s">
        <v>10377</v>
      </c>
      <c r="C16536" s="62" t="s">
        <v>391</v>
      </c>
      <c r="D16536" s="182" t="s">
        <v>6485</v>
      </c>
      <c r="E16536" s="125">
        <v>6650</v>
      </c>
      <c r="F16536" s="57"/>
      <c r="G16536" s="57">
        <f t="shared" si="264"/>
        <v>-6650</v>
      </c>
      <c r="H16536" s="704" t="s">
        <v>10950</v>
      </c>
    </row>
    <row r="16537" spans="1:10" ht="15" x14ac:dyDescent="0.2">
      <c r="A16537" s="733">
        <v>45173</v>
      </c>
      <c r="B16537" s="62" t="s">
        <v>10294</v>
      </c>
      <c r="C16537" s="62" t="s">
        <v>391</v>
      </c>
      <c r="D16537" s="182" t="s">
        <v>4308</v>
      </c>
      <c r="E16537" s="125">
        <v>8070</v>
      </c>
      <c r="F16537" s="57"/>
      <c r="G16537" s="57">
        <f t="shared" si="264"/>
        <v>-8070</v>
      </c>
      <c r="H16537" s="704" t="s">
        <v>10950</v>
      </c>
    </row>
    <row r="16538" spans="1:10" ht="15" x14ac:dyDescent="0.2">
      <c r="A16538" s="733">
        <v>45173</v>
      </c>
      <c r="B16538" s="62" t="s">
        <v>9354</v>
      </c>
      <c r="C16538" s="62"/>
      <c r="D16538" s="182" t="s">
        <v>10960</v>
      </c>
      <c r="E16538" s="125">
        <v>5000</v>
      </c>
      <c r="F16538" s="57"/>
      <c r="G16538" s="57">
        <f t="shared" si="264"/>
        <v>-5000</v>
      </c>
      <c r="H16538" s="704" t="s">
        <v>10950</v>
      </c>
    </row>
    <row r="16539" spans="1:10" ht="15" x14ac:dyDescent="0.2">
      <c r="A16539" s="733">
        <v>45173</v>
      </c>
      <c r="B16539" s="62" t="s">
        <v>10574</v>
      </c>
      <c r="C16539" s="62" t="s">
        <v>3144</v>
      </c>
      <c r="D16539" s="182" t="s">
        <v>10961</v>
      </c>
      <c r="E16539" s="125">
        <v>34000</v>
      </c>
      <c r="F16539" s="57"/>
      <c r="G16539" s="57">
        <f t="shared" si="264"/>
        <v>-34000</v>
      </c>
      <c r="H16539" s="704" t="s">
        <v>10950</v>
      </c>
    </row>
    <row r="16540" spans="1:10" ht="15" x14ac:dyDescent="0.2">
      <c r="A16540" s="733">
        <v>45173</v>
      </c>
      <c r="B16540" s="62" t="s">
        <v>10377</v>
      </c>
      <c r="C16540" s="62" t="s">
        <v>5740</v>
      </c>
      <c r="D16540" s="182" t="s">
        <v>369</v>
      </c>
      <c r="E16540" s="125">
        <v>1700</v>
      </c>
      <c r="F16540" s="57"/>
      <c r="G16540" s="57">
        <f t="shared" si="264"/>
        <v>-1700</v>
      </c>
      <c r="H16540" s="704" t="s">
        <v>10950</v>
      </c>
    </row>
    <row r="16541" spans="1:10" ht="15" x14ac:dyDescent="0.2">
      <c r="A16541" s="733">
        <v>45173</v>
      </c>
      <c r="B16541" s="62" t="s">
        <v>9354</v>
      </c>
      <c r="C16541" s="62" t="s">
        <v>3032</v>
      </c>
      <c r="D16541" s="182" t="s">
        <v>369</v>
      </c>
      <c r="E16541" s="125">
        <v>7000</v>
      </c>
      <c r="F16541" s="57"/>
      <c r="G16541" s="57">
        <f t="shared" si="264"/>
        <v>-7000</v>
      </c>
      <c r="H16541" s="704" t="s">
        <v>10950</v>
      </c>
    </row>
    <row r="16542" spans="1:10" ht="15" x14ac:dyDescent="0.2">
      <c r="A16542" s="733">
        <v>45173</v>
      </c>
      <c r="B16542" s="62" t="s">
        <v>10469</v>
      </c>
      <c r="C16542" s="62" t="s">
        <v>9458</v>
      </c>
      <c r="D16542" s="182" t="s">
        <v>9523</v>
      </c>
      <c r="E16542" s="125">
        <v>50000</v>
      </c>
      <c r="F16542" s="57"/>
      <c r="G16542" s="57">
        <f t="shared" si="264"/>
        <v>-50000</v>
      </c>
      <c r="H16542" s="704" t="s">
        <v>10950</v>
      </c>
    </row>
    <row r="16543" spans="1:10" ht="24" x14ac:dyDescent="0.2">
      <c r="A16543" s="733">
        <v>45173</v>
      </c>
      <c r="B16543" s="62" t="s">
        <v>10377</v>
      </c>
      <c r="C16543" s="550" t="s">
        <v>9823</v>
      </c>
      <c r="D16543" s="739" t="s">
        <v>10963</v>
      </c>
      <c r="E16543" s="551">
        <v>65000</v>
      </c>
      <c r="F16543" s="57"/>
      <c r="G16543" s="57">
        <f t="shared" si="264"/>
        <v>-65000</v>
      </c>
      <c r="H16543" s="704" t="s">
        <v>10950</v>
      </c>
    </row>
    <row r="16544" spans="1:10" ht="24" x14ac:dyDescent="0.2">
      <c r="A16544" s="733">
        <v>45173</v>
      </c>
      <c r="B16544" s="62" t="s">
        <v>9354</v>
      </c>
      <c r="C16544" s="550" t="s">
        <v>9823</v>
      </c>
      <c r="D16544" s="739" t="s">
        <v>10963</v>
      </c>
      <c r="E16544" s="551">
        <v>22000</v>
      </c>
      <c r="F16544" s="57"/>
      <c r="G16544" s="57">
        <f t="shared" si="264"/>
        <v>-22000</v>
      </c>
      <c r="H16544" s="704" t="s">
        <v>10950</v>
      </c>
    </row>
    <row r="16545" spans="1:8" ht="24" x14ac:dyDescent="0.2">
      <c r="A16545" s="733">
        <v>45173</v>
      </c>
      <c r="B16545" s="62" t="s">
        <v>10336</v>
      </c>
      <c r="C16545" s="550" t="s">
        <v>9823</v>
      </c>
      <c r="D16545" s="739" t="s">
        <v>10963</v>
      </c>
      <c r="E16545" s="551">
        <v>59500</v>
      </c>
      <c r="F16545" s="57"/>
      <c r="G16545" s="57">
        <f t="shared" si="264"/>
        <v>-59500</v>
      </c>
      <c r="H16545" s="704" t="s">
        <v>10950</v>
      </c>
    </row>
    <row r="16546" spans="1:8" ht="15" x14ac:dyDescent="0.2">
      <c r="A16546" s="733">
        <v>45173</v>
      </c>
      <c r="B16546" s="62" t="s">
        <v>10574</v>
      </c>
      <c r="C16546" s="62" t="s">
        <v>10856</v>
      </c>
      <c r="D16546" s="182" t="s">
        <v>10964</v>
      </c>
      <c r="E16546" s="125">
        <v>350000</v>
      </c>
      <c r="F16546" s="57"/>
      <c r="G16546" s="57">
        <f t="shared" si="264"/>
        <v>-350000</v>
      </c>
      <c r="H16546" s="704" t="s">
        <v>10950</v>
      </c>
    </row>
    <row r="16547" spans="1:8" ht="15" x14ac:dyDescent="0.2">
      <c r="A16547" s="733">
        <v>45173</v>
      </c>
      <c r="B16547" s="62" t="s">
        <v>10142</v>
      </c>
      <c r="C16547" s="62" t="s">
        <v>5680</v>
      </c>
      <c r="D16547" s="182" t="s">
        <v>10964</v>
      </c>
      <c r="E16547" s="125">
        <v>200000</v>
      </c>
      <c r="F16547" s="57"/>
      <c r="G16547" s="57">
        <f t="shared" si="264"/>
        <v>-200000</v>
      </c>
      <c r="H16547" s="704" t="s">
        <v>10950</v>
      </c>
    </row>
    <row r="16548" spans="1:8" ht="15" x14ac:dyDescent="0.2">
      <c r="A16548" s="733">
        <v>45174</v>
      </c>
      <c r="B16548" s="62" t="s">
        <v>10230</v>
      </c>
      <c r="C16548" s="669" t="s">
        <v>255</v>
      </c>
      <c r="D16548" s="906" t="s">
        <v>10965</v>
      </c>
      <c r="E16548" s="671">
        <v>374080</v>
      </c>
      <c r="F16548" s="57"/>
      <c r="G16548" s="57">
        <f t="shared" si="264"/>
        <v>-374080</v>
      </c>
      <c r="H16548" s="704" t="s">
        <v>10950</v>
      </c>
    </row>
    <row r="16549" spans="1:8" ht="15" x14ac:dyDescent="0.2">
      <c r="A16549" s="733">
        <v>45174</v>
      </c>
      <c r="B16549" s="62" t="s">
        <v>10569</v>
      </c>
      <c r="C16549" s="669" t="s">
        <v>255</v>
      </c>
      <c r="D16549" s="906" t="s">
        <v>10965</v>
      </c>
      <c r="E16549" s="671">
        <v>120960</v>
      </c>
      <c r="F16549" s="57"/>
      <c r="G16549" s="57">
        <f t="shared" si="264"/>
        <v>-120960</v>
      </c>
      <c r="H16549" s="704" t="s">
        <v>10950</v>
      </c>
    </row>
    <row r="16550" spans="1:8" ht="15" x14ac:dyDescent="0.2">
      <c r="A16550" s="733">
        <v>45174</v>
      </c>
      <c r="B16550" s="62" t="s">
        <v>10377</v>
      </c>
      <c r="C16550" s="669" t="s">
        <v>255</v>
      </c>
      <c r="D16550" s="906" t="s">
        <v>10965</v>
      </c>
      <c r="E16550" s="671">
        <v>4960</v>
      </c>
      <c r="F16550" s="57"/>
      <c r="G16550" s="57">
        <f t="shared" si="264"/>
        <v>-4960</v>
      </c>
      <c r="H16550" s="704" t="s">
        <v>10950</v>
      </c>
    </row>
    <row r="16551" spans="1:8" ht="15" x14ac:dyDescent="0.2">
      <c r="A16551" s="733">
        <v>45174</v>
      </c>
      <c r="B16551" s="62" t="s">
        <v>9354</v>
      </c>
      <c r="C16551" s="62" t="s">
        <v>5740</v>
      </c>
      <c r="D16551" s="182" t="s">
        <v>369</v>
      </c>
      <c r="E16551" s="125">
        <v>600</v>
      </c>
      <c r="F16551" s="57"/>
      <c r="G16551" s="57">
        <f t="shared" si="264"/>
        <v>-600</v>
      </c>
      <c r="H16551" s="704" t="s">
        <v>10950</v>
      </c>
    </row>
    <row r="16552" spans="1:8" ht="15" customHeight="1" x14ac:dyDescent="0.2">
      <c r="A16552" s="733">
        <v>45174</v>
      </c>
      <c r="B16552" s="62" t="s">
        <v>10230</v>
      </c>
      <c r="C16552" s="62" t="s">
        <v>5740</v>
      </c>
      <c r="D16552" s="182" t="s">
        <v>10966</v>
      </c>
      <c r="E16552" s="125">
        <v>2300</v>
      </c>
      <c r="F16552" s="57"/>
      <c r="G16552" s="57">
        <f t="shared" si="264"/>
        <v>-2300</v>
      </c>
      <c r="H16552" s="704" t="s">
        <v>10950</v>
      </c>
    </row>
    <row r="16553" spans="1:8" ht="15" customHeight="1" x14ac:dyDescent="0.2">
      <c r="A16553" s="733">
        <v>45174</v>
      </c>
      <c r="B16553" s="62" t="s">
        <v>10336</v>
      </c>
      <c r="C16553" s="62" t="s">
        <v>3032</v>
      </c>
      <c r="D16553" s="182" t="s">
        <v>1156</v>
      </c>
      <c r="E16553" s="125">
        <v>11500</v>
      </c>
      <c r="F16553" s="57"/>
      <c r="G16553" s="57">
        <f t="shared" si="264"/>
        <v>-11500</v>
      </c>
      <c r="H16553" s="704" t="s">
        <v>10950</v>
      </c>
    </row>
    <row r="16554" spans="1:8" ht="15" x14ac:dyDescent="0.2">
      <c r="A16554" s="733">
        <v>45174</v>
      </c>
      <c r="B16554" s="62" t="s">
        <v>10230</v>
      </c>
      <c r="C16554" s="62" t="s">
        <v>3144</v>
      </c>
      <c r="D16554" s="182" t="s">
        <v>2271</v>
      </c>
      <c r="E16554" s="125">
        <v>62965</v>
      </c>
      <c r="F16554" s="57"/>
      <c r="G16554" s="57">
        <f t="shared" si="264"/>
        <v>-62965</v>
      </c>
      <c r="H16554" s="704" t="s">
        <v>10950</v>
      </c>
    </row>
    <row r="16555" spans="1:8" ht="15" x14ac:dyDescent="0.2">
      <c r="A16555" s="733">
        <v>45174</v>
      </c>
      <c r="B16555" s="62" t="s">
        <v>10240</v>
      </c>
      <c r="C16555" s="62" t="s">
        <v>3144</v>
      </c>
      <c r="D16555" s="182" t="s">
        <v>2271</v>
      </c>
      <c r="E16555" s="125">
        <v>2800</v>
      </c>
      <c r="F16555" s="57"/>
      <c r="G16555" s="57">
        <f t="shared" si="264"/>
        <v>-2800</v>
      </c>
      <c r="H16555" s="704" t="s">
        <v>10950</v>
      </c>
    </row>
    <row r="16556" spans="1:8" ht="15" x14ac:dyDescent="0.2">
      <c r="A16556" s="733">
        <v>45174</v>
      </c>
      <c r="B16556" s="62" t="s">
        <v>10574</v>
      </c>
      <c r="C16556" s="62" t="s">
        <v>3144</v>
      </c>
      <c r="D16556" s="182" t="s">
        <v>10967</v>
      </c>
      <c r="E16556" s="125">
        <v>2950</v>
      </c>
      <c r="F16556" s="57"/>
      <c r="G16556" s="57">
        <f t="shared" si="264"/>
        <v>-2950</v>
      </c>
      <c r="H16556" s="704" t="s">
        <v>10950</v>
      </c>
    </row>
    <row r="16557" spans="1:8" ht="15" x14ac:dyDescent="0.2">
      <c r="A16557" s="733">
        <v>45174</v>
      </c>
      <c r="B16557" s="62" t="s">
        <v>10230</v>
      </c>
      <c r="C16557" s="62" t="s">
        <v>3144</v>
      </c>
      <c r="D16557" s="182" t="s">
        <v>10968</v>
      </c>
      <c r="E16557" s="125">
        <v>16500</v>
      </c>
      <c r="F16557" s="57"/>
      <c r="G16557" s="57">
        <f t="shared" si="264"/>
        <v>-16500</v>
      </c>
      <c r="H16557" s="704" t="s">
        <v>10950</v>
      </c>
    </row>
    <row r="16558" spans="1:8" ht="15" x14ac:dyDescent="0.2">
      <c r="A16558" s="733">
        <v>45174</v>
      </c>
      <c r="B16558" s="62" t="s">
        <v>10230</v>
      </c>
      <c r="C16558" s="62" t="s">
        <v>5740</v>
      </c>
      <c r="D16558" s="182" t="s">
        <v>369</v>
      </c>
      <c r="E16558" s="125">
        <v>700</v>
      </c>
      <c r="F16558" s="57"/>
      <c r="G16558" s="57">
        <f t="shared" si="264"/>
        <v>-700</v>
      </c>
      <c r="H16558" s="704" t="s">
        <v>10950</v>
      </c>
    </row>
    <row r="16559" spans="1:8" ht="15" x14ac:dyDescent="0.2">
      <c r="A16559" s="733">
        <v>45174</v>
      </c>
      <c r="B16559" s="62" t="s">
        <v>10230</v>
      </c>
      <c r="C16559" s="62" t="s">
        <v>285</v>
      </c>
      <c r="D16559" s="182" t="s">
        <v>8661</v>
      </c>
      <c r="E16559" s="125">
        <v>1330</v>
      </c>
      <c r="F16559" s="57"/>
      <c r="G16559" s="57">
        <f t="shared" si="264"/>
        <v>-1330</v>
      </c>
      <c r="H16559" s="704" t="s">
        <v>10950</v>
      </c>
    </row>
    <row r="16560" spans="1:8" ht="15" x14ac:dyDescent="0.2">
      <c r="A16560" s="733">
        <v>45174</v>
      </c>
      <c r="B16560" s="62" t="s">
        <v>103</v>
      </c>
      <c r="C16560" s="62" t="s">
        <v>103</v>
      </c>
      <c r="D16560" s="182" t="s">
        <v>10209</v>
      </c>
      <c r="E16560" s="125">
        <v>3500</v>
      </c>
      <c r="F16560" s="57"/>
      <c r="G16560" s="57">
        <f t="shared" si="264"/>
        <v>-3500</v>
      </c>
      <c r="H16560" s="704" t="s">
        <v>10950</v>
      </c>
    </row>
    <row r="16561" spans="1:8" ht="15" x14ac:dyDescent="0.2">
      <c r="A16561" s="733">
        <v>45175</v>
      </c>
      <c r="B16561" s="62" t="s">
        <v>7805</v>
      </c>
      <c r="C16561" s="62" t="s">
        <v>6850</v>
      </c>
      <c r="D16561" s="182" t="s">
        <v>8194</v>
      </c>
      <c r="E16561" s="125">
        <v>25000</v>
      </c>
      <c r="F16561" s="57"/>
      <c r="G16561" s="57">
        <f t="shared" si="264"/>
        <v>-25000</v>
      </c>
      <c r="H16561" s="704" t="s">
        <v>10950</v>
      </c>
    </row>
    <row r="16562" spans="1:8" ht="15" x14ac:dyDescent="0.2">
      <c r="A16562" s="733">
        <v>45175</v>
      </c>
      <c r="B16562" s="62" t="s">
        <v>9354</v>
      </c>
      <c r="C16562" s="62" t="s">
        <v>10970</v>
      </c>
      <c r="D16562" s="182" t="s">
        <v>8194</v>
      </c>
      <c r="E16562" s="125">
        <v>25000</v>
      </c>
      <c r="F16562" s="57"/>
      <c r="G16562" s="57">
        <f t="shared" si="264"/>
        <v>-25000</v>
      </c>
      <c r="H16562" s="704" t="s">
        <v>10950</v>
      </c>
    </row>
    <row r="16563" spans="1:8" ht="15" x14ac:dyDescent="0.2">
      <c r="A16563" s="733">
        <v>45175</v>
      </c>
      <c r="B16563" s="62" t="s">
        <v>9354</v>
      </c>
      <c r="C16563" s="62" t="s">
        <v>9773</v>
      </c>
      <c r="D16563" s="182" t="s">
        <v>10971</v>
      </c>
      <c r="E16563" s="125">
        <v>100000</v>
      </c>
      <c r="F16563" s="57"/>
      <c r="G16563" s="57">
        <f t="shared" si="264"/>
        <v>-100000</v>
      </c>
      <c r="H16563" s="704" t="s">
        <v>10950</v>
      </c>
    </row>
    <row r="16564" spans="1:8" ht="15" x14ac:dyDescent="0.2">
      <c r="A16564" s="733">
        <v>45175</v>
      </c>
      <c r="B16564" s="62" t="s">
        <v>10294</v>
      </c>
      <c r="C16564" s="62" t="s">
        <v>10972</v>
      </c>
      <c r="D16564" s="182" t="s">
        <v>11006</v>
      </c>
      <c r="E16564" s="125">
        <v>250000</v>
      </c>
      <c r="F16564" s="57"/>
      <c r="G16564" s="57">
        <f t="shared" si="264"/>
        <v>-250000</v>
      </c>
      <c r="H16564" s="704" t="s">
        <v>10950</v>
      </c>
    </row>
    <row r="16565" spans="1:8" ht="15" x14ac:dyDescent="0.2">
      <c r="A16565" s="733">
        <v>45175</v>
      </c>
      <c r="B16565" s="62" t="s">
        <v>10294</v>
      </c>
      <c r="C16565" s="62" t="s">
        <v>10972</v>
      </c>
      <c r="D16565" s="182" t="s">
        <v>11006</v>
      </c>
      <c r="E16565" s="125">
        <v>70000</v>
      </c>
      <c r="F16565" s="57"/>
      <c r="G16565" s="57">
        <f t="shared" si="264"/>
        <v>-70000</v>
      </c>
      <c r="H16565" s="704" t="s">
        <v>10950</v>
      </c>
    </row>
    <row r="16566" spans="1:8" ht="24" x14ac:dyDescent="0.2">
      <c r="A16566" s="733">
        <v>45175</v>
      </c>
      <c r="B16566" s="62" t="s">
        <v>8874</v>
      </c>
      <c r="C16566" s="62" t="s">
        <v>3144</v>
      </c>
      <c r="D16566" s="182" t="s">
        <v>10973</v>
      </c>
      <c r="E16566" s="125">
        <v>-90000</v>
      </c>
      <c r="F16566" s="57"/>
      <c r="G16566" s="57">
        <f t="shared" si="264"/>
        <v>90000</v>
      </c>
      <c r="H16566" s="704" t="s">
        <v>10950</v>
      </c>
    </row>
    <row r="16567" spans="1:8" ht="15" x14ac:dyDescent="0.2">
      <c r="A16567" s="733">
        <v>45175</v>
      </c>
      <c r="B16567" s="62" t="s">
        <v>9354</v>
      </c>
      <c r="C16567" s="62" t="s">
        <v>704</v>
      </c>
      <c r="D16567" s="182" t="s">
        <v>10974</v>
      </c>
      <c r="E16567" s="125">
        <v>36500</v>
      </c>
      <c r="F16567" s="57"/>
      <c r="G16567" s="57">
        <f t="shared" si="264"/>
        <v>-36500</v>
      </c>
      <c r="H16567" s="704" t="s">
        <v>10950</v>
      </c>
    </row>
    <row r="16568" spans="1:8" ht="24" x14ac:dyDescent="0.2">
      <c r="A16568" s="733">
        <v>45175</v>
      </c>
      <c r="B16568" s="62" t="s">
        <v>8874</v>
      </c>
      <c r="C16568" s="62" t="s">
        <v>3144</v>
      </c>
      <c r="D16568" s="182" t="s">
        <v>11005</v>
      </c>
      <c r="E16568" s="125">
        <v>10000</v>
      </c>
      <c r="F16568" s="57"/>
      <c r="G16568" s="57">
        <f t="shared" si="264"/>
        <v>-10000</v>
      </c>
      <c r="H16568" s="704" t="s">
        <v>10950</v>
      </c>
    </row>
    <row r="16569" spans="1:8" ht="15" x14ac:dyDescent="0.2">
      <c r="A16569" s="733">
        <v>45175</v>
      </c>
      <c r="B16569" s="62" t="s">
        <v>8874</v>
      </c>
      <c r="C16569" s="62" t="s">
        <v>10975</v>
      </c>
      <c r="D16569" s="182" t="s">
        <v>10976</v>
      </c>
      <c r="E16569" s="125">
        <v>28950</v>
      </c>
      <c r="F16569" s="57"/>
      <c r="G16569" s="57">
        <f t="shared" si="264"/>
        <v>-28950</v>
      </c>
      <c r="H16569" s="704" t="s">
        <v>10950</v>
      </c>
    </row>
    <row r="16570" spans="1:8" ht="15" x14ac:dyDescent="0.2">
      <c r="A16570" s="733">
        <v>45175</v>
      </c>
      <c r="B16570" s="62" t="s">
        <v>10230</v>
      </c>
      <c r="C16570" s="62" t="s">
        <v>5740</v>
      </c>
      <c r="D16570" s="182" t="s">
        <v>369</v>
      </c>
      <c r="E16570" s="125">
        <v>1600</v>
      </c>
      <c r="F16570" s="57"/>
      <c r="G16570" s="57">
        <f t="shared" si="264"/>
        <v>-1600</v>
      </c>
      <c r="H16570" s="704" t="s">
        <v>10950</v>
      </c>
    </row>
    <row r="16571" spans="1:8" ht="15" x14ac:dyDescent="0.2">
      <c r="A16571" s="733">
        <v>45175</v>
      </c>
      <c r="B16571" s="62" t="s">
        <v>37</v>
      </c>
      <c r="C16571" s="62" t="s">
        <v>391</v>
      </c>
      <c r="D16571" s="182" t="s">
        <v>10099</v>
      </c>
      <c r="E16571" s="125">
        <v>3000</v>
      </c>
      <c r="F16571" s="57"/>
      <c r="G16571" s="57">
        <f t="shared" si="264"/>
        <v>-3000</v>
      </c>
      <c r="H16571" s="704" t="s">
        <v>10950</v>
      </c>
    </row>
    <row r="16572" spans="1:8" ht="15" x14ac:dyDescent="0.2">
      <c r="A16572" s="733">
        <v>45175</v>
      </c>
      <c r="B16572" s="62" t="s">
        <v>37</v>
      </c>
      <c r="C16572" s="62" t="s">
        <v>285</v>
      </c>
      <c r="D16572" s="182" t="s">
        <v>9025</v>
      </c>
      <c r="E16572" s="125">
        <v>500</v>
      </c>
      <c r="F16572" s="57"/>
      <c r="G16572" s="57">
        <f t="shared" si="264"/>
        <v>-500</v>
      </c>
      <c r="H16572" s="704" t="s">
        <v>10950</v>
      </c>
    </row>
    <row r="16573" spans="1:8" ht="15" x14ac:dyDescent="0.2">
      <c r="A16573" s="733">
        <v>45175</v>
      </c>
      <c r="B16573" s="62" t="s">
        <v>37</v>
      </c>
      <c r="C16573" s="62"/>
      <c r="D16573" s="182" t="s">
        <v>10979</v>
      </c>
      <c r="E16573" s="125">
        <v>1200</v>
      </c>
      <c r="F16573" s="57"/>
      <c r="G16573" s="57">
        <f t="shared" si="264"/>
        <v>-1200</v>
      </c>
      <c r="H16573" s="704" t="s">
        <v>10950</v>
      </c>
    </row>
    <row r="16574" spans="1:8" ht="15" x14ac:dyDescent="0.2">
      <c r="A16574" s="733">
        <v>45175</v>
      </c>
      <c r="B16574" s="62" t="s">
        <v>10574</v>
      </c>
      <c r="C16574" s="62" t="s">
        <v>5740</v>
      </c>
      <c r="D16574" s="182" t="s">
        <v>369</v>
      </c>
      <c r="E16574" s="125">
        <v>3300</v>
      </c>
      <c r="F16574" s="57"/>
      <c r="G16574" s="57">
        <f t="shared" si="264"/>
        <v>-3300</v>
      </c>
      <c r="H16574" s="704" t="s">
        <v>10950</v>
      </c>
    </row>
    <row r="16575" spans="1:8" ht="15" x14ac:dyDescent="0.2">
      <c r="A16575" s="733">
        <v>45175</v>
      </c>
      <c r="B16575" s="62" t="s">
        <v>10377</v>
      </c>
      <c r="C16575" s="62" t="s">
        <v>285</v>
      </c>
      <c r="D16575" s="182" t="s">
        <v>3149</v>
      </c>
      <c r="E16575" s="125">
        <v>500</v>
      </c>
      <c r="F16575" s="57"/>
      <c r="G16575" s="57">
        <f t="shared" ref="G16575:G16638" si="265">F16575-E16575</f>
        <v>-500</v>
      </c>
      <c r="H16575" s="704" t="s">
        <v>10950</v>
      </c>
    </row>
    <row r="16576" spans="1:8" ht="15" x14ac:dyDescent="0.2">
      <c r="A16576" s="733">
        <v>45175</v>
      </c>
      <c r="B16576" s="62" t="s">
        <v>103</v>
      </c>
      <c r="C16576" s="62" t="s">
        <v>103</v>
      </c>
      <c r="D16576" s="182" t="s">
        <v>10984</v>
      </c>
      <c r="E16576" s="125">
        <v>2500</v>
      </c>
      <c r="F16576" s="57"/>
      <c r="G16576" s="57">
        <f t="shared" si="265"/>
        <v>-2500</v>
      </c>
      <c r="H16576" s="704" t="s">
        <v>10950</v>
      </c>
    </row>
    <row r="16577" spans="1:8" ht="15" x14ac:dyDescent="0.2">
      <c r="A16577" s="733">
        <v>45175</v>
      </c>
      <c r="B16577" s="62" t="s">
        <v>3944</v>
      </c>
      <c r="C16577" s="62" t="s">
        <v>391</v>
      </c>
      <c r="D16577" s="182" t="s">
        <v>10331</v>
      </c>
      <c r="E16577" s="125">
        <v>300</v>
      </c>
      <c r="F16577" s="57"/>
      <c r="G16577" s="57">
        <f t="shared" si="265"/>
        <v>-300</v>
      </c>
      <c r="H16577" s="704" t="s">
        <v>10950</v>
      </c>
    </row>
    <row r="16578" spans="1:8" ht="15" x14ac:dyDescent="0.2">
      <c r="A16578" s="733">
        <v>45175</v>
      </c>
      <c r="B16578" s="62" t="s">
        <v>9984</v>
      </c>
      <c r="C16578" s="62" t="s">
        <v>5740</v>
      </c>
      <c r="D16578" s="182" t="s">
        <v>369</v>
      </c>
      <c r="E16578" s="125">
        <v>500</v>
      </c>
      <c r="F16578" s="57"/>
      <c r="G16578" s="57">
        <f t="shared" si="265"/>
        <v>-500</v>
      </c>
      <c r="H16578" s="704" t="s">
        <v>10950</v>
      </c>
    </row>
    <row r="16579" spans="1:8" ht="15" x14ac:dyDescent="0.2">
      <c r="A16579" s="733">
        <v>45176</v>
      </c>
      <c r="B16579" s="62" t="s">
        <v>1399</v>
      </c>
      <c r="C16579" s="62" t="s">
        <v>5386</v>
      </c>
      <c r="D16579" s="182" t="s">
        <v>369</v>
      </c>
      <c r="E16579" s="125">
        <v>6000</v>
      </c>
      <c r="F16579" s="57"/>
      <c r="G16579" s="57">
        <f t="shared" si="265"/>
        <v>-6000</v>
      </c>
      <c r="H16579" s="704" t="s">
        <v>10950</v>
      </c>
    </row>
    <row r="16580" spans="1:8" ht="15" x14ac:dyDescent="0.2">
      <c r="A16580" s="733">
        <v>45176</v>
      </c>
      <c r="B16580" s="62" t="s">
        <v>11003</v>
      </c>
      <c r="C16580" s="62" t="s">
        <v>9472</v>
      </c>
      <c r="D16580" s="182" t="s">
        <v>369</v>
      </c>
      <c r="E16580" s="125">
        <v>20000</v>
      </c>
      <c r="F16580" s="57"/>
      <c r="G16580" s="57">
        <f t="shared" si="265"/>
        <v>-20000</v>
      </c>
      <c r="H16580" s="704" t="s">
        <v>10950</v>
      </c>
    </row>
    <row r="16581" spans="1:8" ht="15" x14ac:dyDescent="0.2">
      <c r="A16581" s="733">
        <v>45176</v>
      </c>
      <c r="B16581" s="62" t="s">
        <v>9984</v>
      </c>
      <c r="C16581" s="62" t="s">
        <v>3144</v>
      </c>
      <c r="D16581" s="182" t="s">
        <v>10988</v>
      </c>
      <c r="E16581" s="125">
        <v>482000</v>
      </c>
      <c r="F16581" s="57"/>
      <c r="G16581" s="57">
        <f t="shared" si="265"/>
        <v>-482000</v>
      </c>
      <c r="H16581" s="704" t="s">
        <v>10950</v>
      </c>
    </row>
    <row r="16582" spans="1:8" ht="15" x14ac:dyDescent="0.2">
      <c r="A16582" s="733">
        <v>45176</v>
      </c>
      <c r="B16582" s="62" t="s">
        <v>10336</v>
      </c>
      <c r="C16582" s="62" t="s">
        <v>3144</v>
      </c>
      <c r="D16582" s="182" t="s">
        <v>10988</v>
      </c>
      <c r="E16582" s="125">
        <v>21600</v>
      </c>
      <c r="F16582" s="57"/>
      <c r="G16582" s="57">
        <f t="shared" si="265"/>
        <v>-21600</v>
      </c>
      <c r="H16582" s="704" t="s">
        <v>10950</v>
      </c>
    </row>
    <row r="16583" spans="1:8" ht="15" x14ac:dyDescent="0.2">
      <c r="A16583" s="733">
        <v>45176</v>
      </c>
      <c r="B16583" s="62" t="s">
        <v>9984</v>
      </c>
      <c r="C16583" s="62" t="s">
        <v>10989</v>
      </c>
      <c r="D16583" s="182" t="s">
        <v>10866</v>
      </c>
      <c r="E16583" s="125">
        <v>1860</v>
      </c>
      <c r="F16583" s="57"/>
      <c r="G16583" s="57">
        <f t="shared" si="265"/>
        <v>-1860</v>
      </c>
      <c r="H16583" s="704" t="s">
        <v>10950</v>
      </c>
    </row>
    <row r="16584" spans="1:8" ht="15" x14ac:dyDescent="0.2">
      <c r="A16584" s="733">
        <v>45176</v>
      </c>
      <c r="B16584" s="62" t="s">
        <v>10377</v>
      </c>
      <c r="C16584" s="62" t="s">
        <v>10989</v>
      </c>
      <c r="D16584" s="182" t="s">
        <v>10990</v>
      </c>
      <c r="E16584" s="125">
        <v>16000</v>
      </c>
      <c r="F16584" s="57"/>
      <c r="G16584" s="57">
        <f t="shared" si="265"/>
        <v>-16000</v>
      </c>
      <c r="H16584" s="704" t="s">
        <v>10950</v>
      </c>
    </row>
    <row r="16585" spans="1:8" ht="15" x14ac:dyDescent="0.2">
      <c r="A16585" s="733">
        <v>45176</v>
      </c>
      <c r="B16585" s="62" t="s">
        <v>10574</v>
      </c>
      <c r="C16585" s="62" t="s">
        <v>10989</v>
      </c>
      <c r="D16585" s="182" t="s">
        <v>8526</v>
      </c>
      <c r="E16585" s="125">
        <v>36070</v>
      </c>
      <c r="F16585" s="57"/>
      <c r="G16585" s="57">
        <f t="shared" si="265"/>
        <v>-36070</v>
      </c>
      <c r="H16585" s="704" t="s">
        <v>10950</v>
      </c>
    </row>
    <row r="16586" spans="1:8" ht="15" x14ac:dyDescent="0.2">
      <c r="A16586" s="733">
        <v>45177</v>
      </c>
      <c r="B16586" s="62" t="s">
        <v>10574</v>
      </c>
      <c r="C16586" s="62" t="s">
        <v>8392</v>
      </c>
      <c r="D16586" s="182" t="s">
        <v>11014</v>
      </c>
      <c r="E16586" s="125">
        <v>1000000</v>
      </c>
      <c r="F16586" s="57"/>
      <c r="G16586" s="57">
        <f t="shared" si="265"/>
        <v>-1000000</v>
      </c>
      <c r="H16586" s="704" t="s">
        <v>10950</v>
      </c>
    </row>
    <row r="16587" spans="1:8" ht="15" x14ac:dyDescent="0.2">
      <c r="A16587" s="733">
        <v>45177</v>
      </c>
      <c r="B16587" s="62" t="s">
        <v>10574</v>
      </c>
      <c r="C16587" s="62" t="s">
        <v>8370</v>
      </c>
      <c r="D16587" s="182"/>
      <c r="E16587" s="125">
        <v>3250</v>
      </c>
      <c r="F16587" s="57"/>
      <c r="G16587" s="57">
        <f t="shared" si="265"/>
        <v>-3250</v>
      </c>
      <c r="H16587" s="704" t="s">
        <v>10950</v>
      </c>
    </row>
    <row r="16588" spans="1:8" ht="15" x14ac:dyDescent="0.2">
      <c r="A16588" s="733">
        <v>45178</v>
      </c>
      <c r="B16588" s="62" t="s">
        <v>103</v>
      </c>
      <c r="C16588" s="62" t="s">
        <v>103</v>
      </c>
      <c r="D16588" s="182" t="s">
        <v>10209</v>
      </c>
      <c r="E16588" s="125">
        <v>3500</v>
      </c>
      <c r="F16588" s="57"/>
      <c r="G16588" s="57">
        <f t="shared" si="265"/>
        <v>-3500</v>
      </c>
      <c r="H16588" s="704" t="s">
        <v>10950</v>
      </c>
    </row>
    <row r="16589" spans="1:8" ht="15" x14ac:dyDescent="0.2">
      <c r="A16589" s="733">
        <v>45178</v>
      </c>
      <c r="B16589" s="62" t="s">
        <v>103</v>
      </c>
      <c r="C16589" s="62" t="s">
        <v>11021</v>
      </c>
      <c r="D16589" s="182" t="s">
        <v>9792</v>
      </c>
      <c r="E16589" s="125">
        <v>5000</v>
      </c>
      <c r="F16589" s="57"/>
      <c r="G16589" s="57">
        <f t="shared" si="265"/>
        <v>-5000</v>
      </c>
      <c r="H16589" s="704" t="s">
        <v>10950</v>
      </c>
    </row>
    <row r="16590" spans="1:8" ht="15" x14ac:dyDescent="0.2">
      <c r="A16590" s="733">
        <v>45178</v>
      </c>
      <c r="B16590" s="62" t="s">
        <v>11022</v>
      </c>
      <c r="C16590" s="62" t="s">
        <v>5740</v>
      </c>
      <c r="D16590" s="182" t="s">
        <v>369</v>
      </c>
      <c r="E16590" s="125">
        <v>1200</v>
      </c>
      <c r="F16590" s="57"/>
      <c r="G16590" s="57">
        <f t="shared" si="265"/>
        <v>-1200</v>
      </c>
      <c r="H16590" s="704" t="s">
        <v>10950</v>
      </c>
    </row>
    <row r="16591" spans="1:8" ht="15" x14ac:dyDescent="0.2">
      <c r="A16591" s="733">
        <v>45178</v>
      </c>
      <c r="B16591" s="62" t="s">
        <v>103</v>
      </c>
      <c r="C16591" s="62" t="s">
        <v>391</v>
      </c>
      <c r="D16591" s="182" t="s">
        <v>11024</v>
      </c>
      <c r="E16591" s="125">
        <v>2870</v>
      </c>
      <c r="F16591" s="57"/>
      <c r="G16591" s="57">
        <f t="shared" si="265"/>
        <v>-2870</v>
      </c>
      <c r="H16591" s="704" t="s">
        <v>10950</v>
      </c>
    </row>
    <row r="16592" spans="1:8" ht="15" x14ac:dyDescent="0.2">
      <c r="A16592" s="733">
        <v>45178</v>
      </c>
      <c r="B16592" s="62" t="s">
        <v>10574</v>
      </c>
      <c r="C16592" s="62" t="s">
        <v>11025</v>
      </c>
      <c r="D16592" s="182" t="s">
        <v>10652</v>
      </c>
      <c r="E16592" s="125">
        <v>50000</v>
      </c>
      <c r="F16592" s="57"/>
      <c r="G16592" s="57">
        <f t="shared" si="265"/>
        <v>-50000</v>
      </c>
      <c r="H16592" s="704" t="s">
        <v>10950</v>
      </c>
    </row>
    <row r="16593" spans="1:8" ht="15" x14ac:dyDescent="0.2">
      <c r="A16593" s="733">
        <v>45178</v>
      </c>
      <c r="B16593" s="62" t="s">
        <v>9354</v>
      </c>
      <c r="C16593" s="62" t="s">
        <v>5740</v>
      </c>
      <c r="D16593" s="182" t="s">
        <v>369</v>
      </c>
      <c r="E16593" s="125">
        <v>1200</v>
      </c>
      <c r="F16593" s="57"/>
      <c r="G16593" s="57">
        <f t="shared" si="265"/>
        <v>-1200</v>
      </c>
      <c r="H16593" s="704" t="s">
        <v>10950</v>
      </c>
    </row>
    <row r="16594" spans="1:8" ht="15" x14ac:dyDescent="0.2">
      <c r="A16594" s="733">
        <v>45178</v>
      </c>
      <c r="B16594" s="62" t="s">
        <v>9354</v>
      </c>
      <c r="C16594" s="62" t="s">
        <v>9773</v>
      </c>
      <c r="D16594" s="182" t="s">
        <v>10719</v>
      </c>
      <c r="E16594" s="125">
        <v>174000</v>
      </c>
      <c r="F16594" s="57"/>
      <c r="G16594" s="57">
        <f t="shared" si="265"/>
        <v>-174000</v>
      </c>
      <c r="H16594" s="704" t="s">
        <v>10950</v>
      </c>
    </row>
    <row r="16595" spans="1:8" ht="15" x14ac:dyDescent="0.2">
      <c r="A16595" s="733">
        <v>45178</v>
      </c>
      <c r="B16595" s="62" t="s">
        <v>9354</v>
      </c>
      <c r="C16595" s="62" t="s">
        <v>9458</v>
      </c>
      <c r="D16595" s="182" t="s">
        <v>10719</v>
      </c>
      <c r="E16595" s="125">
        <v>100000</v>
      </c>
      <c r="F16595" s="57"/>
      <c r="G16595" s="57">
        <f t="shared" si="265"/>
        <v>-100000</v>
      </c>
      <c r="H16595" s="704" t="s">
        <v>10950</v>
      </c>
    </row>
    <row r="16596" spans="1:8" ht="15" x14ac:dyDescent="0.2">
      <c r="A16596" s="733">
        <v>45178</v>
      </c>
      <c r="B16596" s="62" t="s">
        <v>2932</v>
      </c>
      <c r="C16596" s="62" t="s">
        <v>3144</v>
      </c>
      <c r="D16596" s="182" t="s">
        <v>11027</v>
      </c>
      <c r="E16596" s="125">
        <v>43410</v>
      </c>
      <c r="F16596" s="57"/>
      <c r="G16596" s="57">
        <f t="shared" si="265"/>
        <v>-43410</v>
      </c>
      <c r="H16596" s="704" t="s">
        <v>10950</v>
      </c>
    </row>
    <row r="16597" spans="1:8" ht="15" x14ac:dyDescent="0.2">
      <c r="A16597" s="733">
        <v>45178</v>
      </c>
      <c r="B16597" s="62" t="s">
        <v>10377</v>
      </c>
      <c r="C16597" s="62" t="s">
        <v>3144</v>
      </c>
      <c r="D16597" s="182" t="s">
        <v>11028</v>
      </c>
      <c r="E16597" s="125">
        <v>1150</v>
      </c>
      <c r="F16597" s="57"/>
      <c r="G16597" s="57">
        <f t="shared" si="265"/>
        <v>-1150</v>
      </c>
      <c r="H16597" s="704" t="s">
        <v>10950</v>
      </c>
    </row>
    <row r="16598" spans="1:8" ht="15" x14ac:dyDescent="0.2">
      <c r="A16598" s="733">
        <v>45180</v>
      </c>
      <c r="B16598" s="62" t="s">
        <v>9354</v>
      </c>
      <c r="C16598" s="62" t="s">
        <v>3144</v>
      </c>
      <c r="D16598" s="182" t="s">
        <v>11029</v>
      </c>
      <c r="E16598" s="125">
        <v>47848</v>
      </c>
      <c r="F16598" s="57"/>
      <c r="G16598" s="57">
        <f t="shared" si="265"/>
        <v>-47848</v>
      </c>
      <c r="H16598" s="704" t="s">
        <v>10950</v>
      </c>
    </row>
    <row r="16599" spans="1:8" ht="15" x14ac:dyDescent="0.2">
      <c r="A16599" s="733">
        <v>45180</v>
      </c>
      <c r="B16599" s="62" t="s">
        <v>10574</v>
      </c>
      <c r="C16599" s="62" t="s">
        <v>3144</v>
      </c>
      <c r="D16599" s="182" t="s">
        <v>11029</v>
      </c>
      <c r="E16599" s="125">
        <v>18800</v>
      </c>
      <c r="F16599" s="57"/>
      <c r="G16599" s="57">
        <f t="shared" si="265"/>
        <v>-18800</v>
      </c>
      <c r="H16599" s="704" t="s">
        <v>10950</v>
      </c>
    </row>
    <row r="16600" spans="1:8" ht="15" x14ac:dyDescent="0.2">
      <c r="A16600" s="733">
        <v>45180</v>
      </c>
      <c r="B16600" s="62" t="s">
        <v>10377</v>
      </c>
      <c r="C16600" s="62" t="s">
        <v>3144</v>
      </c>
      <c r="D16600" s="182" t="s">
        <v>11029</v>
      </c>
      <c r="E16600" s="125">
        <v>40290</v>
      </c>
      <c r="F16600" s="57"/>
      <c r="G16600" s="57">
        <f t="shared" si="265"/>
        <v>-40290</v>
      </c>
      <c r="H16600" s="704" t="s">
        <v>10950</v>
      </c>
    </row>
    <row r="16601" spans="1:8" ht="15" x14ac:dyDescent="0.2">
      <c r="A16601" s="733">
        <v>45180</v>
      </c>
      <c r="B16601" s="62" t="s">
        <v>10574</v>
      </c>
      <c r="C16601" s="62" t="s">
        <v>5740</v>
      </c>
      <c r="D16601" s="182" t="s">
        <v>369</v>
      </c>
      <c r="E16601" s="125">
        <v>1467</v>
      </c>
      <c r="F16601" s="57"/>
      <c r="G16601" s="57">
        <f t="shared" si="265"/>
        <v>-1467</v>
      </c>
      <c r="H16601" s="704" t="s">
        <v>10950</v>
      </c>
    </row>
    <row r="16602" spans="1:8" ht="15" x14ac:dyDescent="0.2">
      <c r="A16602" s="733">
        <v>45180</v>
      </c>
      <c r="B16602" s="62" t="s">
        <v>9354</v>
      </c>
      <c r="C16602" s="62" t="s">
        <v>5740</v>
      </c>
      <c r="D16602" s="182" t="s">
        <v>369</v>
      </c>
      <c r="E16602" s="125">
        <v>1467</v>
      </c>
      <c r="F16602" s="57"/>
      <c r="G16602" s="57">
        <f t="shared" si="265"/>
        <v>-1467</v>
      </c>
      <c r="H16602" s="704" t="s">
        <v>10950</v>
      </c>
    </row>
    <row r="16603" spans="1:8" ht="15" x14ac:dyDescent="0.2">
      <c r="A16603" s="733">
        <v>45180</v>
      </c>
      <c r="B16603" s="62" t="s">
        <v>10377</v>
      </c>
      <c r="C16603" s="62" t="s">
        <v>5740</v>
      </c>
      <c r="D16603" s="182" t="s">
        <v>369</v>
      </c>
      <c r="E16603" s="125">
        <v>1468</v>
      </c>
      <c r="F16603" s="57"/>
      <c r="G16603" s="57">
        <f t="shared" si="265"/>
        <v>-1468</v>
      </c>
      <c r="H16603" s="704" t="s">
        <v>10950</v>
      </c>
    </row>
    <row r="16604" spans="1:8" ht="15" x14ac:dyDescent="0.2">
      <c r="A16604" s="733">
        <v>45180</v>
      </c>
      <c r="B16604" s="62" t="s">
        <v>10377</v>
      </c>
      <c r="C16604" s="62" t="s">
        <v>5740</v>
      </c>
      <c r="D16604" s="182" t="s">
        <v>11030</v>
      </c>
      <c r="E16604" s="125">
        <v>1600</v>
      </c>
      <c r="F16604" s="57"/>
      <c r="G16604" s="57">
        <f t="shared" si="265"/>
        <v>-1600</v>
      </c>
      <c r="H16604" s="704" t="s">
        <v>10950</v>
      </c>
    </row>
    <row r="16605" spans="1:8" ht="15" x14ac:dyDescent="0.2">
      <c r="A16605" s="733">
        <v>45180</v>
      </c>
      <c r="B16605" s="62" t="s">
        <v>10574</v>
      </c>
      <c r="C16605" s="62" t="s">
        <v>5740</v>
      </c>
      <c r="D16605" s="182" t="s">
        <v>11030</v>
      </c>
      <c r="E16605" s="125">
        <v>800</v>
      </c>
      <c r="F16605" s="57"/>
      <c r="G16605" s="57">
        <f t="shared" si="265"/>
        <v>-800</v>
      </c>
      <c r="H16605" s="704" t="s">
        <v>10950</v>
      </c>
    </row>
    <row r="16606" spans="1:8" ht="15" x14ac:dyDescent="0.2">
      <c r="A16606" s="733">
        <v>45180</v>
      </c>
      <c r="B16606" s="62" t="s">
        <v>10574</v>
      </c>
      <c r="C16606" s="62" t="s">
        <v>5740</v>
      </c>
      <c r="D16606" s="182" t="s">
        <v>11030</v>
      </c>
      <c r="E16606" s="125">
        <v>500</v>
      </c>
      <c r="F16606" s="57"/>
      <c r="G16606" s="57">
        <f t="shared" si="265"/>
        <v>-500</v>
      </c>
      <c r="H16606" s="704" t="s">
        <v>10950</v>
      </c>
    </row>
    <row r="16607" spans="1:8" ht="15" x14ac:dyDescent="0.2">
      <c r="A16607" s="733">
        <v>45180</v>
      </c>
      <c r="B16607" s="62" t="s">
        <v>10574</v>
      </c>
      <c r="C16607" s="62" t="s">
        <v>285</v>
      </c>
      <c r="D16607" s="182" t="s">
        <v>11030</v>
      </c>
      <c r="E16607" s="125">
        <v>1000</v>
      </c>
      <c r="F16607" s="57"/>
      <c r="G16607" s="57">
        <f t="shared" si="265"/>
        <v>-1000</v>
      </c>
      <c r="H16607" s="704" t="s">
        <v>10950</v>
      </c>
    </row>
    <row r="16608" spans="1:8" ht="15" x14ac:dyDescent="0.2">
      <c r="A16608" s="733">
        <v>45180</v>
      </c>
      <c r="B16608" s="62" t="s">
        <v>10377</v>
      </c>
      <c r="C16608" s="62" t="s">
        <v>3144</v>
      </c>
      <c r="D16608" s="182" t="s">
        <v>11031</v>
      </c>
      <c r="E16608" s="125">
        <v>4150</v>
      </c>
      <c r="F16608" s="57"/>
      <c r="G16608" s="57">
        <f t="shared" si="265"/>
        <v>-4150</v>
      </c>
      <c r="H16608" s="704" t="s">
        <v>10950</v>
      </c>
    </row>
    <row r="16609" spans="1:8" ht="15" x14ac:dyDescent="0.2">
      <c r="A16609" s="733">
        <v>45180</v>
      </c>
      <c r="B16609" s="62" t="s">
        <v>9505</v>
      </c>
      <c r="C16609" s="62" t="s">
        <v>3144</v>
      </c>
      <c r="D16609" s="182" t="s">
        <v>11031</v>
      </c>
      <c r="E16609" s="125">
        <v>2980</v>
      </c>
      <c r="F16609" s="57"/>
      <c r="G16609" s="57">
        <f t="shared" si="265"/>
        <v>-2980</v>
      </c>
      <c r="H16609" s="704" t="s">
        <v>10950</v>
      </c>
    </row>
    <row r="16610" spans="1:8" ht="15" x14ac:dyDescent="0.2">
      <c r="A16610" s="733">
        <v>45180</v>
      </c>
      <c r="B16610" s="62" t="s">
        <v>103</v>
      </c>
      <c r="C16610" s="62" t="s">
        <v>103</v>
      </c>
      <c r="D16610" s="182" t="s">
        <v>10209</v>
      </c>
      <c r="E16610" s="125">
        <v>3500</v>
      </c>
      <c r="F16610" s="57"/>
      <c r="G16610" s="57">
        <f t="shared" si="265"/>
        <v>-3500</v>
      </c>
      <c r="H16610" s="704" t="s">
        <v>10950</v>
      </c>
    </row>
    <row r="16611" spans="1:8" ht="15" customHeight="1" x14ac:dyDescent="0.2">
      <c r="A16611" s="733">
        <v>45180</v>
      </c>
      <c r="B16611" s="62" t="s">
        <v>10230</v>
      </c>
      <c r="C16611" s="62" t="s">
        <v>3144</v>
      </c>
      <c r="D16611" s="182" t="s">
        <v>11065</v>
      </c>
      <c r="E16611" s="125">
        <v>26800</v>
      </c>
      <c r="F16611" s="57"/>
      <c r="G16611" s="57">
        <f t="shared" si="265"/>
        <v>-26800</v>
      </c>
      <c r="H16611" s="704" t="s">
        <v>10950</v>
      </c>
    </row>
    <row r="16612" spans="1:8" ht="24" x14ac:dyDescent="0.2">
      <c r="A16612" s="733">
        <v>45180</v>
      </c>
      <c r="B16612" s="62" t="s">
        <v>9984</v>
      </c>
      <c r="C16612" s="62" t="s">
        <v>3144</v>
      </c>
      <c r="D16612" s="182" t="s">
        <v>11066</v>
      </c>
      <c r="E16612" s="125">
        <v>90000</v>
      </c>
      <c r="F16612" s="57"/>
      <c r="G16612" s="57">
        <f t="shared" si="265"/>
        <v>-90000</v>
      </c>
      <c r="H16612" s="704" t="s">
        <v>10950</v>
      </c>
    </row>
    <row r="16613" spans="1:8" ht="15" x14ac:dyDescent="0.2">
      <c r="A16613" s="733">
        <v>45180</v>
      </c>
      <c r="B16613" s="62" t="s">
        <v>10377</v>
      </c>
      <c r="C16613" s="62" t="s">
        <v>2502</v>
      </c>
      <c r="D16613" s="182" t="s">
        <v>11032</v>
      </c>
      <c r="E16613" s="125">
        <v>27750</v>
      </c>
      <c r="F16613" s="57"/>
      <c r="G16613" s="57">
        <f t="shared" si="265"/>
        <v>-27750</v>
      </c>
      <c r="H16613" s="704" t="s">
        <v>10950</v>
      </c>
    </row>
    <row r="16614" spans="1:8" ht="15" x14ac:dyDescent="0.2">
      <c r="A16614" s="733">
        <v>45180</v>
      </c>
      <c r="B16614" s="62" t="s">
        <v>103</v>
      </c>
      <c r="C16614" s="62" t="s">
        <v>391</v>
      </c>
      <c r="D16614" s="182" t="s">
        <v>1494</v>
      </c>
      <c r="E16614" s="125">
        <v>2400</v>
      </c>
      <c r="F16614" s="57"/>
      <c r="G16614" s="57">
        <f t="shared" si="265"/>
        <v>-2400</v>
      </c>
      <c r="H16614" s="704" t="s">
        <v>10950</v>
      </c>
    </row>
    <row r="16615" spans="1:8" ht="15" x14ac:dyDescent="0.2">
      <c r="A16615" s="733">
        <v>45180</v>
      </c>
      <c r="B16615" s="62" t="s">
        <v>10377</v>
      </c>
      <c r="C16615" s="62" t="s">
        <v>5740</v>
      </c>
      <c r="D16615" s="182" t="s">
        <v>369</v>
      </c>
      <c r="E16615" s="125">
        <v>2900</v>
      </c>
      <c r="F16615" s="57"/>
      <c r="G16615" s="57">
        <f t="shared" si="265"/>
        <v>-2900</v>
      </c>
      <c r="H16615" s="704" t="s">
        <v>10950</v>
      </c>
    </row>
    <row r="16616" spans="1:8" ht="15" x14ac:dyDescent="0.2">
      <c r="A16616" s="733">
        <v>45180</v>
      </c>
      <c r="B16616" s="62" t="s">
        <v>10230</v>
      </c>
      <c r="C16616" s="62" t="s">
        <v>11050</v>
      </c>
      <c r="D16616" s="182" t="s">
        <v>11051</v>
      </c>
      <c r="E16616" s="125">
        <v>14400</v>
      </c>
      <c r="F16616" s="57"/>
      <c r="G16616" s="57">
        <f t="shared" si="265"/>
        <v>-14400</v>
      </c>
      <c r="H16616" s="704" t="s">
        <v>10950</v>
      </c>
    </row>
    <row r="16617" spans="1:8" ht="15" x14ac:dyDescent="0.2">
      <c r="A16617" s="733">
        <v>45181</v>
      </c>
      <c r="B16617" s="62" t="s">
        <v>10230</v>
      </c>
      <c r="C16617" s="62" t="s">
        <v>3144</v>
      </c>
      <c r="D16617" s="182" t="s">
        <v>11139</v>
      </c>
      <c r="E16617" s="125">
        <v>2000</v>
      </c>
      <c r="F16617" s="57"/>
      <c r="G16617" s="57">
        <f t="shared" si="265"/>
        <v>-2000</v>
      </c>
      <c r="H16617" s="704" t="s">
        <v>10950</v>
      </c>
    </row>
    <row r="16618" spans="1:8" ht="15" x14ac:dyDescent="0.2">
      <c r="A16618" s="733">
        <v>45181</v>
      </c>
      <c r="B16618" s="62" t="s">
        <v>10230</v>
      </c>
      <c r="C16618" s="62" t="s">
        <v>5740</v>
      </c>
      <c r="D16618" s="182" t="s">
        <v>369</v>
      </c>
      <c r="E16618" s="125">
        <v>1700</v>
      </c>
      <c r="F16618" s="57"/>
      <c r="G16618" s="57">
        <f t="shared" si="265"/>
        <v>-1700</v>
      </c>
      <c r="H16618" s="704" t="s">
        <v>10950</v>
      </c>
    </row>
    <row r="16619" spans="1:8" ht="15" x14ac:dyDescent="0.2">
      <c r="A16619" s="733">
        <v>45181</v>
      </c>
      <c r="B16619" s="62" t="s">
        <v>10569</v>
      </c>
      <c r="C16619" s="62" t="s">
        <v>11052</v>
      </c>
      <c r="D16619" s="182" t="s">
        <v>11053</v>
      </c>
      <c r="E16619" s="125">
        <v>1960</v>
      </c>
      <c r="F16619" s="57"/>
      <c r="G16619" s="57">
        <f t="shared" si="265"/>
        <v>-1960</v>
      </c>
      <c r="H16619" s="704" t="s">
        <v>10950</v>
      </c>
    </row>
    <row r="16620" spans="1:8" ht="15" x14ac:dyDescent="0.2">
      <c r="A16620" s="733">
        <v>45181</v>
      </c>
      <c r="B16620" s="62" t="s">
        <v>9354</v>
      </c>
      <c r="C16620" s="62" t="s">
        <v>3144</v>
      </c>
      <c r="D16620" s="182" t="s">
        <v>11054</v>
      </c>
      <c r="E16620" s="125">
        <v>5600</v>
      </c>
      <c r="F16620" s="57"/>
      <c r="G16620" s="57">
        <f t="shared" si="265"/>
        <v>-5600</v>
      </c>
      <c r="H16620" s="704" t="s">
        <v>10950</v>
      </c>
    </row>
    <row r="16621" spans="1:8" ht="15" x14ac:dyDescent="0.2">
      <c r="A16621" s="733">
        <v>45181</v>
      </c>
      <c r="B16621" s="62" t="s">
        <v>10377</v>
      </c>
      <c r="C16621" s="62" t="s">
        <v>3144</v>
      </c>
      <c r="D16621" s="182" t="s">
        <v>11055</v>
      </c>
      <c r="E16621" s="125">
        <v>12590</v>
      </c>
      <c r="F16621" s="57"/>
      <c r="G16621" s="57">
        <f t="shared" si="265"/>
        <v>-12590</v>
      </c>
      <c r="H16621" s="704" t="s">
        <v>10950</v>
      </c>
    </row>
    <row r="16622" spans="1:8" ht="15" x14ac:dyDescent="0.2">
      <c r="A16622" s="733">
        <v>45181</v>
      </c>
      <c r="B16622" s="62" t="s">
        <v>10377</v>
      </c>
      <c r="C16622" s="550" t="s">
        <v>1508</v>
      </c>
      <c r="D16622" s="739" t="s">
        <v>11056</v>
      </c>
      <c r="E16622" s="551">
        <v>200000</v>
      </c>
      <c r="F16622" s="57"/>
      <c r="G16622" s="57">
        <f t="shared" si="265"/>
        <v>-200000</v>
      </c>
      <c r="H16622" s="704" t="s">
        <v>10950</v>
      </c>
    </row>
    <row r="16623" spans="1:8" ht="24" x14ac:dyDescent="0.2">
      <c r="A16623" s="733">
        <v>45181</v>
      </c>
      <c r="B16623" s="62" t="s">
        <v>10230</v>
      </c>
      <c r="C16623" s="550" t="s">
        <v>3144</v>
      </c>
      <c r="D16623" s="739" t="s">
        <v>11057</v>
      </c>
      <c r="E16623" s="551">
        <v>21313</v>
      </c>
      <c r="F16623" s="57"/>
      <c r="G16623" s="57">
        <f t="shared" si="265"/>
        <v>-21313</v>
      </c>
      <c r="H16623" s="704" t="s">
        <v>10950</v>
      </c>
    </row>
    <row r="16624" spans="1:8" ht="24" x14ac:dyDescent="0.2">
      <c r="A16624" s="733">
        <v>45181</v>
      </c>
      <c r="B16624" s="62" t="s">
        <v>10569</v>
      </c>
      <c r="C16624" s="550" t="s">
        <v>3144</v>
      </c>
      <c r="D16624" s="739" t="s">
        <v>11057</v>
      </c>
      <c r="E16624" s="551">
        <v>21313</v>
      </c>
      <c r="F16624" s="57"/>
      <c r="G16624" s="57">
        <f t="shared" si="265"/>
        <v>-21313</v>
      </c>
      <c r="H16624" s="704" t="s">
        <v>10950</v>
      </c>
    </row>
    <row r="16625" spans="1:10" ht="24" x14ac:dyDescent="0.2">
      <c r="A16625" s="733">
        <v>45181</v>
      </c>
      <c r="B16625" s="62" t="s">
        <v>9354</v>
      </c>
      <c r="C16625" s="550" t="s">
        <v>3144</v>
      </c>
      <c r="D16625" s="739" t="s">
        <v>11057</v>
      </c>
      <c r="E16625" s="551">
        <v>21313</v>
      </c>
      <c r="F16625" s="57"/>
      <c r="G16625" s="57">
        <f t="shared" si="265"/>
        <v>-21313</v>
      </c>
      <c r="H16625" s="704" t="s">
        <v>10950</v>
      </c>
    </row>
    <row r="16626" spans="1:10" ht="24" x14ac:dyDescent="0.2">
      <c r="A16626" s="733">
        <v>45181</v>
      </c>
      <c r="B16626" s="62" t="s">
        <v>10377</v>
      </c>
      <c r="C16626" s="550" t="s">
        <v>3144</v>
      </c>
      <c r="D16626" s="739" t="s">
        <v>11057</v>
      </c>
      <c r="E16626" s="551">
        <v>21311</v>
      </c>
      <c r="F16626" s="57"/>
      <c r="G16626" s="57">
        <f t="shared" si="265"/>
        <v>-21311</v>
      </c>
      <c r="H16626" s="704" t="s">
        <v>10950</v>
      </c>
    </row>
    <row r="16627" spans="1:10" ht="15" x14ac:dyDescent="0.2">
      <c r="A16627" s="733">
        <v>45181</v>
      </c>
      <c r="B16627" s="62" t="s">
        <v>10569</v>
      </c>
      <c r="C16627" s="62" t="s">
        <v>3144</v>
      </c>
      <c r="D16627" s="182" t="s">
        <v>11058</v>
      </c>
      <c r="E16627" s="125">
        <v>600</v>
      </c>
      <c r="F16627" s="57"/>
      <c r="G16627" s="57">
        <f t="shared" si="265"/>
        <v>-600</v>
      </c>
      <c r="H16627" s="704" t="s">
        <v>10950</v>
      </c>
    </row>
    <row r="16628" spans="1:10" ht="15" x14ac:dyDescent="0.2">
      <c r="A16628" s="733">
        <v>45181</v>
      </c>
      <c r="B16628" s="62" t="s">
        <v>10574</v>
      </c>
      <c r="C16628" s="62" t="s">
        <v>11059</v>
      </c>
      <c r="D16628" s="182" t="s">
        <v>11060</v>
      </c>
      <c r="E16628" s="125">
        <v>10000</v>
      </c>
      <c r="F16628" s="57"/>
      <c r="G16628" s="57">
        <f t="shared" si="265"/>
        <v>-10000</v>
      </c>
      <c r="H16628" s="704" t="s">
        <v>10950</v>
      </c>
    </row>
    <row r="16629" spans="1:10" ht="15" x14ac:dyDescent="0.2">
      <c r="A16629" s="733">
        <v>45181</v>
      </c>
      <c r="B16629" s="62" t="s">
        <v>10377</v>
      </c>
      <c r="C16629" s="62" t="s">
        <v>5740</v>
      </c>
      <c r="D16629" s="182" t="s">
        <v>11061</v>
      </c>
      <c r="E16629" s="125">
        <v>300</v>
      </c>
      <c r="F16629" s="57"/>
      <c r="G16629" s="57">
        <f t="shared" si="265"/>
        <v>-300</v>
      </c>
      <c r="H16629" s="704" t="s">
        <v>10950</v>
      </c>
    </row>
    <row r="16630" spans="1:10" ht="15" x14ac:dyDescent="0.2">
      <c r="A16630" s="733">
        <v>45182</v>
      </c>
      <c r="B16630" s="62" t="s">
        <v>9984</v>
      </c>
      <c r="C16630" s="62" t="s">
        <v>6475</v>
      </c>
      <c r="D16630" s="182" t="s">
        <v>10719</v>
      </c>
      <c r="E16630" s="125">
        <v>50000</v>
      </c>
      <c r="F16630" s="57"/>
      <c r="G16630" s="57">
        <f t="shared" si="265"/>
        <v>-50000</v>
      </c>
      <c r="H16630" s="704" t="s">
        <v>10950</v>
      </c>
    </row>
    <row r="16631" spans="1:10" ht="15" customHeight="1" x14ac:dyDescent="0.2">
      <c r="A16631" s="733">
        <v>45182</v>
      </c>
      <c r="B16631" s="62" t="s">
        <v>9354</v>
      </c>
      <c r="C16631" s="62" t="s">
        <v>9458</v>
      </c>
      <c r="D16631" s="182" t="s">
        <v>10719</v>
      </c>
      <c r="E16631" s="125">
        <v>50000</v>
      </c>
      <c r="F16631" s="57"/>
      <c r="G16631" s="57">
        <f t="shared" si="265"/>
        <v>-50000</v>
      </c>
      <c r="H16631" s="704" t="s">
        <v>10950</v>
      </c>
    </row>
    <row r="16632" spans="1:10" ht="15" customHeight="1" x14ac:dyDescent="0.2">
      <c r="A16632" s="733">
        <v>45182</v>
      </c>
      <c r="B16632" s="62" t="s">
        <v>9830</v>
      </c>
      <c r="C16632" s="62" t="s">
        <v>789</v>
      </c>
      <c r="D16632" s="182" t="s">
        <v>369</v>
      </c>
      <c r="E16632" s="125">
        <v>2000</v>
      </c>
      <c r="F16632" s="57"/>
      <c r="G16632" s="57">
        <f t="shared" si="265"/>
        <v>-2000</v>
      </c>
      <c r="H16632" s="704" t="s">
        <v>10950</v>
      </c>
    </row>
    <row r="16633" spans="1:10" ht="15" customHeight="1" x14ac:dyDescent="0.2">
      <c r="A16633" s="733">
        <v>45182</v>
      </c>
      <c r="B16633" s="62" t="s">
        <v>10230</v>
      </c>
      <c r="C16633" s="62" t="s">
        <v>789</v>
      </c>
      <c r="D16633" s="182" t="s">
        <v>369</v>
      </c>
      <c r="E16633" s="125">
        <v>1950</v>
      </c>
      <c r="F16633" s="57"/>
      <c r="G16633" s="57">
        <f t="shared" si="265"/>
        <v>-1950</v>
      </c>
      <c r="H16633" s="704" t="s">
        <v>10950</v>
      </c>
    </row>
    <row r="16634" spans="1:10" ht="15" customHeight="1" x14ac:dyDescent="0.2">
      <c r="A16634" s="733">
        <v>45182</v>
      </c>
      <c r="B16634" s="62" t="s">
        <v>10907</v>
      </c>
      <c r="C16634" s="62" t="s">
        <v>789</v>
      </c>
      <c r="D16634" s="182" t="s">
        <v>369</v>
      </c>
      <c r="E16634" s="125">
        <v>8200</v>
      </c>
      <c r="F16634" s="57"/>
      <c r="G16634" s="57">
        <f t="shared" si="265"/>
        <v>-8200</v>
      </c>
      <c r="H16634" s="704" t="s">
        <v>10950</v>
      </c>
      <c r="J16634" s="1075"/>
    </row>
    <row r="16635" spans="1:10" ht="15" customHeight="1" x14ac:dyDescent="0.2">
      <c r="A16635" s="733">
        <v>45182</v>
      </c>
      <c r="B16635" s="62" t="s">
        <v>10574</v>
      </c>
      <c r="C16635" s="62" t="s">
        <v>789</v>
      </c>
      <c r="D16635" s="182" t="s">
        <v>369</v>
      </c>
      <c r="E16635" s="125">
        <v>350</v>
      </c>
      <c r="F16635" s="57"/>
      <c r="G16635" s="57">
        <f t="shared" si="265"/>
        <v>-350</v>
      </c>
      <c r="H16635" s="704" t="s">
        <v>10950</v>
      </c>
    </row>
    <row r="16636" spans="1:10" ht="15" customHeight="1" x14ac:dyDescent="0.2">
      <c r="A16636" s="733">
        <v>45182</v>
      </c>
      <c r="B16636" s="62" t="s">
        <v>7805</v>
      </c>
      <c r="C16636" s="62" t="s">
        <v>789</v>
      </c>
      <c r="D16636" s="182" t="s">
        <v>369</v>
      </c>
      <c r="E16636" s="125">
        <v>2840</v>
      </c>
      <c r="F16636" s="57"/>
      <c r="G16636" s="57">
        <f t="shared" si="265"/>
        <v>-2840</v>
      </c>
      <c r="H16636" s="704" t="s">
        <v>10950</v>
      </c>
    </row>
    <row r="16637" spans="1:10" ht="15" x14ac:dyDescent="0.2">
      <c r="A16637" s="733">
        <v>45182</v>
      </c>
      <c r="B16637" s="62" t="s">
        <v>10377</v>
      </c>
      <c r="C16637" s="62" t="s">
        <v>789</v>
      </c>
      <c r="D16637" s="182" t="s">
        <v>369</v>
      </c>
      <c r="E16637" s="125">
        <v>440</v>
      </c>
      <c r="F16637" s="57"/>
      <c r="G16637" s="57">
        <f t="shared" si="265"/>
        <v>-440</v>
      </c>
      <c r="H16637" s="704" t="s">
        <v>10950</v>
      </c>
    </row>
    <row r="16638" spans="1:10" ht="15" x14ac:dyDescent="0.2">
      <c r="A16638" s="733">
        <v>45182</v>
      </c>
      <c r="B16638" s="62" t="s">
        <v>9659</v>
      </c>
      <c r="C16638" s="62" t="s">
        <v>9748</v>
      </c>
      <c r="D16638" s="182" t="s">
        <v>2710</v>
      </c>
      <c r="E16638" s="125">
        <v>10000</v>
      </c>
      <c r="F16638" s="57"/>
      <c r="G16638" s="57">
        <f t="shared" si="265"/>
        <v>-10000</v>
      </c>
      <c r="H16638" s="704" t="s">
        <v>10950</v>
      </c>
    </row>
    <row r="16639" spans="1:10" ht="15" x14ac:dyDescent="0.2">
      <c r="A16639" s="733">
        <v>45182</v>
      </c>
      <c r="B16639" s="62" t="s">
        <v>103</v>
      </c>
      <c r="C16639" s="62" t="s">
        <v>103</v>
      </c>
      <c r="D16639" s="182" t="s">
        <v>10209</v>
      </c>
      <c r="E16639" s="125">
        <v>3500</v>
      </c>
      <c r="F16639" s="57"/>
      <c r="G16639" s="57">
        <f t="shared" ref="G16639:G16702" si="266">F16639-E16639</f>
        <v>-3500</v>
      </c>
      <c r="H16639" s="704" t="s">
        <v>10950</v>
      </c>
    </row>
    <row r="16640" spans="1:10" ht="15" x14ac:dyDescent="0.2">
      <c r="A16640" s="733">
        <v>45182</v>
      </c>
      <c r="B16640" s="62" t="s">
        <v>9407</v>
      </c>
      <c r="C16640" s="62" t="s">
        <v>11076</v>
      </c>
      <c r="D16640" s="182" t="s">
        <v>11077</v>
      </c>
      <c r="E16640" s="125">
        <v>17000</v>
      </c>
      <c r="F16640" s="57"/>
      <c r="G16640" s="57">
        <f t="shared" si="266"/>
        <v>-17000</v>
      </c>
      <c r="H16640" s="704" t="s">
        <v>10950</v>
      </c>
    </row>
    <row r="16641" spans="1:10" ht="15" x14ac:dyDescent="0.2">
      <c r="A16641" s="733">
        <v>45182</v>
      </c>
      <c r="B16641" s="62" t="s">
        <v>10240</v>
      </c>
      <c r="C16641" s="550" t="s">
        <v>3445</v>
      </c>
      <c r="D16641" s="739" t="s">
        <v>11078</v>
      </c>
      <c r="E16641" s="551">
        <v>15000</v>
      </c>
      <c r="F16641" s="57"/>
      <c r="G16641" s="57">
        <f t="shared" si="266"/>
        <v>-15000</v>
      </c>
      <c r="H16641" s="704" t="s">
        <v>10950</v>
      </c>
    </row>
    <row r="16642" spans="1:10" ht="15" x14ac:dyDescent="0.2">
      <c r="A16642" s="733">
        <v>45182</v>
      </c>
      <c r="B16642" s="62" t="s">
        <v>10377</v>
      </c>
      <c r="C16642" s="550" t="s">
        <v>3445</v>
      </c>
      <c r="D16642" s="739" t="s">
        <v>11078</v>
      </c>
      <c r="E16642" s="551">
        <v>40000</v>
      </c>
      <c r="F16642" s="57"/>
      <c r="G16642" s="57">
        <f t="shared" si="266"/>
        <v>-40000</v>
      </c>
      <c r="H16642" s="704" t="s">
        <v>10950</v>
      </c>
    </row>
    <row r="16643" spans="1:10" ht="15" x14ac:dyDescent="0.2">
      <c r="A16643" s="733">
        <v>45182</v>
      </c>
      <c r="B16643" s="62" t="s">
        <v>9354</v>
      </c>
      <c r="C16643" s="550" t="s">
        <v>3445</v>
      </c>
      <c r="D16643" s="739" t="s">
        <v>11078</v>
      </c>
      <c r="E16643" s="551">
        <v>25000</v>
      </c>
      <c r="F16643" s="57"/>
      <c r="G16643" s="57">
        <f t="shared" si="266"/>
        <v>-25000</v>
      </c>
      <c r="H16643" s="704" t="s">
        <v>10950</v>
      </c>
    </row>
    <row r="16644" spans="1:10" ht="15" x14ac:dyDescent="0.2">
      <c r="A16644" s="733">
        <v>45182</v>
      </c>
      <c r="B16644" s="62" t="s">
        <v>9354</v>
      </c>
      <c r="C16644" s="62" t="s">
        <v>10989</v>
      </c>
      <c r="D16644" s="182" t="s">
        <v>11079</v>
      </c>
      <c r="E16644" s="125">
        <v>3140</v>
      </c>
      <c r="F16644" s="57"/>
      <c r="G16644" s="57">
        <f t="shared" si="266"/>
        <v>-3140</v>
      </c>
      <c r="H16644" s="704" t="s">
        <v>10950</v>
      </c>
    </row>
    <row r="16645" spans="1:10" ht="15" x14ac:dyDescent="0.2">
      <c r="A16645" s="733">
        <v>45182</v>
      </c>
      <c r="B16645" s="62" t="s">
        <v>10230</v>
      </c>
      <c r="C16645" s="62" t="s">
        <v>10989</v>
      </c>
      <c r="D16645" s="182" t="s">
        <v>11080</v>
      </c>
      <c r="E16645" s="125">
        <v>19870</v>
      </c>
      <c r="F16645" s="57"/>
      <c r="G16645" s="57">
        <f t="shared" si="266"/>
        <v>-19870</v>
      </c>
      <c r="H16645" s="704" t="s">
        <v>10950</v>
      </c>
    </row>
    <row r="16646" spans="1:10" ht="15" x14ac:dyDescent="0.2">
      <c r="A16646" s="733">
        <v>45182</v>
      </c>
      <c r="B16646" s="62" t="s">
        <v>10907</v>
      </c>
      <c r="C16646" s="62" t="s">
        <v>5740</v>
      </c>
      <c r="D16646" s="182" t="s">
        <v>369</v>
      </c>
      <c r="E16646" s="125">
        <v>1500</v>
      </c>
      <c r="F16646" s="57"/>
      <c r="G16646" s="57">
        <f t="shared" si="266"/>
        <v>-1500</v>
      </c>
      <c r="H16646" s="704" t="s">
        <v>10950</v>
      </c>
      <c r="J16646" s="1075"/>
    </row>
    <row r="16647" spans="1:10" ht="15" x14ac:dyDescent="0.2">
      <c r="A16647" s="733">
        <v>45182</v>
      </c>
      <c r="B16647" s="62" t="s">
        <v>9354</v>
      </c>
      <c r="C16647" s="62" t="s">
        <v>5740</v>
      </c>
      <c r="D16647" s="182" t="s">
        <v>369</v>
      </c>
      <c r="E16647" s="125">
        <v>1700</v>
      </c>
      <c r="F16647" s="57"/>
      <c r="G16647" s="57">
        <f t="shared" si="266"/>
        <v>-1700</v>
      </c>
      <c r="H16647" s="704" t="s">
        <v>10950</v>
      </c>
    </row>
    <row r="16648" spans="1:10" ht="15" x14ac:dyDescent="0.2">
      <c r="A16648" s="733">
        <v>45182</v>
      </c>
      <c r="B16648" s="62" t="s">
        <v>25</v>
      </c>
      <c r="C16648" s="62" t="s">
        <v>4064</v>
      </c>
      <c r="D16648" s="182" t="s">
        <v>11081</v>
      </c>
      <c r="E16648" s="125">
        <v>2300</v>
      </c>
      <c r="F16648" s="57"/>
      <c r="G16648" s="57">
        <f t="shared" si="266"/>
        <v>-2300</v>
      </c>
      <c r="H16648" s="704" t="s">
        <v>10950</v>
      </c>
    </row>
    <row r="16649" spans="1:10" ht="15" x14ac:dyDescent="0.2">
      <c r="A16649" s="733">
        <v>45182</v>
      </c>
      <c r="B16649" s="62" t="s">
        <v>10377</v>
      </c>
      <c r="C16649" s="62" t="s">
        <v>5740</v>
      </c>
      <c r="D16649" s="182" t="s">
        <v>11082</v>
      </c>
      <c r="E16649" s="125">
        <v>1800</v>
      </c>
      <c r="F16649" s="57"/>
      <c r="G16649" s="57">
        <f t="shared" si="266"/>
        <v>-1800</v>
      </c>
      <c r="H16649" s="704" t="s">
        <v>10950</v>
      </c>
    </row>
    <row r="16650" spans="1:10" ht="15" x14ac:dyDescent="0.2">
      <c r="A16650" s="733">
        <v>45182</v>
      </c>
      <c r="B16650" s="62" t="s">
        <v>10230</v>
      </c>
      <c r="C16650" s="62" t="s">
        <v>285</v>
      </c>
      <c r="D16650" s="182" t="s">
        <v>10885</v>
      </c>
      <c r="E16650" s="125">
        <v>1500</v>
      </c>
      <c r="F16650" s="57"/>
      <c r="G16650" s="57">
        <f t="shared" si="266"/>
        <v>-1500</v>
      </c>
      <c r="H16650" s="704" t="s">
        <v>10950</v>
      </c>
    </row>
    <row r="16651" spans="1:10" ht="15" x14ac:dyDescent="0.2">
      <c r="A16651" s="733">
        <v>45182</v>
      </c>
      <c r="B16651" s="62" t="s">
        <v>10377</v>
      </c>
      <c r="C16651" s="62" t="s">
        <v>5740</v>
      </c>
      <c r="D16651" s="182" t="s">
        <v>369</v>
      </c>
      <c r="E16651" s="125">
        <v>2700</v>
      </c>
      <c r="F16651" s="57"/>
      <c r="G16651" s="57">
        <f t="shared" si="266"/>
        <v>-2700</v>
      </c>
      <c r="H16651" s="704" t="s">
        <v>10950</v>
      </c>
    </row>
    <row r="16652" spans="1:10" ht="15" x14ac:dyDescent="0.2">
      <c r="A16652" s="733">
        <v>45182</v>
      </c>
      <c r="B16652" s="62" t="s">
        <v>10906</v>
      </c>
      <c r="C16652" s="62" t="s">
        <v>391</v>
      </c>
      <c r="D16652" s="182" t="s">
        <v>11083</v>
      </c>
      <c r="E16652" s="125">
        <v>7000</v>
      </c>
      <c r="F16652" s="57"/>
      <c r="G16652" s="57">
        <f t="shared" si="266"/>
        <v>-7000</v>
      </c>
      <c r="H16652" s="704" t="s">
        <v>10950</v>
      </c>
      <c r="J16652" s="1075"/>
    </row>
    <row r="16653" spans="1:10" ht="15" x14ac:dyDescent="0.2">
      <c r="A16653" s="733">
        <v>45182</v>
      </c>
      <c r="B16653" s="62" t="s">
        <v>10906</v>
      </c>
      <c r="C16653" s="62" t="s">
        <v>5740</v>
      </c>
      <c r="D16653" s="182" t="s">
        <v>11084</v>
      </c>
      <c r="E16653" s="125">
        <v>10000</v>
      </c>
      <c r="F16653" s="57"/>
      <c r="G16653" s="57">
        <f t="shared" si="266"/>
        <v>-10000</v>
      </c>
      <c r="H16653" s="704" t="s">
        <v>10950</v>
      </c>
      <c r="J16653" s="1075"/>
    </row>
    <row r="16654" spans="1:10" ht="15" x14ac:dyDescent="0.2">
      <c r="A16654" s="733">
        <v>45182</v>
      </c>
      <c r="B16654" s="62" t="s">
        <v>11085</v>
      </c>
      <c r="C16654" s="62" t="s">
        <v>10989</v>
      </c>
      <c r="D16654" s="182" t="s">
        <v>11086</v>
      </c>
      <c r="E16654" s="125">
        <v>1800</v>
      </c>
      <c r="F16654" s="57"/>
      <c r="G16654" s="57">
        <f t="shared" si="266"/>
        <v>-1800</v>
      </c>
      <c r="H16654" s="704" t="s">
        <v>10950</v>
      </c>
    </row>
    <row r="16655" spans="1:10" ht="15" x14ac:dyDescent="0.2">
      <c r="A16655" s="733">
        <v>45182</v>
      </c>
      <c r="B16655" s="62" t="s">
        <v>10906</v>
      </c>
      <c r="C16655" s="62" t="s">
        <v>10989</v>
      </c>
      <c r="D16655" s="182" t="s">
        <v>11087</v>
      </c>
      <c r="E16655" s="125">
        <v>4700</v>
      </c>
      <c r="F16655" s="57"/>
      <c r="G16655" s="57">
        <f t="shared" si="266"/>
        <v>-4700</v>
      </c>
      <c r="H16655" s="704" t="s">
        <v>10950</v>
      </c>
      <c r="J16655" s="1075"/>
    </row>
    <row r="16656" spans="1:10" ht="15" x14ac:dyDescent="0.2">
      <c r="A16656" s="733">
        <v>45182</v>
      </c>
      <c r="B16656" s="62" t="s">
        <v>8557</v>
      </c>
      <c r="C16656" s="62" t="s">
        <v>10989</v>
      </c>
      <c r="D16656" s="182" t="s">
        <v>11088</v>
      </c>
      <c r="E16656" s="125">
        <v>5000</v>
      </c>
      <c r="F16656" s="57"/>
      <c r="G16656" s="57">
        <f t="shared" si="266"/>
        <v>-5000</v>
      </c>
      <c r="H16656" s="704" t="s">
        <v>10950</v>
      </c>
    </row>
    <row r="16657" spans="1:10" ht="15" x14ac:dyDescent="0.2">
      <c r="A16657" s="733">
        <v>45182</v>
      </c>
      <c r="B16657" s="62" t="s">
        <v>9407</v>
      </c>
      <c r="C16657" s="62" t="s">
        <v>10989</v>
      </c>
      <c r="D16657" s="182" t="s">
        <v>11088</v>
      </c>
      <c r="E16657" s="125">
        <v>5000</v>
      </c>
      <c r="F16657" s="57"/>
      <c r="G16657" s="57">
        <f t="shared" si="266"/>
        <v>-5000</v>
      </c>
      <c r="H16657" s="704" t="s">
        <v>10950</v>
      </c>
    </row>
    <row r="16658" spans="1:10" ht="15" x14ac:dyDescent="0.2">
      <c r="A16658" s="733">
        <v>45182</v>
      </c>
      <c r="B16658" s="62" t="s">
        <v>10142</v>
      </c>
      <c r="C16658" s="62" t="s">
        <v>10989</v>
      </c>
      <c r="D16658" s="182" t="s">
        <v>11088</v>
      </c>
      <c r="E16658" s="125">
        <v>61610</v>
      </c>
      <c r="F16658" s="57"/>
      <c r="G16658" s="57">
        <f t="shared" si="266"/>
        <v>-61610</v>
      </c>
      <c r="H16658" s="704" t="s">
        <v>10950</v>
      </c>
    </row>
    <row r="16659" spans="1:10" ht="15" x14ac:dyDescent="0.2">
      <c r="A16659" s="733">
        <v>45183</v>
      </c>
      <c r="B16659" s="62" t="s">
        <v>11089</v>
      </c>
      <c r="C16659" s="62" t="s">
        <v>8249</v>
      </c>
      <c r="D16659" s="182" t="s">
        <v>2710</v>
      </c>
      <c r="E16659" s="125">
        <v>50000</v>
      </c>
      <c r="F16659" s="57"/>
      <c r="G16659" s="57">
        <f t="shared" si="266"/>
        <v>-50000</v>
      </c>
      <c r="H16659" s="704" t="s">
        <v>10950</v>
      </c>
    </row>
    <row r="16660" spans="1:10" ht="15" x14ac:dyDescent="0.2">
      <c r="A16660" s="733">
        <v>45183</v>
      </c>
      <c r="B16660" s="62" t="s">
        <v>9354</v>
      </c>
      <c r="C16660" s="62" t="s">
        <v>8249</v>
      </c>
      <c r="D16660" s="182" t="s">
        <v>2710</v>
      </c>
      <c r="E16660" s="125">
        <v>100000</v>
      </c>
      <c r="F16660" s="57"/>
      <c r="G16660" s="57">
        <f t="shared" si="266"/>
        <v>-100000</v>
      </c>
      <c r="H16660" s="704" t="s">
        <v>10950</v>
      </c>
    </row>
    <row r="16661" spans="1:10" ht="15" x14ac:dyDescent="0.2">
      <c r="A16661" s="733">
        <v>45183</v>
      </c>
      <c r="B16661" s="62" t="s">
        <v>9767</v>
      </c>
      <c r="C16661" s="62" t="s">
        <v>8249</v>
      </c>
      <c r="D16661" s="182" t="s">
        <v>2710</v>
      </c>
      <c r="E16661" s="125">
        <v>50000</v>
      </c>
      <c r="F16661" s="57"/>
      <c r="G16661" s="57">
        <f t="shared" si="266"/>
        <v>-50000</v>
      </c>
      <c r="H16661" s="704" t="s">
        <v>10950</v>
      </c>
    </row>
    <row r="16662" spans="1:10" ht="15" x14ac:dyDescent="0.2">
      <c r="A16662" s="733">
        <v>45183</v>
      </c>
      <c r="B16662" s="62" t="s">
        <v>10907</v>
      </c>
      <c r="C16662" s="62" t="s">
        <v>11106</v>
      </c>
      <c r="D16662" s="182" t="s">
        <v>11107</v>
      </c>
      <c r="E16662" s="125">
        <v>500000</v>
      </c>
      <c r="F16662" s="57"/>
      <c r="G16662" s="57">
        <f t="shared" si="266"/>
        <v>-500000</v>
      </c>
      <c r="H16662" s="704" t="s">
        <v>10950</v>
      </c>
      <c r="J16662" s="1075"/>
    </row>
    <row r="16663" spans="1:10" ht="15" x14ac:dyDescent="0.2">
      <c r="A16663" s="733">
        <v>45184</v>
      </c>
      <c r="B16663" s="62" t="s">
        <v>10377</v>
      </c>
      <c r="C16663" s="62" t="s">
        <v>5740</v>
      </c>
      <c r="D16663" s="182" t="s">
        <v>11090</v>
      </c>
      <c r="E16663" s="125">
        <v>1000</v>
      </c>
      <c r="F16663" s="57"/>
      <c r="G16663" s="57">
        <f t="shared" si="266"/>
        <v>-1000</v>
      </c>
      <c r="H16663" s="704" t="s">
        <v>10950</v>
      </c>
    </row>
    <row r="16664" spans="1:10" ht="15" x14ac:dyDescent="0.2">
      <c r="A16664" s="733">
        <v>45184</v>
      </c>
      <c r="B16664" s="62" t="s">
        <v>25</v>
      </c>
      <c r="C16664" s="62" t="s">
        <v>8148</v>
      </c>
      <c r="D16664" s="182" t="s">
        <v>7324</v>
      </c>
      <c r="E16664" s="125">
        <v>2500</v>
      </c>
      <c r="F16664" s="57"/>
      <c r="G16664" s="57">
        <f t="shared" si="266"/>
        <v>-2500</v>
      </c>
      <c r="H16664" s="704" t="s">
        <v>10950</v>
      </c>
    </row>
    <row r="16665" spans="1:10" ht="15" x14ac:dyDescent="0.2">
      <c r="A16665" s="733">
        <v>45184</v>
      </c>
      <c r="B16665" s="62" t="s">
        <v>103</v>
      </c>
      <c r="C16665" s="62" t="s">
        <v>8148</v>
      </c>
      <c r="D16665" s="182" t="s">
        <v>7324</v>
      </c>
      <c r="E16665" s="125">
        <v>8000</v>
      </c>
      <c r="F16665" s="57"/>
      <c r="G16665" s="57">
        <f t="shared" si="266"/>
        <v>-8000</v>
      </c>
      <c r="H16665" s="704" t="s">
        <v>10950</v>
      </c>
    </row>
    <row r="16666" spans="1:10" ht="15" x14ac:dyDescent="0.2">
      <c r="A16666" s="733">
        <v>45184</v>
      </c>
      <c r="B16666" s="62" t="s">
        <v>10230</v>
      </c>
      <c r="C16666" s="62" t="s">
        <v>10989</v>
      </c>
      <c r="D16666" s="182" t="s">
        <v>11091</v>
      </c>
      <c r="E16666" s="125">
        <v>15200</v>
      </c>
      <c r="F16666" s="57"/>
      <c r="G16666" s="57">
        <f t="shared" si="266"/>
        <v>-15200</v>
      </c>
      <c r="H16666" s="704" t="s">
        <v>10950</v>
      </c>
    </row>
    <row r="16667" spans="1:10" ht="15" x14ac:dyDescent="0.2">
      <c r="A16667" s="733">
        <v>45184</v>
      </c>
      <c r="B16667" s="62" t="s">
        <v>9354</v>
      </c>
      <c r="C16667" s="62" t="s">
        <v>10989</v>
      </c>
      <c r="D16667" s="182" t="s">
        <v>11092</v>
      </c>
      <c r="E16667" s="125">
        <v>9400</v>
      </c>
      <c r="F16667" s="57"/>
      <c r="G16667" s="57">
        <f t="shared" si="266"/>
        <v>-9400</v>
      </c>
      <c r="H16667" s="704" t="s">
        <v>10950</v>
      </c>
    </row>
    <row r="16668" spans="1:10" ht="15" x14ac:dyDescent="0.2">
      <c r="A16668" s="733">
        <v>45184</v>
      </c>
      <c r="B16668" s="62" t="s">
        <v>10569</v>
      </c>
      <c r="C16668" s="62" t="s">
        <v>10989</v>
      </c>
      <c r="D16668" s="182" t="s">
        <v>11091</v>
      </c>
      <c r="E16668" s="125">
        <v>780</v>
      </c>
      <c r="F16668" s="57"/>
      <c r="G16668" s="57">
        <f t="shared" si="266"/>
        <v>-780</v>
      </c>
      <c r="H16668" s="704" t="s">
        <v>10950</v>
      </c>
    </row>
    <row r="16669" spans="1:10" ht="15" x14ac:dyDescent="0.2">
      <c r="A16669" s="733">
        <v>45184</v>
      </c>
      <c r="B16669" s="62" t="s">
        <v>10574</v>
      </c>
      <c r="C16669" s="62" t="s">
        <v>8249</v>
      </c>
      <c r="D16669" s="182" t="s">
        <v>10630</v>
      </c>
      <c r="E16669" s="125">
        <v>150000</v>
      </c>
      <c r="F16669" s="57"/>
      <c r="G16669" s="57">
        <f t="shared" si="266"/>
        <v>-150000</v>
      </c>
      <c r="H16669" s="704" t="s">
        <v>10950</v>
      </c>
    </row>
    <row r="16670" spans="1:10" ht="15" x14ac:dyDescent="0.2">
      <c r="A16670" s="733">
        <v>45184</v>
      </c>
      <c r="B16670" s="62" t="s">
        <v>9767</v>
      </c>
      <c r="C16670" s="62" t="s">
        <v>8249</v>
      </c>
      <c r="D16670" s="182" t="s">
        <v>11093</v>
      </c>
      <c r="E16670" s="125">
        <v>5500</v>
      </c>
      <c r="F16670" s="57"/>
      <c r="G16670" s="57">
        <f t="shared" si="266"/>
        <v>-5500</v>
      </c>
      <c r="H16670" s="704" t="s">
        <v>10950</v>
      </c>
    </row>
    <row r="16671" spans="1:10" ht="15" x14ac:dyDescent="0.2">
      <c r="A16671" s="733">
        <v>45184</v>
      </c>
      <c r="B16671" s="62" t="s">
        <v>8866</v>
      </c>
      <c r="C16671" s="62" t="s">
        <v>285</v>
      </c>
      <c r="D16671" s="182" t="s">
        <v>11094</v>
      </c>
      <c r="E16671" s="125">
        <v>500</v>
      </c>
      <c r="F16671" s="57"/>
      <c r="G16671" s="57">
        <f t="shared" si="266"/>
        <v>-500</v>
      </c>
      <c r="H16671" s="704" t="s">
        <v>10950</v>
      </c>
    </row>
    <row r="16672" spans="1:10" ht="15" x14ac:dyDescent="0.2">
      <c r="A16672" s="733">
        <v>45184</v>
      </c>
      <c r="B16672" s="62" t="s">
        <v>103</v>
      </c>
      <c r="C16672" s="62" t="s">
        <v>103</v>
      </c>
      <c r="D16672" s="182" t="s">
        <v>10209</v>
      </c>
      <c r="E16672" s="125">
        <v>3000</v>
      </c>
      <c r="F16672" s="57"/>
      <c r="G16672" s="57">
        <f t="shared" si="266"/>
        <v>-3000</v>
      </c>
      <c r="H16672" s="704" t="s">
        <v>10950</v>
      </c>
    </row>
    <row r="16673" spans="1:8" ht="15" x14ac:dyDescent="0.2">
      <c r="A16673" s="733">
        <v>45184</v>
      </c>
      <c r="B16673" s="62" t="s">
        <v>9767</v>
      </c>
      <c r="C16673" s="62" t="s">
        <v>11095</v>
      </c>
      <c r="D16673" s="182" t="s">
        <v>11096</v>
      </c>
      <c r="E16673" s="125">
        <v>35000</v>
      </c>
      <c r="F16673" s="57"/>
      <c r="G16673" s="57">
        <f t="shared" si="266"/>
        <v>-35000</v>
      </c>
      <c r="H16673" s="704" t="s">
        <v>10950</v>
      </c>
    </row>
    <row r="16674" spans="1:8" ht="15" x14ac:dyDescent="0.2">
      <c r="A16674" s="733">
        <v>45184</v>
      </c>
      <c r="B16674" s="62" t="s">
        <v>8041</v>
      </c>
      <c r="C16674" s="62" t="s">
        <v>11095</v>
      </c>
      <c r="D16674" s="182" t="s">
        <v>11096</v>
      </c>
      <c r="E16674" s="125">
        <v>25000</v>
      </c>
      <c r="F16674" s="57"/>
      <c r="G16674" s="57">
        <f t="shared" si="266"/>
        <v>-25000</v>
      </c>
      <c r="H16674" s="704" t="s">
        <v>10950</v>
      </c>
    </row>
    <row r="16675" spans="1:8" ht="15" x14ac:dyDescent="0.2">
      <c r="A16675" s="733">
        <v>45184</v>
      </c>
      <c r="B16675" s="62" t="s">
        <v>9354</v>
      </c>
      <c r="C16675" s="62" t="s">
        <v>10989</v>
      </c>
      <c r="D16675" s="182" t="s">
        <v>11097</v>
      </c>
      <c r="E16675" s="125">
        <v>16000</v>
      </c>
      <c r="F16675" s="57"/>
      <c r="G16675" s="57">
        <f t="shared" si="266"/>
        <v>-16000</v>
      </c>
      <c r="H16675" s="704" t="s">
        <v>10950</v>
      </c>
    </row>
    <row r="16676" spans="1:8" ht="15" x14ac:dyDescent="0.2">
      <c r="A16676" s="733">
        <v>45184</v>
      </c>
      <c r="B16676" s="62" t="s">
        <v>9767</v>
      </c>
      <c r="C16676" s="62" t="s">
        <v>10989</v>
      </c>
      <c r="D16676" s="182" t="s">
        <v>11098</v>
      </c>
      <c r="E16676" s="125">
        <v>850</v>
      </c>
      <c r="F16676" s="57"/>
      <c r="G16676" s="57">
        <f t="shared" si="266"/>
        <v>-850</v>
      </c>
      <c r="H16676" s="704" t="s">
        <v>10950</v>
      </c>
    </row>
    <row r="16677" spans="1:8" ht="15" x14ac:dyDescent="0.2">
      <c r="A16677" s="733">
        <v>45184</v>
      </c>
      <c r="B16677" s="62" t="s">
        <v>3945</v>
      </c>
      <c r="C16677" s="62" t="s">
        <v>11099</v>
      </c>
      <c r="D16677" s="182" t="s">
        <v>11100</v>
      </c>
      <c r="E16677" s="125">
        <v>100000</v>
      </c>
      <c r="F16677" s="57"/>
      <c r="G16677" s="57">
        <f t="shared" si="266"/>
        <v>-100000</v>
      </c>
      <c r="H16677" s="704" t="s">
        <v>10950</v>
      </c>
    </row>
    <row r="16678" spans="1:8" ht="24" x14ac:dyDescent="0.2">
      <c r="A16678" s="733">
        <v>45184</v>
      </c>
      <c r="B16678" s="62" t="s">
        <v>9354</v>
      </c>
      <c r="C16678" s="62" t="s">
        <v>11101</v>
      </c>
      <c r="D16678" s="182" t="s">
        <v>11103</v>
      </c>
      <c r="E16678" s="125">
        <v>55000</v>
      </c>
      <c r="F16678" s="57"/>
      <c r="G16678" s="57">
        <f t="shared" si="266"/>
        <v>-55000</v>
      </c>
      <c r="H16678" s="704" t="s">
        <v>10950</v>
      </c>
    </row>
    <row r="16679" spans="1:8" ht="15" x14ac:dyDescent="0.2">
      <c r="A16679" s="733">
        <v>45184</v>
      </c>
      <c r="B16679" s="62" t="s">
        <v>10377</v>
      </c>
      <c r="C16679" s="62" t="s">
        <v>11102</v>
      </c>
      <c r="D16679" s="182" t="s">
        <v>11112</v>
      </c>
      <c r="E16679" s="125">
        <v>60000</v>
      </c>
      <c r="F16679" s="57"/>
      <c r="G16679" s="57">
        <f t="shared" si="266"/>
        <v>-60000</v>
      </c>
      <c r="H16679" s="704" t="s">
        <v>10950</v>
      </c>
    </row>
    <row r="16680" spans="1:8" ht="15" x14ac:dyDescent="0.2">
      <c r="A16680" s="733">
        <v>45184</v>
      </c>
      <c r="B16680" s="62" t="s">
        <v>11003</v>
      </c>
      <c r="C16680" s="62" t="s">
        <v>9472</v>
      </c>
      <c r="D16680" s="182" t="s">
        <v>1156</v>
      </c>
      <c r="E16680" s="125">
        <v>20000</v>
      </c>
      <c r="F16680" s="57"/>
      <c r="G16680" s="57">
        <f t="shared" si="266"/>
        <v>-20000</v>
      </c>
      <c r="H16680" s="704" t="s">
        <v>10950</v>
      </c>
    </row>
    <row r="16681" spans="1:8" ht="15" x14ac:dyDescent="0.2">
      <c r="A16681" s="733">
        <v>45184</v>
      </c>
      <c r="B16681" s="62" t="s">
        <v>10230</v>
      </c>
      <c r="C16681" s="62" t="s">
        <v>5740</v>
      </c>
      <c r="D16681" s="182" t="s">
        <v>369</v>
      </c>
      <c r="E16681" s="125">
        <v>1200</v>
      </c>
      <c r="F16681" s="57"/>
      <c r="G16681" s="57">
        <f t="shared" si="266"/>
        <v>-1200</v>
      </c>
      <c r="H16681" s="704" t="s">
        <v>10950</v>
      </c>
    </row>
    <row r="16682" spans="1:8" ht="15" x14ac:dyDescent="0.2">
      <c r="A16682" s="733">
        <v>45184</v>
      </c>
      <c r="B16682" s="62" t="s">
        <v>11085</v>
      </c>
      <c r="C16682" s="62" t="s">
        <v>5740</v>
      </c>
      <c r="D16682" s="182" t="s">
        <v>369</v>
      </c>
      <c r="E16682" s="125">
        <v>1500</v>
      </c>
      <c r="F16682" s="57"/>
      <c r="G16682" s="57">
        <f t="shared" si="266"/>
        <v>-1500</v>
      </c>
      <c r="H16682" s="704" t="s">
        <v>10950</v>
      </c>
    </row>
    <row r="16683" spans="1:8" ht="15" x14ac:dyDescent="0.2">
      <c r="A16683" s="733">
        <v>45184</v>
      </c>
      <c r="B16683" s="62" t="s">
        <v>9354</v>
      </c>
      <c r="C16683" s="62" t="s">
        <v>10881</v>
      </c>
      <c r="D16683" s="182" t="s">
        <v>11104</v>
      </c>
      <c r="E16683" s="125">
        <v>500000</v>
      </c>
      <c r="F16683" s="57"/>
      <c r="G16683" s="57">
        <f t="shared" si="266"/>
        <v>-500000</v>
      </c>
      <c r="H16683" s="704" t="s">
        <v>10950</v>
      </c>
    </row>
    <row r="16684" spans="1:8" ht="15" x14ac:dyDescent="0.2">
      <c r="A16684" s="733">
        <v>45184</v>
      </c>
      <c r="B16684" s="62" t="s">
        <v>9767</v>
      </c>
      <c r="C16684" s="62" t="s">
        <v>391</v>
      </c>
      <c r="D16684" s="182" t="s">
        <v>11105</v>
      </c>
      <c r="E16684" s="125">
        <v>35000</v>
      </c>
      <c r="F16684" s="57"/>
      <c r="G16684" s="57">
        <f t="shared" si="266"/>
        <v>-35000</v>
      </c>
      <c r="H16684" s="704" t="s">
        <v>10950</v>
      </c>
    </row>
    <row r="16685" spans="1:8" ht="15" x14ac:dyDescent="0.2">
      <c r="A16685" s="733">
        <v>45184</v>
      </c>
      <c r="B16685" s="62" t="s">
        <v>9767</v>
      </c>
      <c r="C16685" s="550" t="s">
        <v>10887</v>
      </c>
      <c r="D16685" s="739" t="s">
        <v>11115</v>
      </c>
      <c r="E16685" s="551">
        <v>17100</v>
      </c>
      <c r="F16685" s="57"/>
      <c r="G16685" s="57">
        <f t="shared" si="266"/>
        <v>-17100</v>
      </c>
      <c r="H16685" s="704" t="s">
        <v>10950</v>
      </c>
    </row>
    <row r="16686" spans="1:8" ht="15" x14ac:dyDescent="0.2">
      <c r="A16686" s="733">
        <v>45184</v>
      </c>
      <c r="B16686" s="62" t="s">
        <v>10574</v>
      </c>
      <c r="C16686" s="550" t="s">
        <v>10887</v>
      </c>
      <c r="D16686" s="739" t="s">
        <v>11115</v>
      </c>
      <c r="E16686" s="551">
        <v>188950</v>
      </c>
      <c r="F16686" s="57"/>
      <c r="G16686" s="57">
        <f t="shared" si="266"/>
        <v>-188950</v>
      </c>
      <c r="H16686" s="704" t="s">
        <v>10950</v>
      </c>
    </row>
    <row r="16687" spans="1:8" ht="15" x14ac:dyDescent="0.2">
      <c r="A16687" s="733">
        <v>45184</v>
      </c>
      <c r="B16687" s="62" t="s">
        <v>7805</v>
      </c>
      <c r="C16687" s="550" t="s">
        <v>10887</v>
      </c>
      <c r="D16687" s="739" t="s">
        <v>11115</v>
      </c>
      <c r="E16687" s="551">
        <v>101900</v>
      </c>
      <c r="F16687" s="57"/>
      <c r="G16687" s="57">
        <f t="shared" si="266"/>
        <v>-101900</v>
      </c>
      <c r="H16687" s="704" t="s">
        <v>10950</v>
      </c>
    </row>
    <row r="16688" spans="1:8" ht="15" x14ac:dyDescent="0.2">
      <c r="A16688" s="733">
        <v>45184</v>
      </c>
      <c r="B16688" s="62" t="s">
        <v>10230</v>
      </c>
      <c r="C16688" s="550" t="s">
        <v>10887</v>
      </c>
      <c r="D16688" s="739" t="s">
        <v>11115</v>
      </c>
      <c r="E16688" s="551">
        <v>49200</v>
      </c>
      <c r="F16688" s="57"/>
      <c r="G16688" s="57">
        <f t="shared" si="266"/>
        <v>-49200</v>
      </c>
      <c r="H16688" s="704" t="s">
        <v>10950</v>
      </c>
    </row>
    <row r="16689" spans="1:10" ht="24" x14ac:dyDescent="0.2">
      <c r="A16689" s="733">
        <v>45184</v>
      </c>
      <c r="B16689" s="62" t="s">
        <v>10907</v>
      </c>
      <c r="C16689" s="550" t="s">
        <v>10887</v>
      </c>
      <c r="D16689" s="739" t="s">
        <v>11116</v>
      </c>
      <c r="E16689" s="551">
        <v>26850</v>
      </c>
      <c r="F16689" s="57"/>
      <c r="G16689" s="57">
        <f t="shared" si="266"/>
        <v>-26850</v>
      </c>
      <c r="H16689" s="704" t="s">
        <v>10950</v>
      </c>
      <c r="J16689" s="1075"/>
    </row>
    <row r="16690" spans="1:10" ht="15" x14ac:dyDescent="0.2">
      <c r="A16690" s="733">
        <v>45184</v>
      </c>
      <c r="B16690" s="62" t="s">
        <v>10574</v>
      </c>
      <c r="C16690" s="62" t="s">
        <v>11021</v>
      </c>
      <c r="D16690" s="182" t="s">
        <v>11108</v>
      </c>
      <c r="E16690" s="125">
        <v>9500</v>
      </c>
      <c r="F16690" s="57"/>
      <c r="G16690" s="57">
        <f t="shared" si="266"/>
        <v>-9500</v>
      </c>
      <c r="H16690" s="704" t="s">
        <v>10950</v>
      </c>
    </row>
    <row r="16691" spans="1:10" ht="15" x14ac:dyDescent="0.2">
      <c r="A16691" s="733">
        <v>45184</v>
      </c>
      <c r="B16691" s="62" t="s">
        <v>9354</v>
      </c>
      <c r="C16691" s="62" t="s">
        <v>9458</v>
      </c>
      <c r="D16691" s="182" t="s">
        <v>11111</v>
      </c>
      <c r="E16691" s="125">
        <v>100000</v>
      </c>
      <c r="F16691" s="57"/>
      <c r="G16691" s="57">
        <f t="shared" si="266"/>
        <v>-100000</v>
      </c>
      <c r="H16691" s="704" t="s">
        <v>10950</v>
      </c>
    </row>
    <row r="16692" spans="1:10" ht="15" x14ac:dyDescent="0.2">
      <c r="A16692" s="733">
        <v>45185</v>
      </c>
      <c r="B16692" s="62" t="s">
        <v>9354</v>
      </c>
      <c r="C16692" s="62" t="s">
        <v>5740</v>
      </c>
      <c r="D16692" s="182" t="s">
        <v>369</v>
      </c>
      <c r="E16692" s="125">
        <v>1800</v>
      </c>
      <c r="F16692" s="57"/>
      <c r="G16692" s="57">
        <f t="shared" si="266"/>
        <v>-1800</v>
      </c>
      <c r="H16692" s="704" t="s">
        <v>10950</v>
      </c>
    </row>
    <row r="16693" spans="1:10" ht="15" x14ac:dyDescent="0.2">
      <c r="A16693" s="733">
        <v>45185</v>
      </c>
      <c r="B16693" s="62" t="s">
        <v>10230</v>
      </c>
      <c r="C16693" s="62" t="s">
        <v>5740</v>
      </c>
      <c r="D16693" s="182" t="s">
        <v>5740</v>
      </c>
      <c r="E16693" s="125">
        <v>900</v>
      </c>
      <c r="F16693" s="57"/>
      <c r="G16693" s="57">
        <f t="shared" si="266"/>
        <v>-900</v>
      </c>
      <c r="H16693" s="704" t="s">
        <v>10950</v>
      </c>
    </row>
    <row r="16694" spans="1:10" ht="15" x14ac:dyDescent="0.2">
      <c r="A16694" s="733">
        <v>45185</v>
      </c>
      <c r="B16694" s="62" t="s">
        <v>10906</v>
      </c>
      <c r="C16694" s="62" t="s">
        <v>5740</v>
      </c>
      <c r="D16694" s="182" t="s">
        <v>10335</v>
      </c>
      <c r="E16694" s="125">
        <v>210</v>
      </c>
      <c r="F16694" s="57"/>
      <c r="G16694" s="57">
        <f t="shared" si="266"/>
        <v>-210</v>
      </c>
      <c r="H16694" s="704" t="s">
        <v>10950</v>
      </c>
      <c r="J16694" s="1075"/>
    </row>
    <row r="16695" spans="1:10" ht="15" x14ac:dyDescent="0.2">
      <c r="A16695" s="733">
        <v>45185</v>
      </c>
      <c r="B16695" s="62" t="s">
        <v>10906</v>
      </c>
      <c r="C16695" s="62" t="s">
        <v>3144</v>
      </c>
      <c r="D16695" s="182" t="s">
        <v>11119</v>
      </c>
      <c r="E16695" s="125">
        <v>16350</v>
      </c>
      <c r="F16695" s="57"/>
      <c r="G16695" s="57">
        <f t="shared" si="266"/>
        <v>-16350</v>
      </c>
      <c r="H16695" s="704" t="s">
        <v>10950</v>
      </c>
    </row>
    <row r="16696" spans="1:10" ht="15" x14ac:dyDescent="0.2">
      <c r="A16696" s="733">
        <v>45185</v>
      </c>
      <c r="B16696" s="62" t="s">
        <v>103</v>
      </c>
      <c r="C16696" s="62" t="s">
        <v>2995</v>
      </c>
      <c r="D16696" s="182" t="s">
        <v>369</v>
      </c>
      <c r="E16696" s="125">
        <v>4670</v>
      </c>
      <c r="F16696" s="57"/>
      <c r="G16696" s="57">
        <f t="shared" si="266"/>
        <v>-4670</v>
      </c>
      <c r="H16696" s="704" t="s">
        <v>10950</v>
      </c>
    </row>
    <row r="16697" spans="1:10" ht="15" x14ac:dyDescent="0.2">
      <c r="A16697" s="733">
        <v>45185</v>
      </c>
      <c r="B16697" s="62" t="s">
        <v>103</v>
      </c>
      <c r="C16697" s="62" t="s">
        <v>391</v>
      </c>
      <c r="D16697" s="182" t="s">
        <v>11120</v>
      </c>
      <c r="E16697" s="125">
        <v>1100</v>
      </c>
      <c r="F16697" s="57"/>
      <c r="G16697" s="57">
        <f t="shared" si="266"/>
        <v>-1100</v>
      </c>
      <c r="H16697" s="704" t="s">
        <v>10950</v>
      </c>
    </row>
    <row r="16698" spans="1:10" ht="15" x14ac:dyDescent="0.2">
      <c r="A16698" s="733">
        <v>45185</v>
      </c>
      <c r="B16698" s="62" t="s">
        <v>9767</v>
      </c>
      <c r="C16698" s="62" t="s">
        <v>10234</v>
      </c>
      <c r="D16698" s="182" t="s">
        <v>11121</v>
      </c>
      <c r="E16698" s="125">
        <v>71200</v>
      </c>
      <c r="F16698" s="57"/>
      <c r="G16698" s="57">
        <f t="shared" si="266"/>
        <v>-71200</v>
      </c>
      <c r="H16698" s="704" t="s">
        <v>10950</v>
      </c>
    </row>
    <row r="16699" spans="1:10" ht="15" x14ac:dyDescent="0.2">
      <c r="A16699" s="733">
        <v>45185</v>
      </c>
      <c r="B16699" s="62" t="s">
        <v>9407</v>
      </c>
      <c r="C16699" s="62" t="s">
        <v>3144</v>
      </c>
      <c r="D16699" s="182" t="s">
        <v>6056</v>
      </c>
      <c r="E16699" s="125">
        <v>10060</v>
      </c>
      <c r="F16699" s="57"/>
      <c r="G16699" s="57">
        <f t="shared" si="266"/>
        <v>-10060</v>
      </c>
      <c r="H16699" s="704" t="s">
        <v>10950</v>
      </c>
    </row>
    <row r="16700" spans="1:10" ht="15" x14ac:dyDescent="0.2">
      <c r="A16700" s="733">
        <v>45187</v>
      </c>
      <c r="B16700" s="62" t="s">
        <v>10230</v>
      </c>
      <c r="C16700" s="62" t="s">
        <v>10989</v>
      </c>
      <c r="D16700" s="182" t="s">
        <v>11122</v>
      </c>
      <c r="E16700" s="125">
        <v>8450</v>
      </c>
      <c r="F16700" s="57"/>
      <c r="G16700" s="57">
        <f t="shared" si="266"/>
        <v>-8450</v>
      </c>
      <c r="H16700" s="704" t="s">
        <v>10950</v>
      </c>
    </row>
    <row r="16701" spans="1:10" ht="15" x14ac:dyDescent="0.2">
      <c r="A16701" s="733">
        <v>45187</v>
      </c>
      <c r="B16701" s="62" t="s">
        <v>10906</v>
      </c>
      <c r="C16701" s="62" t="s">
        <v>10989</v>
      </c>
      <c r="D16701" s="182" t="s">
        <v>11123</v>
      </c>
      <c r="E16701" s="125">
        <v>62125</v>
      </c>
      <c r="F16701" s="57"/>
      <c r="G16701" s="57">
        <f t="shared" si="266"/>
        <v>-62125</v>
      </c>
      <c r="H16701" s="704" t="s">
        <v>10950</v>
      </c>
    </row>
    <row r="16702" spans="1:10" ht="15" x14ac:dyDescent="0.2">
      <c r="A16702" s="733">
        <v>45187</v>
      </c>
      <c r="B16702" s="62" t="s">
        <v>9984</v>
      </c>
      <c r="C16702" s="62" t="s">
        <v>10989</v>
      </c>
      <c r="D16702" s="182" t="s">
        <v>2271</v>
      </c>
      <c r="E16702" s="125">
        <v>1885</v>
      </c>
      <c r="F16702" s="57"/>
      <c r="G16702" s="57">
        <f t="shared" si="266"/>
        <v>-1885</v>
      </c>
      <c r="H16702" s="704" t="s">
        <v>10950</v>
      </c>
    </row>
    <row r="16703" spans="1:10" ht="15" x14ac:dyDescent="0.2">
      <c r="A16703" s="733">
        <v>45187</v>
      </c>
      <c r="B16703" s="62" t="s">
        <v>10149</v>
      </c>
      <c r="C16703" s="62" t="s">
        <v>10989</v>
      </c>
      <c r="D16703" s="182" t="s">
        <v>11124</v>
      </c>
      <c r="E16703" s="125">
        <v>6500</v>
      </c>
      <c r="F16703" s="57"/>
      <c r="G16703" s="57">
        <f t="shared" ref="G16703:G16766" si="267">F16703-E16703</f>
        <v>-6500</v>
      </c>
      <c r="H16703" s="704" t="s">
        <v>10950</v>
      </c>
    </row>
    <row r="16704" spans="1:10" ht="15" x14ac:dyDescent="0.2">
      <c r="A16704" s="733">
        <v>45187</v>
      </c>
      <c r="B16704" s="62" t="s">
        <v>10906</v>
      </c>
      <c r="C16704" s="62" t="s">
        <v>5740</v>
      </c>
      <c r="D16704" s="182" t="s">
        <v>369</v>
      </c>
      <c r="E16704" s="125">
        <v>3000</v>
      </c>
      <c r="F16704" s="57"/>
      <c r="G16704" s="57">
        <f t="shared" si="267"/>
        <v>-3000</v>
      </c>
      <c r="H16704" s="704" t="s">
        <v>10950</v>
      </c>
    </row>
    <row r="16705" spans="1:8" ht="15" x14ac:dyDescent="0.2">
      <c r="A16705" s="733">
        <v>45187</v>
      </c>
      <c r="B16705" s="62" t="s">
        <v>9984</v>
      </c>
      <c r="C16705" s="62" t="s">
        <v>5740</v>
      </c>
      <c r="D16705" s="182" t="s">
        <v>369</v>
      </c>
      <c r="E16705" s="125">
        <v>800</v>
      </c>
      <c r="F16705" s="57"/>
      <c r="G16705" s="57">
        <f t="shared" si="267"/>
        <v>-800</v>
      </c>
      <c r="H16705" s="704" t="s">
        <v>10950</v>
      </c>
    </row>
    <row r="16706" spans="1:8" ht="15" x14ac:dyDescent="0.2">
      <c r="A16706" s="733">
        <v>45188</v>
      </c>
      <c r="B16706" s="62" t="s">
        <v>9354</v>
      </c>
      <c r="C16706" s="62" t="s">
        <v>10989</v>
      </c>
      <c r="D16706" s="182" t="s">
        <v>11125</v>
      </c>
      <c r="E16706" s="125">
        <v>5080</v>
      </c>
      <c r="F16706" s="57"/>
      <c r="G16706" s="57">
        <f t="shared" si="267"/>
        <v>-5080</v>
      </c>
      <c r="H16706" s="704" t="s">
        <v>10950</v>
      </c>
    </row>
    <row r="16707" spans="1:8" ht="15" x14ac:dyDescent="0.2">
      <c r="A16707" s="733">
        <v>45188</v>
      </c>
      <c r="B16707" s="62" t="s">
        <v>103</v>
      </c>
      <c r="C16707" s="62" t="s">
        <v>103</v>
      </c>
      <c r="D16707" s="182" t="s">
        <v>10209</v>
      </c>
      <c r="E16707" s="125">
        <v>3000</v>
      </c>
      <c r="F16707" s="57"/>
      <c r="G16707" s="57">
        <f t="shared" si="267"/>
        <v>-3000</v>
      </c>
      <c r="H16707" s="704" t="s">
        <v>10950</v>
      </c>
    </row>
    <row r="16708" spans="1:8" ht="15" x14ac:dyDescent="0.2">
      <c r="A16708" s="733">
        <v>45188</v>
      </c>
      <c r="B16708" s="62" t="s">
        <v>10907</v>
      </c>
      <c r="C16708" s="550" t="s">
        <v>3144</v>
      </c>
      <c r="D16708" s="739" t="s">
        <v>11126</v>
      </c>
      <c r="E16708" s="551">
        <v>9417</v>
      </c>
      <c r="F16708" s="57"/>
      <c r="G16708" s="57">
        <f t="shared" si="267"/>
        <v>-9417</v>
      </c>
      <c r="H16708" s="704" t="s">
        <v>10950</v>
      </c>
    </row>
    <row r="16709" spans="1:8" ht="15" x14ac:dyDescent="0.2">
      <c r="A16709" s="733">
        <v>45188</v>
      </c>
      <c r="B16709" s="62" t="s">
        <v>10574</v>
      </c>
      <c r="C16709" s="550" t="s">
        <v>3144</v>
      </c>
      <c r="D16709" s="739" t="s">
        <v>11126</v>
      </c>
      <c r="E16709" s="551">
        <v>9417</v>
      </c>
      <c r="F16709" s="57"/>
      <c r="G16709" s="57">
        <f t="shared" si="267"/>
        <v>-9417</v>
      </c>
      <c r="H16709" s="704" t="s">
        <v>10950</v>
      </c>
    </row>
    <row r="16710" spans="1:8" ht="15" x14ac:dyDescent="0.2">
      <c r="A16710" s="733">
        <v>45188</v>
      </c>
      <c r="B16710" s="62" t="s">
        <v>10230</v>
      </c>
      <c r="C16710" s="550" t="s">
        <v>3144</v>
      </c>
      <c r="D16710" s="739" t="s">
        <v>11126</v>
      </c>
      <c r="E16710" s="551">
        <v>9417</v>
      </c>
      <c r="F16710" s="57"/>
      <c r="G16710" s="57">
        <f t="shared" si="267"/>
        <v>-9417</v>
      </c>
      <c r="H16710" s="704" t="s">
        <v>10950</v>
      </c>
    </row>
    <row r="16711" spans="1:8" ht="36" x14ac:dyDescent="0.2">
      <c r="A16711" s="733">
        <v>45188</v>
      </c>
      <c r="B16711" s="62" t="s">
        <v>9354</v>
      </c>
      <c r="C16711" s="62" t="s">
        <v>10989</v>
      </c>
      <c r="D16711" s="182" t="s">
        <v>11127</v>
      </c>
      <c r="E16711" s="125">
        <v>395000</v>
      </c>
      <c r="F16711" s="57"/>
      <c r="G16711" s="125">
        <f t="shared" si="267"/>
        <v>-395000</v>
      </c>
      <c r="H16711" s="704" t="s">
        <v>10950</v>
      </c>
    </row>
    <row r="16712" spans="1:8" ht="15" x14ac:dyDescent="0.2">
      <c r="A16712" s="733">
        <v>45188</v>
      </c>
      <c r="B16712" s="62" t="s">
        <v>9354</v>
      </c>
      <c r="C16712" s="62" t="s">
        <v>11128</v>
      </c>
      <c r="D16712" s="182" t="s">
        <v>11129</v>
      </c>
      <c r="E16712" s="125">
        <v>42300</v>
      </c>
      <c r="F16712" s="57"/>
      <c r="G16712" s="125">
        <f t="shared" si="267"/>
        <v>-42300</v>
      </c>
      <c r="H16712" s="704" t="s">
        <v>10950</v>
      </c>
    </row>
    <row r="16713" spans="1:8" ht="15" x14ac:dyDescent="0.2">
      <c r="A16713" s="733">
        <v>45188</v>
      </c>
      <c r="B16713" s="62" t="s">
        <v>10906</v>
      </c>
      <c r="C16713" s="62" t="s">
        <v>5740</v>
      </c>
      <c r="D16713" s="182" t="s">
        <v>369</v>
      </c>
      <c r="E16713" s="125">
        <v>800</v>
      </c>
      <c r="F16713" s="57"/>
      <c r="G16713" s="125">
        <f t="shared" si="267"/>
        <v>-800</v>
      </c>
      <c r="H16713" s="704" t="s">
        <v>10950</v>
      </c>
    </row>
    <row r="16714" spans="1:8" ht="15" x14ac:dyDescent="0.2">
      <c r="A16714" s="733">
        <v>45188</v>
      </c>
      <c r="B16714" s="62" t="s">
        <v>2932</v>
      </c>
      <c r="C16714" s="62" t="s">
        <v>3144</v>
      </c>
      <c r="D16714" s="182" t="s">
        <v>3587</v>
      </c>
      <c r="E16714" s="125">
        <v>9180</v>
      </c>
      <c r="F16714" s="57"/>
      <c r="G16714" s="57">
        <f t="shared" si="267"/>
        <v>-9180</v>
      </c>
      <c r="H16714" s="704" t="s">
        <v>10950</v>
      </c>
    </row>
    <row r="16715" spans="1:8" ht="15" x14ac:dyDescent="0.2">
      <c r="A16715" s="733">
        <v>45188</v>
      </c>
      <c r="B16715" s="62" t="s">
        <v>10907</v>
      </c>
      <c r="C16715" s="62" t="s">
        <v>3144</v>
      </c>
      <c r="D16715" s="182" t="s">
        <v>11140</v>
      </c>
      <c r="E16715" s="125">
        <v>10450</v>
      </c>
      <c r="F16715" s="57"/>
      <c r="G16715" s="57">
        <f t="shared" si="267"/>
        <v>-10450</v>
      </c>
      <c r="H16715" s="704" t="s">
        <v>10950</v>
      </c>
    </row>
    <row r="16716" spans="1:8" ht="15" x14ac:dyDescent="0.2">
      <c r="A16716" s="733">
        <v>45188</v>
      </c>
      <c r="B16716" s="62" t="s">
        <v>9354</v>
      </c>
      <c r="C16716" s="62" t="s">
        <v>10989</v>
      </c>
      <c r="D16716" s="182" t="s">
        <v>11130</v>
      </c>
      <c r="E16716" s="125">
        <v>1800</v>
      </c>
      <c r="F16716" s="57"/>
      <c r="G16716" s="57">
        <f t="shared" si="267"/>
        <v>-1800</v>
      </c>
      <c r="H16716" s="704" t="s">
        <v>10950</v>
      </c>
    </row>
    <row r="16717" spans="1:8" ht="15" x14ac:dyDescent="0.2">
      <c r="A16717" s="733">
        <v>45188</v>
      </c>
      <c r="B16717" s="62" t="s">
        <v>9984</v>
      </c>
      <c r="C16717" s="62" t="s">
        <v>6850</v>
      </c>
      <c r="D16717" s="182" t="s">
        <v>11129</v>
      </c>
      <c r="E16717" s="125">
        <v>45000</v>
      </c>
      <c r="F16717" s="57"/>
      <c r="G16717" s="57">
        <f t="shared" si="267"/>
        <v>-45000</v>
      </c>
      <c r="H16717" s="704" t="s">
        <v>10950</v>
      </c>
    </row>
    <row r="16718" spans="1:8" ht="15" x14ac:dyDescent="0.2">
      <c r="A16718" s="733">
        <v>45188</v>
      </c>
      <c r="B16718" s="62" t="s">
        <v>11131</v>
      </c>
      <c r="C16718" s="62" t="s">
        <v>6850</v>
      </c>
      <c r="D16718" s="182" t="s">
        <v>11129</v>
      </c>
      <c r="E16718" s="125">
        <v>5000</v>
      </c>
      <c r="F16718" s="57"/>
      <c r="G16718" s="57">
        <f t="shared" si="267"/>
        <v>-5000</v>
      </c>
      <c r="H16718" s="704" t="s">
        <v>10950</v>
      </c>
    </row>
    <row r="16719" spans="1:8" ht="15" x14ac:dyDescent="0.2">
      <c r="A16719" s="733">
        <v>45188</v>
      </c>
      <c r="B16719" s="62" t="s">
        <v>10230</v>
      </c>
      <c r="C16719" s="550" t="s">
        <v>10989</v>
      </c>
      <c r="D16719" s="739" t="s">
        <v>11133</v>
      </c>
      <c r="E16719" s="551">
        <v>19139</v>
      </c>
      <c r="F16719" s="57"/>
      <c r="G16719" s="57">
        <f t="shared" si="267"/>
        <v>-19139</v>
      </c>
      <c r="H16719" s="704" t="s">
        <v>10950</v>
      </c>
    </row>
    <row r="16720" spans="1:8" ht="15" x14ac:dyDescent="0.2">
      <c r="A16720" s="733">
        <v>45188</v>
      </c>
      <c r="B16720" s="62" t="s">
        <v>9354</v>
      </c>
      <c r="C16720" s="550" t="s">
        <v>10989</v>
      </c>
      <c r="D16720" s="739" t="s">
        <v>11133</v>
      </c>
      <c r="E16720" s="551">
        <v>19139</v>
      </c>
      <c r="F16720" s="57"/>
      <c r="G16720" s="57">
        <f t="shared" si="267"/>
        <v>-19139</v>
      </c>
      <c r="H16720" s="704" t="s">
        <v>10950</v>
      </c>
    </row>
    <row r="16721" spans="1:8" ht="15" x14ac:dyDescent="0.2">
      <c r="A16721" s="733">
        <v>45188</v>
      </c>
      <c r="B16721" s="62" t="s">
        <v>10574</v>
      </c>
      <c r="C16721" s="550" t="s">
        <v>10989</v>
      </c>
      <c r="D16721" s="739" t="s">
        <v>11133</v>
      </c>
      <c r="E16721" s="551">
        <v>19139</v>
      </c>
      <c r="F16721" s="57"/>
      <c r="G16721" s="57">
        <f t="shared" si="267"/>
        <v>-19139</v>
      </c>
      <c r="H16721" s="704" t="s">
        <v>10950</v>
      </c>
    </row>
    <row r="16722" spans="1:8" ht="15" x14ac:dyDescent="0.2">
      <c r="A16722" s="733">
        <v>45188</v>
      </c>
      <c r="B16722" s="62" t="s">
        <v>10907</v>
      </c>
      <c r="C16722" s="550" t="s">
        <v>10989</v>
      </c>
      <c r="D16722" s="739" t="s">
        <v>11133</v>
      </c>
      <c r="E16722" s="551">
        <v>19139</v>
      </c>
      <c r="F16722" s="57"/>
      <c r="G16722" s="57">
        <f t="shared" si="267"/>
        <v>-19139</v>
      </c>
      <c r="H16722" s="704" t="s">
        <v>10950</v>
      </c>
    </row>
    <row r="16723" spans="1:8" ht="15" x14ac:dyDescent="0.2">
      <c r="A16723" s="733">
        <v>45188</v>
      </c>
      <c r="B16723" s="62" t="s">
        <v>10230</v>
      </c>
      <c r="C16723" s="669" t="s">
        <v>10989</v>
      </c>
      <c r="D16723" s="906" t="s">
        <v>11134</v>
      </c>
      <c r="E16723" s="671">
        <v>11722</v>
      </c>
      <c r="F16723" s="57"/>
      <c r="G16723" s="57">
        <f t="shared" si="267"/>
        <v>-11722</v>
      </c>
      <c r="H16723" s="704" t="s">
        <v>10950</v>
      </c>
    </row>
    <row r="16724" spans="1:8" ht="15" x14ac:dyDescent="0.2">
      <c r="A16724" s="733">
        <v>45188</v>
      </c>
      <c r="B16724" s="62" t="s">
        <v>9354</v>
      </c>
      <c r="C16724" s="669" t="s">
        <v>10989</v>
      </c>
      <c r="D16724" s="906" t="s">
        <v>11134</v>
      </c>
      <c r="E16724" s="671">
        <v>11722</v>
      </c>
      <c r="F16724" s="57"/>
      <c r="G16724" s="57">
        <f t="shared" si="267"/>
        <v>-11722</v>
      </c>
      <c r="H16724" s="704" t="s">
        <v>10950</v>
      </c>
    </row>
    <row r="16725" spans="1:8" ht="15" x14ac:dyDescent="0.2">
      <c r="A16725" s="733">
        <v>45188</v>
      </c>
      <c r="B16725" s="62" t="s">
        <v>10574</v>
      </c>
      <c r="C16725" s="669" t="s">
        <v>10989</v>
      </c>
      <c r="D16725" s="906" t="s">
        <v>11134</v>
      </c>
      <c r="E16725" s="671">
        <v>11722</v>
      </c>
      <c r="F16725" s="57"/>
      <c r="G16725" s="57">
        <f t="shared" si="267"/>
        <v>-11722</v>
      </c>
      <c r="H16725" s="704" t="s">
        <v>10950</v>
      </c>
    </row>
    <row r="16726" spans="1:8" ht="15" x14ac:dyDescent="0.2">
      <c r="A16726" s="733">
        <v>45188</v>
      </c>
      <c r="B16726" s="62" t="s">
        <v>10574</v>
      </c>
      <c r="C16726" s="62" t="s">
        <v>10989</v>
      </c>
      <c r="D16726" s="182" t="s">
        <v>11132</v>
      </c>
      <c r="E16726" s="125">
        <v>913</v>
      </c>
      <c r="F16726" s="57"/>
      <c r="G16726" s="57">
        <f t="shared" si="267"/>
        <v>-913</v>
      </c>
      <c r="H16726" s="704" t="s">
        <v>10950</v>
      </c>
    </row>
    <row r="16727" spans="1:8" ht="15" x14ac:dyDescent="0.2">
      <c r="A16727" s="733">
        <v>45188</v>
      </c>
      <c r="B16727" s="62" t="s">
        <v>10907</v>
      </c>
      <c r="C16727" s="62" t="s">
        <v>5740</v>
      </c>
      <c r="D16727" s="182" t="s">
        <v>369</v>
      </c>
      <c r="E16727" s="125">
        <v>1500</v>
      </c>
      <c r="F16727" s="57"/>
      <c r="G16727" s="57">
        <f t="shared" si="267"/>
        <v>-1500</v>
      </c>
      <c r="H16727" s="704" t="s">
        <v>10950</v>
      </c>
    </row>
    <row r="16728" spans="1:8" ht="15" x14ac:dyDescent="0.2">
      <c r="A16728" s="733">
        <v>45188</v>
      </c>
      <c r="B16728" s="62" t="s">
        <v>10230</v>
      </c>
      <c r="C16728" s="62" t="s">
        <v>5740</v>
      </c>
      <c r="D16728" s="182" t="s">
        <v>369</v>
      </c>
      <c r="E16728" s="125">
        <v>300</v>
      </c>
      <c r="F16728" s="57"/>
      <c r="G16728" s="57">
        <f t="shared" si="267"/>
        <v>-300</v>
      </c>
      <c r="H16728" s="704" t="s">
        <v>10950</v>
      </c>
    </row>
    <row r="16729" spans="1:8" s="681" customFormat="1" ht="24" customHeight="1" x14ac:dyDescent="0.25">
      <c r="A16729" s="733">
        <v>45188</v>
      </c>
      <c r="B16729" s="62" t="s">
        <v>10907</v>
      </c>
      <c r="C16729" s="62" t="s">
        <v>11106</v>
      </c>
      <c r="D16729" s="182" t="s">
        <v>11135</v>
      </c>
      <c r="E16729" s="125">
        <v>1000000</v>
      </c>
      <c r="F16729" s="125"/>
      <c r="G16729" s="125">
        <f t="shared" si="267"/>
        <v>-1000000</v>
      </c>
      <c r="H16729" s="704" t="s">
        <v>10950</v>
      </c>
    </row>
    <row r="16730" spans="1:8" s="681" customFormat="1" ht="36" customHeight="1" x14ac:dyDescent="0.25">
      <c r="A16730" s="733">
        <v>45188</v>
      </c>
      <c r="B16730" s="62" t="s">
        <v>10907</v>
      </c>
      <c r="C16730" s="62" t="s">
        <v>11106</v>
      </c>
      <c r="D16730" s="182" t="s">
        <v>11136</v>
      </c>
      <c r="E16730" s="125">
        <v>1000000</v>
      </c>
      <c r="F16730" s="125"/>
      <c r="G16730" s="125">
        <f t="shared" si="267"/>
        <v>-1000000</v>
      </c>
      <c r="H16730" s="704" t="s">
        <v>10950</v>
      </c>
    </row>
    <row r="16731" spans="1:8" ht="15" x14ac:dyDescent="0.2">
      <c r="A16731" s="733">
        <v>45188</v>
      </c>
      <c r="B16731" s="62" t="s">
        <v>10230</v>
      </c>
      <c r="C16731" s="62" t="s">
        <v>9547</v>
      </c>
      <c r="D16731" s="182" t="s">
        <v>11138</v>
      </c>
      <c r="E16731" s="125">
        <v>50000</v>
      </c>
      <c r="F16731" s="57"/>
      <c r="G16731" s="57">
        <f t="shared" si="267"/>
        <v>-50000</v>
      </c>
      <c r="H16731" s="704" t="s">
        <v>10950</v>
      </c>
    </row>
    <row r="16732" spans="1:8" ht="15" x14ac:dyDescent="0.2">
      <c r="A16732" s="733">
        <v>45189</v>
      </c>
      <c r="B16732" s="62" t="s">
        <v>11089</v>
      </c>
      <c r="C16732" s="62" t="s">
        <v>6704</v>
      </c>
      <c r="D16732" s="182" t="s">
        <v>11141</v>
      </c>
      <c r="E16732" s="125">
        <v>996000</v>
      </c>
      <c r="F16732" s="57"/>
      <c r="G16732" s="57">
        <f t="shared" si="267"/>
        <v>-996000</v>
      </c>
      <c r="H16732" s="704" t="s">
        <v>10950</v>
      </c>
    </row>
    <row r="16733" spans="1:8" ht="15" x14ac:dyDescent="0.2">
      <c r="A16733" s="733">
        <v>45189</v>
      </c>
      <c r="B16733" s="735" t="s">
        <v>10230</v>
      </c>
      <c r="C16733" s="62" t="s">
        <v>10443</v>
      </c>
      <c r="D16733" s="182" t="s">
        <v>11143</v>
      </c>
      <c r="E16733" s="125">
        <v>850000</v>
      </c>
      <c r="F16733" s="57"/>
      <c r="G16733" s="57">
        <f t="shared" si="267"/>
        <v>-850000</v>
      </c>
      <c r="H16733" s="704" t="s">
        <v>10950</v>
      </c>
    </row>
    <row r="16734" spans="1:8" ht="24" x14ac:dyDescent="0.2">
      <c r="A16734" s="733">
        <v>45189</v>
      </c>
      <c r="B16734" s="62" t="s">
        <v>9354</v>
      </c>
      <c r="C16734" s="62" t="s">
        <v>10989</v>
      </c>
      <c r="D16734" s="182" t="s">
        <v>11144</v>
      </c>
      <c r="E16734" s="125">
        <v>85170</v>
      </c>
      <c r="F16734" s="57"/>
      <c r="G16734" s="57">
        <f t="shared" si="267"/>
        <v>-85170</v>
      </c>
      <c r="H16734" s="704" t="s">
        <v>10950</v>
      </c>
    </row>
    <row r="16735" spans="1:8" ht="15" x14ac:dyDescent="0.2">
      <c r="A16735" s="733">
        <v>45189</v>
      </c>
      <c r="B16735" s="62" t="s">
        <v>9407</v>
      </c>
      <c r="C16735" s="550" t="s">
        <v>378</v>
      </c>
      <c r="D16735" s="739" t="s">
        <v>11145</v>
      </c>
      <c r="E16735" s="551">
        <v>4370</v>
      </c>
      <c r="F16735" s="57"/>
      <c r="G16735" s="57">
        <f t="shared" si="267"/>
        <v>-4370</v>
      </c>
      <c r="H16735" s="704" t="s">
        <v>10950</v>
      </c>
    </row>
    <row r="16736" spans="1:8" ht="15" x14ac:dyDescent="0.2">
      <c r="A16736" s="733">
        <v>45189</v>
      </c>
      <c r="B16736" s="62" t="s">
        <v>9965</v>
      </c>
      <c r="C16736" s="550" t="s">
        <v>378</v>
      </c>
      <c r="D16736" s="739" t="s">
        <v>11145</v>
      </c>
      <c r="E16736" s="551">
        <v>1260</v>
      </c>
      <c r="F16736" s="57"/>
      <c r="G16736" s="57">
        <f t="shared" si="267"/>
        <v>-1260</v>
      </c>
      <c r="H16736" s="704" t="s">
        <v>10950</v>
      </c>
    </row>
    <row r="16737" spans="1:8" ht="15" x14ac:dyDescent="0.2">
      <c r="A16737" s="733">
        <v>45189</v>
      </c>
      <c r="B16737" s="62" t="s">
        <v>9984</v>
      </c>
      <c r="C16737" s="550" t="s">
        <v>378</v>
      </c>
      <c r="D16737" s="739" t="s">
        <v>11145</v>
      </c>
      <c r="E16737" s="551">
        <v>9626</v>
      </c>
      <c r="F16737" s="57"/>
      <c r="G16737" s="57">
        <f t="shared" si="267"/>
        <v>-9626</v>
      </c>
      <c r="H16737" s="704" t="s">
        <v>10950</v>
      </c>
    </row>
    <row r="16738" spans="1:8" ht="15" x14ac:dyDescent="0.2">
      <c r="A16738" s="733">
        <v>45189</v>
      </c>
      <c r="B16738" s="62" t="s">
        <v>10149</v>
      </c>
      <c r="C16738" s="550" t="s">
        <v>378</v>
      </c>
      <c r="D16738" s="739" t="s">
        <v>11145</v>
      </c>
      <c r="E16738" s="551">
        <v>6023</v>
      </c>
      <c r="F16738" s="57"/>
      <c r="G16738" s="57">
        <f t="shared" si="267"/>
        <v>-6023</v>
      </c>
      <c r="H16738" s="704" t="s">
        <v>10950</v>
      </c>
    </row>
    <row r="16739" spans="1:8" ht="15" x14ac:dyDescent="0.2">
      <c r="A16739" s="733">
        <v>45189</v>
      </c>
      <c r="B16739" s="62" t="s">
        <v>10294</v>
      </c>
      <c r="C16739" s="550" t="s">
        <v>378</v>
      </c>
      <c r="D16739" s="739" t="s">
        <v>11145</v>
      </c>
      <c r="E16739" s="551">
        <v>6055</v>
      </c>
      <c r="F16739" s="57"/>
      <c r="G16739" s="57">
        <f t="shared" si="267"/>
        <v>-6055</v>
      </c>
      <c r="H16739" s="704" t="s">
        <v>10950</v>
      </c>
    </row>
    <row r="16740" spans="1:8" ht="15" x14ac:dyDescent="0.2">
      <c r="A16740" s="733">
        <v>45189</v>
      </c>
      <c r="B16740" s="62" t="s">
        <v>10469</v>
      </c>
      <c r="C16740" s="550" t="s">
        <v>378</v>
      </c>
      <c r="D16740" s="739" t="s">
        <v>11145</v>
      </c>
      <c r="E16740" s="551">
        <v>60002</v>
      </c>
      <c r="F16740" s="57"/>
      <c r="G16740" s="57">
        <f t="shared" si="267"/>
        <v>-60002</v>
      </c>
      <c r="H16740" s="704" t="s">
        <v>10950</v>
      </c>
    </row>
    <row r="16741" spans="1:8" ht="15" x14ac:dyDescent="0.2">
      <c r="A16741" s="733">
        <v>45189</v>
      </c>
      <c r="B16741" s="62" t="s">
        <v>10230</v>
      </c>
      <c r="C16741" s="550" t="s">
        <v>378</v>
      </c>
      <c r="D16741" s="739" t="s">
        <v>11145</v>
      </c>
      <c r="E16741" s="551">
        <v>9551</v>
      </c>
      <c r="F16741" s="57"/>
      <c r="G16741" s="57">
        <f t="shared" si="267"/>
        <v>-9551</v>
      </c>
      <c r="H16741" s="704" t="s">
        <v>10950</v>
      </c>
    </row>
    <row r="16742" spans="1:8" ht="15" x14ac:dyDescent="0.2">
      <c r="A16742" s="733">
        <v>45189</v>
      </c>
      <c r="B16742" s="62" t="s">
        <v>9354</v>
      </c>
      <c r="C16742" s="550" t="s">
        <v>378</v>
      </c>
      <c r="D16742" s="739" t="s">
        <v>11145</v>
      </c>
      <c r="E16742" s="551">
        <v>20807</v>
      </c>
      <c r="F16742" s="57"/>
      <c r="G16742" s="57">
        <f t="shared" si="267"/>
        <v>-20807</v>
      </c>
      <c r="H16742" s="704" t="s">
        <v>10950</v>
      </c>
    </row>
    <row r="16743" spans="1:8" ht="15" x14ac:dyDescent="0.2">
      <c r="A16743" s="733">
        <v>45189</v>
      </c>
      <c r="B16743" s="62" t="s">
        <v>10377</v>
      </c>
      <c r="C16743" s="550" t="s">
        <v>378</v>
      </c>
      <c r="D16743" s="739" t="s">
        <v>11145</v>
      </c>
      <c r="E16743" s="551">
        <v>14924</v>
      </c>
      <c r="F16743" s="57"/>
      <c r="G16743" s="57">
        <f t="shared" si="267"/>
        <v>-14924</v>
      </c>
      <c r="H16743" s="704" t="s">
        <v>10950</v>
      </c>
    </row>
    <row r="16744" spans="1:8" ht="15" x14ac:dyDescent="0.2">
      <c r="A16744" s="733">
        <v>45189</v>
      </c>
      <c r="B16744" s="62" t="s">
        <v>6506</v>
      </c>
      <c r="C16744" s="669" t="s">
        <v>2385</v>
      </c>
      <c r="D16744" s="906" t="s">
        <v>11146</v>
      </c>
      <c r="E16744" s="671">
        <v>28855</v>
      </c>
      <c r="F16744" s="57"/>
      <c r="G16744" s="57">
        <f t="shared" si="267"/>
        <v>-28855</v>
      </c>
      <c r="H16744" s="704" t="s">
        <v>10950</v>
      </c>
    </row>
    <row r="16745" spans="1:8" ht="15" x14ac:dyDescent="0.2">
      <c r="A16745" s="733">
        <v>45189</v>
      </c>
      <c r="B16745" s="62" t="s">
        <v>9407</v>
      </c>
      <c r="C16745" s="669" t="s">
        <v>2385</v>
      </c>
      <c r="D16745" s="906" t="s">
        <v>11146</v>
      </c>
      <c r="E16745" s="671">
        <v>4250</v>
      </c>
      <c r="F16745" s="57"/>
      <c r="G16745" s="57">
        <f t="shared" si="267"/>
        <v>-4250</v>
      </c>
      <c r="H16745" s="704" t="s">
        <v>10950</v>
      </c>
    </row>
    <row r="16746" spans="1:8" ht="15" x14ac:dyDescent="0.2">
      <c r="A16746" s="733">
        <v>45189</v>
      </c>
      <c r="B16746" s="62" t="s">
        <v>10469</v>
      </c>
      <c r="C16746" s="669" t="s">
        <v>2385</v>
      </c>
      <c r="D16746" s="906" t="s">
        <v>11146</v>
      </c>
      <c r="E16746" s="671">
        <v>2880</v>
      </c>
      <c r="F16746" s="57"/>
      <c r="G16746" s="57">
        <f t="shared" si="267"/>
        <v>-2880</v>
      </c>
      <c r="H16746" s="704" t="s">
        <v>10950</v>
      </c>
    </row>
    <row r="16747" spans="1:8" ht="15" x14ac:dyDescent="0.2">
      <c r="A16747" s="733">
        <v>45189</v>
      </c>
      <c r="B16747" s="62" t="s">
        <v>10377</v>
      </c>
      <c r="C16747" s="669" t="s">
        <v>2385</v>
      </c>
      <c r="D16747" s="906" t="s">
        <v>11146</v>
      </c>
      <c r="E16747" s="671">
        <v>69164</v>
      </c>
      <c r="F16747" s="57"/>
      <c r="G16747" s="57">
        <f t="shared" si="267"/>
        <v>-69164</v>
      </c>
      <c r="H16747" s="704" t="s">
        <v>10950</v>
      </c>
    </row>
    <row r="16748" spans="1:8" ht="24" x14ac:dyDescent="0.2">
      <c r="A16748" s="733">
        <v>45189</v>
      </c>
      <c r="B16748" s="62" t="s">
        <v>10230</v>
      </c>
      <c r="C16748" s="62" t="s">
        <v>10989</v>
      </c>
      <c r="D16748" s="182" t="s">
        <v>11147</v>
      </c>
      <c r="E16748" s="125">
        <v>25400</v>
      </c>
      <c r="F16748" s="57"/>
      <c r="G16748" s="57">
        <f t="shared" si="267"/>
        <v>-25400</v>
      </c>
      <c r="H16748" s="704" t="s">
        <v>10950</v>
      </c>
    </row>
    <row r="16749" spans="1:8" ht="15" x14ac:dyDescent="0.2">
      <c r="A16749" s="733">
        <v>45190</v>
      </c>
      <c r="B16749" s="62" t="s">
        <v>11089</v>
      </c>
      <c r="C16749" s="62" t="s">
        <v>10989</v>
      </c>
      <c r="D16749" s="182" t="s">
        <v>11148</v>
      </c>
      <c r="E16749" s="125">
        <v>18950</v>
      </c>
      <c r="F16749" s="57"/>
      <c r="G16749" s="57">
        <f t="shared" si="267"/>
        <v>-18950</v>
      </c>
      <c r="H16749" s="704" t="s">
        <v>10950</v>
      </c>
    </row>
    <row r="16750" spans="1:8" ht="15" x14ac:dyDescent="0.2">
      <c r="A16750" s="733">
        <v>45190</v>
      </c>
      <c r="B16750" s="62" t="s">
        <v>10906</v>
      </c>
      <c r="C16750" s="62" t="s">
        <v>5740</v>
      </c>
      <c r="D16750" s="182" t="s">
        <v>369</v>
      </c>
      <c r="E16750" s="125">
        <v>2900</v>
      </c>
      <c r="F16750" s="57"/>
      <c r="G16750" s="57">
        <f t="shared" si="267"/>
        <v>-2900</v>
      </c>
      <c r="H16750" s="704" t="s">
        <v>10950</v>
      </c>
    </row>
    <row r="16751" spans="1:8" ht="15" x14ac:dyDescent="0.2">
      <c r="A16751" s="733">
        <v>45190</v>
      </c>
      <c r="B16751" s="62" t="s">
        <v>103</v>
      </c>
      <c r="C16751" s="62" t="s">
        <v>103</v>
      </c>
      <c r="D16751" s="182" t="s">
        <v>10209</v>
      </c>
      <c r="E16751" s="125">
        <v>3500</v>
      </c>
      <c r="F16751" s="57"/>
      <c r="G16751" s="57">
        <f t="shared" si="267"/>
        <v>-3500</v>
      </c>
      <c r="H16751" s="704" t="s">
        <v>10950</v>
      </c>
    </row>
    <row r="16752" spans="1:8" ht="15" x14ac:dyDescent="0.2">
      <c r="A16752" s="733">
        <v>45190</v>
      </c>
      <c r="B16752" s="62" t="s">
        <v>10230</v>
      </c>
      <c r="C16752" s="62" t="s">
        <v>10989</v>
      </c>
      <c r="D16752" s="182" t="s">
        <v>11162</v>
      </c>
      <c r="E16752" s="125">
        <v>183000</v>
      </c>
      <c r="F16752" s="57"/>
      <c r="G16752" s="57">
        <f t="shared" si="267"/>
        <v>-183000</v>
      </c>
      <c r="H16752" s="704" t="s">
        <v>10950</v>
      </c>
    </row>
    <row r="16753" spans="1:8" ht="15" x14ac:dyDescent="0.2">
      <c r="A16753" s="733">
        <v>45190</v>
      </c>
      <c r="B16753" s="62" t="s">
        <v>9984</v>
      </c>
      <c r="C16753" s="550" t="s">
        <v>704</v>
      </c>
      <c r="D16753" s="739" t="s">
        <v>11163</v>
      </c>
      <c r="E16753" s="551">
        <v>100000</v>
      </c>
      <c r="F16753" s="57"/>
      <c r="G16753" s="57">
        <f t="shared" si="267"/>
        <v>-100000</v>
      </c>
      <c r="H16753" s="704" t="s">
        <v>10950</v>
      </c>
    </row>
    <row r="16754" spans="1:8" ht="15" x14ac:dyDescent="0.2">
      <c r="A16754" s="733">
        <v>45190</v>
      </c>
      <c r="B16754" s="62" t="s">
        <v>11089</v>
      </c>
      <c r="C16754" s="550" t="s">
        <v>704</v>
      </c>
      <c r="D16754" s="739" t="s">
        <v>11163</v>
      </c>
      <c r="E16754" s="551">
        <v>100000</v>
      </c>
      <c r="F16754" s="57"/>
      <c r="G16754" s="57">
        <f t="shared" si="267"/>
        <v>-100000</v>
      </c>
      <c r="H16754" s="704" t="s">
        <v>10950</v>
      </c>
    </row>
    <row r="16755" spans="1:8" ht="15" x14ac:dyDescent="0.2">
      <c r="A16755" s="733">
        <v>45190</v>
      </c>
      <c r="B16755" s="62" t="s">
        <v>9354</v>
      </c>
      <c r="C16755" s="550" t="s">
        <v>704</v>
      </c>
      <c r="D16755" s="739" t="s">
        <v>11163</v>
      </c>
      <c r="E16755" s="551">
        <v>300000</v>
      </c>
      <c r="F16755" s="57"/>
      <c r="G16755" s="57">
        <f t="shared" si="267"/>
        <v>-300000</v>
      </c>
      <c r="H16755" s="704" t="s">
        <v>10950</v>
      </c>
    </row>
    <row r="16756" spans="1:8" ht="15" x14ac:dyDescent="0.2">
      <c r="A16756" s="733">
        <v>45190</v>
      </c>
      <c r="B16756" s="62" t="s">
        <v>10230</v>
      </c>
      <c r="C16756" s="62" t="s">
        <v>8392</v>
      </c>
      <c r="D16756" s="182" t="s">
        <v>11165</v>
      </c>
      <c r="E16756" s="125">
        <v>500000</v>
      </c>
      <c r="F16756" s="57"/>
      <c r="G16756" s="57">
        <f t="shared" si="267"/>
        <v>-500000</v>
      </c>
      <c r="H16756" s="704" t="s">
        <v>10950</v>
      </c>
    </row>
    <row r="16757" spans="1:8" ht="15" x14ac:dyDescent="0.2">
      <c r="A16757" s="733">
        <v>45190</v>
      </c>
      <c r="B16757" s="62" t="s">
        <v>10907</v>
      </c>
      <c r="C16757" s="62" t="s">
        <v>10989</v>
      </c>
      <c r="D16757" s="182" t="s">
        <v>6385</v>
      </c>
      <c r="E16757" s="125">
        <v>1610</v>
      </c>
      <c r="F16757" s="57"/>
      <c r="G16757" s="57">
        <f t="shared" si="267"/>
        <v>-1610</v>
      </c>
      <c r="H16757" s="704" t="s">
        <v>10950</v>
      </c>
    </row>
    <row r="16758" spans="1:8" ht="15" x14ac:dyDescent="0.2">
      <c r="A16758" s="733">
        <v>45190</v>
      </c>
      <c r="B16758" s="62" t="s">
        <v>9354</v>
      </c>
      <c r="C16758" s="62" t="s">
        <v>10989</v>
      </c>
      <c r="D16758" s="182" t="s">
        <v>11150</v>
      </c>
      <c r="E16758" s="125">
        <v>5612</v>
      </c>
      <c r="F16758" s="57"/>
      <c r="G16758" s="57">
        <f t="shared" si="267"/>
        <v>-5612</v>
      </c>
      <c r="H16758" s="704" t="s">
        <v>10950</v>
      </c>
    </row>
    <row r="16759" spans="1:8" ht="15" x14ac:dyDescent="0.2">
      <c r="A16759" s="733">
        <v>45190</v>
      </c>
      <c r="B16759" s="62" t="s">
        <v>10907</v>
      </c>
      <c r="C16759" s="62" t="s">
        <v>285</v>
      </c>
      <c r="D16759" s="182" t="s">
        <v>8661</v>
      </c>
      <c r="E16759" s="125">
        <v>1000</v>
      </c>
      <c r="F16759" s="57"/>
      <c r="G16759" s="57">
        <f t="shared" si="267"/>
        <v>-1000</v>
      </c>
      <c r="H16759" s="704" t="s">
        <v>10950</v>
      </c>
    </row>
    <row r="16760" spans="1:8" ht="15" x14ac:dyDescent="0.2">
      <c r="A16760" s="733">
        <v>45190</v>
      </c>
      <c r="B16760" s="62" t="s">
        <v>11085</v>
      </c>
      <c r="C16760" s="62" t="s">
        <v>5386</v>
      </c>
      <c r="D16760" s="182" t="s">
        <v>369</v>
      </c>
      <c r="E16760" s="125">
        <v>6000</v>
      </c>
      <c r="F16760" s="57"/>
      <c r="G16760" s="57">
        <f t="shared" si="267"/>
        <v>-6000</v>
      </c>
      <c r="H16760" s="704" t="s">
        <v>10950</v>
      </c>
    </row>
    <row r="16761" spans="1:8" ht="15" x14ac:dyDescent="0.2">
      <c r="A16761" s="733">
        <v>45190</v>
      </c>
      <c r="B16761" s="62" t="s">
        <v>10569</v>
      </c>
      <c r="C16761" s="62" t="s">
        <v>285</v>
      </c>
      <c r="D16761" s="182" t="s">
        <v>8161</v>
      </c>
      <c r="E16761" s="125">
        <v>750</v>
      </c>
      <c r="F16761" s="57"/>
      <c r="G16761" s="57">
        <f t="shared" si="267"/>
        <v>-750</v>
      </c>
      <c r="H16761" s="704" t="s">
        <v>10950</v>
      </c>
    </row>
    <row r="16762" spans="1:8" ht="15" x14ac:dyDescent="0.2">
      <c r="A16762" s="733">
        <v>45191</v>
      </c>
      <c r="B16762" s="62" t="s">
        <v>2932</v>
      </c>
      <c r="C16762" s="62" t="s">
        <v>5740</v>
      </c>
      <c r="D16762" s="182" t="s">
        <v>369</v>
      </c>
      <c r="E16762" s="125">
        <v>1600</v>
      </c>
      <c r="F16762" s="57"/>
      <c r="G16762" s="57">
        <f t="shared" si="267"/>
        <v>-1600</v>
      </c>
      <c r="H16762" s="704" t="s">
        <v>10950</v>
      </c>
    </row>
    <row r="16763" spans="1:8" ht="15" x14ac:dyDescent="0.2">
      <c r="A16763" s="733">
        <v>45191</v>
      </c>
      <c r="B16763" s="62" t="s">
        <v>103</v>
      </c>
      <c r="C16763" s="62" t="s">
        <v>103</v>
      </c>
      <c r="D16763" s="182" t="s">
        <v>10209</v>
      </c>
      <c r="E16763" s="125">
        <v>3500</v>
      </c>
      <c r="F16763" s="57"/>
      <c r="G16763" s="57">
        <f t="shared" si="267"/>
        <v>-3500</v>
      </c>
      <c r="H16763" s="704" t="s">
        <v>10950</v>
      </c>
    </row>
    <row r="16764" spans="1:8" ht="15" x14ac:dyDescent="0.2">
      <c r="A16764" s="733">
        <v>45191</v>
      </c>
      <c r="B16764" s="62" t="s">
        <v>10230</v>
      </c>
      <c r="C16764" s="62" t="s">
        <v>285</v>
      </c>
      <c r="D16764" s="182" t="s">
        <v>8661</v>
      </c>
      <c r="E16764" s="125">
        <v>300</v>
      </c>
      <c r="F16764" s="57"/>
      <c r="G16764" s="57">
        <f t="shared" si="267"/>
        <v>-300</v>
      </c>
      <c r="H16764" s="704" t="s">
        <v>10950</v>
      </c>
    </row>
    <row r="16765" spans="1:8" ht="15" x14ac:dyDescent="0.2">
      <c r="A16765" s="733">
        <v>45191</v>
      </c>
      <c r="B16765" s="62" t="s">
        <v>10569</v>
      </c>
      <c r="C16765" s="62" t="s">
        <v>11052</v>
      </c>
      <c r="D16765" s="182" t="s">
        <v>11151</v>
      </c>
      <c r="E16765" s="125">
        <v>1000</v>
      </c>
      <c r="F16765" s="57"/>
      <c r="G16765" s="57">
        <f t="shared" si="267"/>
        <v>-1000</v>
      </c>
      <c r="H16765" s="704" t="s">
        <v>10950</v>
      </c>
    </row>
    <row r="16766" spans="1:8" ht="15" x14ac:dyDescent="0.2">
      <c r="A16766" s="733">
        <v>45191</v>
      </c>
      <c r="B16766" s="62" t="s">
        <v>10569</v>
      </c>
      <c r="C16766" s="62" t="s">
        <v>11052</v>
      </c>
      <c r="D16766" s="182" t="s">
        <v>11152</v>
      </c>
      <c r="E16766" s="125">
        <v>1500</v>
      </c>
      <c r="F16766" s="57"/>
      <c r="G16766" s="57">
        <f t="shared" si="267"/>
        <v>-1500</v>
      </c>
      <c r="H16766" s="704" t="s">
        <v>10950</v>
      </c>
    </row>
    <row r="16767" spans="1:8" ht="15" x14ac:dyDescent="0.2">
      <c r="A16767" s="733">
        <v>45191</v>
      </c>
      <c r="B16767" s="62" t="s">
        <v>10230</v>
      </c>
      <c r="C16767" s="62" t="s">
        <v>5740</v>
      </c>
      <c r="D16767" s="182" t="s">
        <v>10335</v>
      </c>
      <c r="E16767" s="125">
        <v>200</v>
      </c>
      <c r="F16767" s="57"/>
      <c r="G16767" s="57">
        <f t="shared" ref="G16767:G16830" si="268">F16767-E16767</f>
        <v>-200</v>
      </c>
      <c r="H16767" s="704" t="s">
        <v>10950</v>
      </c>
    </row>
    <row r="16768" spans="1:8" ht="15" x14ac:dyDescent="0.2">
      <c r="A16768" s="733">
        <v>45191</v>
      </c>
      <c r="B16768" s="62" t="s">
        <v>10469</v>
      </c>
      <c r="C16768" s="62" t="s">
        <v>10989</v>
      </c>
      <c r="D16768" s="182" t="s">
        <v>11153</v>
      </c>
      <c r="E16768" s="125">
        <v>57600</v>
      </c>
      <c r="F16768" s="57"/>
      <c r="G16768" s="57">
        <f t="shared" si="268"/>
        <v>-57600</v>
      </c>
      <c r="H16768" s="704" t="s">
        <v>10950</v>
      </c>
    </row>
    <row r="16769" spans="1:8" ht="15" customHeight="1" x14ac:dyDescent="0.2">
      <c r="A16769" s="733">
        <v>45191</v>
      </c>
      <c r="B16769" s="62" t="s">
        <v>10294</v>
      </c>
      <c r="C16769" s="62" t="s">
        <v>11154</v>
      </c>
      <c r="D16769" s="182" t="s">
        <v>369</v>
      </c>
      <c r="E16769" s="125">
        <v>40000</v>
      </c>
      <c r="F16769" s="57"/>
      <c r="G16769" s="57">
        <f t="shared" si="268"/>
        <v>-40000</v>
      </c>
      <c r="H16769" s="704" t="s">
        <v>10950</v>
      </c>
    </row>
    <row r="16770" spans="1:8" ht="15" x14ac:dyDescent="0.2">
      <c r="A16770" s="733">
        <v>45191</v>
      </c>
      <c r="B16770" s="62" t="s">
        <v>10574</v>
      </c>
      <c r="C16770" s="62" t="s">
        <v>255</v>
      </c>
      <c r="D16770" s="182" t="s">
        <v>11155</v>
      </c>
      <c r="E16770" s="125">
        <v>1000000</v>
      </c>
      <c r="F16770" s="57"/>
      <c r="G16770" s="57">
        <f t="shared" si="268"/>
        <v>-1000000</v>
      </c>
      <c r="H16770" s="704" t="s">
        <v>10950</v>
      </c>
    </row>
    <row r="16771" spans="1:8" ht="15" x14ac:dyDescent="0.2">
      <c r="A16771" s="733">
        <v>45191</v>
      </c>
      <c r="B16771" s="62"/>
      <c r="C16771" s="62" t="s">
        <v>1508</v>
      </c>
      <c r="D16771" s="182" t="s">
        <v>11180</v>
      </c>
      <c r="E16771" s="125">
        <v>69000</v>
      </c>
      <c r="F16771" s="57"/>
      <c r="G16771" s="57">
        <f t="shared" si="268"/>
        <v>-69000</v>
      </c>
      <c r="H16771" s="704" t="s">
        <v>10950</v>
      </c>
    </row>
    <row r="16772" spans="1:8" ht="15" x14ac:dyDescent="0.2">
      <c r="A16772" s="733">
        <v>45192</v>
      </c>
      <c r="B16772" s="62" t="s">
        <v>9354</v>
      </c>
      <c r="C16772" s="62" t="s">
        <v>10989</v>
      </c>
      <c r="D16772" s="182" t="s">
        <v>9915</v>
      </c>
      <c r="E16772" s="125">
        <v>12750</v>
      </c>
      <c r="F16772" s="57"/>
      <c r="G16772" s="57">
        <f t="shared" si="268"/>
        <v>-12750</v>
      </c>
      <c r="H16772" s="704" t="s">
        <v>10950</v>
      </c>
    </row>
    <row r="16773" spans="1:8" ht="24" x14ac:dyDescent="0.2">
      <c r="A16773" s="733">
        <v>45194</v>
      </c>
      <c r="B16773" s="62" t="s">
        <v>10574</v>
      </c>
      <c r="C16773" s="62" t="s">
        <v>10989</v>
      </c>
      <c r="D16773" s="182" t="s">
        <v>11147</v>
      </c>
      <c r="E16773" s="125">
        <v>25400</v>
      </c>
      <c r="F16773" s="57"/>
      <c r="G16773" s="57">
        <f t="shared" si="268"/>
        <v>-25400</v>
      </c>
      <c r="H16773" s="704" t="s">
        <v>10950</v>
      </c>
    </row>
    <row r="16774" spans="1:8" ht="15" customHeight="1" x14ac:dyDescent="0.2">
      <c r="A16774" s="733">
        <v>45194</v>
      </c>
      <c r="B16774" s="62" t="s">
        <v>9354</v>
      </c>
      <c r="C16774" s="62" t="s">
        <v>10881</v>
      </c>
      <c r="D16774" s="182" t="s">
        <v>11166</v>
      </c>
      <c r="E16774" s="125">
        <v>340000</v>
      </c>
      <c r="F16774" s="57"/>
      <c r="G16774" s="57">
        <f t="shared" si="268"/>
        <v>-340000</v>
      </c>
      <c r="H16774" s="704" t="s">
        <v>10950</v>
      </c>
    </row>
    <row r="16775" spans="1:8" ht="15" x14ac:dyDescent="0.2">
      <c r="A16775" s="733">
        <v>45194</v>
      </c>
      <c r="B16775" s="62" t="s">
        <v>11089</v>
      </c>
      <c r="C16775" s="62" t="s">
        <v>7465</v>
      </c>
      <c r="D16775" s="182" t="s">
        <v>11167</v>
      </c>
      <c r="E16775" s="125">
        <v>500000</v>
      </c>
      <c r="F16775" s="57"/>
      <c r="G16775" s="57">
        <f t="shared" si="268"/>
        <v>-500000</v>
      </c>
      <c r="H16775" s="704" t="s">
        <v>10950</v>
      </c>
    </row>
    <row r="16776" spans="1:8" ht="15" x14ac:dyDescent="0.2">
      <c r="A16776" s="733">
        <v>45194</v>
      </c>
      <c r="B16776" s="62" t="s">
        <v>9965</v>
      </c>
      <c r="C16776" s="550" t="s">
        <v>3032</v>
      </c>
      <c r="D16776" s="739" t="s">
        <v>11171</v>
      </c>
      <c r="E16776" s="551">
        <v>16667</v>
      </c>
      <c r="F16776" s="57"/>
      <c r="G16776" s="57">
        <f t="shared" si="268"/>
        <v>-16667</v>
      </c>
      <c r="H16776" s="704" t="s">
        <v>10950</v>
      </c>
    </row>
    <row r="16777" spans="1:8" ht="15" customHeight="1" x14ac:dyDescent="0.2">
      <c r="A16777" s="733">
        <v>45194</v>
      </c>
      <c r="B16777" s="62" t="s">
        <v>10469</v>
      </c>
      <c r="C16777" s="550" t="s">
        <v>3032</v>
      </c>
      <c r="D16777" s="739" t="s">
        <v>11171</v>
      </c>
      <c r="E16777" s="551">
        <v>16667</v>
      </c>
      <c r="F16777" s="57"/>
      <c r="G16777" s="57">
        <f t="shared" si="268"/>
        <v>-16667</v>
      </c>
      <c r="H16777" s="704" t="s">
        <v>10950</v>
      </c>
    </row>
    <row r="16778" spans="1:8" ht="15" customHeight="1" x14ac:dyDescent="0.2">
      <c r="A16778" s="733">
        <v>45194</v>
      </c>
      <c r="B16778" s="62" t="s">
        <v>9354</v>
      </c>
      <c r="C16778" s="550" t="s">
        <v>3032</v>
      </c>
      <c r="D16778" s="739" t="s">
        <v>11171</v>
      </c>
      <c r="E16778" s="551">
        <v>16666</v>
      </c>
      <c r="F16778" s="57"/>
      <c r="G16778" s="57">
        <f t="shared" si="268"/>
        <v>-16666</v>
      </c>
      <c r="H16778" s="704" t="s">
        <v>10950</v>
      </c>
    </row>
    <row r="16779" spans="1:8" ht="15" x14ac:dyDescent="0.2">
      <c r="A16779" s="733">
        <v>45194</v>
      </c>
      <c r="B16779" s="62" t="s">
        <v>9354</v>
      </c>
      <c r="C16779" s="669" t="s">
        <v>9869</v>
      </c>
      <c r="D16779" s="906" t="s">
        <v>11174</v>
      </c>
      <c r="E16779" s="671">
        <v>76276</v>
      </c>
      <c r="F16779" s="57"/>
      <c r="G16779" s="57">
        <f t="shared" si="268"/>
        <v>-76276</v>
      </c>
      <c r="H16779" s="704" t="s">
        <v>10950</v>
      </c>
    </row>
    <row r="16780" spans="1:8" ht="15" x14ac:dyDescent="0.2">
      <c r="A16780" s="733">
        <v>45194</v>
      </c>
      <c r="B16780" s="62" t="s">
        <v>9984</v>
      </c>
      <c r="C16780" s="669" t="s">
        <v>9869</v>
      </c>
      <c r="D16780" s="906" t="s">
        <v>11174</v>
      </c>
      <c r="E16780" s="671">
        <v>63499</v>
      </c>
      <c r="F16780" s="57"/>
      <c r="G16780" s="57">
        <f t="shared" si="268"/>
        <v>-63499</v>
      </c>
      <c r="H16780" s="704" t="s">
        <v>10950</v>
      </c>
    </row>
    <row r="16781" spans="1:8" ht="24" x14ac:dyDescent="0.2">
      <c r="A16781" s="733">
        <v>45194</v>
      </c>
      <c r="B16781" s="62" t="s">
        <v>8041</v>
      </c>
      <c r="C16781" s="62" t="s">
        <v>11172</v>
      </c>
      <c r="D16781" s="182" t="s">
        <v>11173</v>
      </c>
      <c r="E16781" s="125">
        <v>30000</v>
      </c>
      <c r="F16781" s="57"/>
      <c r="G16781" s="57">
        <f t="shared" si="268"/>
        <v>-30000</v>
      </c>
      <c r="H16781" s="704" t="s">
        <v>10950</v>
      </c>
    </row>
    <row r="16782" spans="1:8" ht="15" x14ac:dyDescent="0.2">
      <c r="A16782" s="733">
        <v>45194</v>
      </c>
      <c r="B16782" s="62" t="s">
        <v>10574</v>
      </c>
      <c r="C16782" s="62" t="s">
        <v>2018</v>
      </c>
      <c r="D16782" s="182" t="s">
        <v>11175</v>
      </c>
      <c r="E16782" s="125">
        <v>400000</v>
      </c>
      <c r="F16782" s="57"/>
      <c r="G16782" s="57">
        <f t="shared" si="268"/>
        <v>-400000</v>
      </c>
      <c r="H16782" s="704" t="s">
        <v>10950</v>
      </c>
    </row>
    <row r="16783" spans="1:8" ht="15" x14ac:dyDescent="0.2">
      <c r="A16783" s="733">
        <v>45194</v>
      </c>
      <c r="B16783" s="62" t="s">
        <v>10230</v>
      </c>
      <c r="C16783" s="62" t="s">
        <v>10443</v>
      </c>
      <c r="D16783" s="182" t="s">
        <v>11311</v>
      </c>
      <c r="E16783" s="125">
        <v>150000</v>
      </c>
      <c r="F16783" s="57"/>
      <c r="G16783" s="57">
        <f t="shared" si="268"/>
        <v>-150000</v>
      </c>
      <c r="H16783" s="704" t="s">
        <v>10950</v>
      </c>
    </row>
    <row r="16784" spans="1:8" ht="15" x14ac:dyDescent="0.2">
      <c r="A16784" s="733">
        <v>45194</v>
      </c>
      <c r="B16784" s="62" t="s">
        <v>10574</v>
      </c>
      <c r="C16784" s="62" t="s">
        <v>11025</v>
      </c>
      <c r="D16784" s="182" t="s">
        <v>6925</v>
      </c>
      <c r="E16784" s="125">
        <v>100000</v>
      </c>
      <c r="F16784" s="57"/>
      <c r="G16784" s="57">
        <f t="shared" si="268"/>
        <v>-100000</v>
      </c>
      <c r="H16784" s="704" t="s">
        <v>10950</v>
      </c>
    </row>
    <row r="16785" spans="1:8" ht="15" x14ac:dyDescent="0.2">
      <c r="A16785" s="733">
        <v>45194</v>
      </c>
      <c r="B16785" s="62" t="s">
        <v>10230</v>
      </c>
      <c r="C16785" s="669" t="s">
        <v>8085</v>
      </c>
      <c r="D16785" s="906" t="s">
        <v>11176</v>
      </c>
      <c r="E16785" s="671">
        <v>13600</v>
      </c>
      <c r="F16785" s="57"/>
      <c r="G16785" s="57">
        <f t="shared" si="268"/>
        <v>-13600</v>
      </c>
      <c r="H16785" s="704" t="s">
        <v>10950</v>
      </c>
    </row>
    <row r="16786" spans="1:8" ht="15" x14ac:dyDescent="0.2">
      <c r="A16786" s="733">
        <v>45194</v>
      </c>
      <c r="B16786" s="62" t="s">
        <v>10574</v>
      </c>
      <c r="C16786" s="669" t="s">
        <v>8085</v>
      </c>
      <c r="D16786" s="906" t="s">
        <v>11176</v>
      </c>
      <c r="E16786" s="671">
        <v>13600</v>
      </c>
      <c r="F16786" s="57"/>
      <c r="G16786" s="57">
        <f t="shared" si="268"/>
        <v>-13600</v>
      </c>
      <c r="H16786" s="704" t="s">
        <v>10950</v>
      </c>
    </row>
    <row r="16787" spans="1:8" ht="15" x14ac:dyDescent="0.2">
      <c r="A16787" s="733">
        <v>45194</v>
      </c>
      <c r="B16787" s="62" t="s">
        <v>10907</v>
      </c>
      <c r="C16787" s="669" t="s">
        <v>8085</v>
      </c>
      <c r="D16787" s="906" t="s">
        <v>11176</v>
      </c>
      <c r="E16787" s="671">
        <v>13600</v>
      </c>
      <c r="F16787" s="57"/>
      <c r="G16787" s="57">
        <f t="shared" si="268"/>
        <v>-13600</v>
      </c>
      <c r="H16787" s="704" t="s">
        <v>10950</v>
      </c>
    </row>
    <row r="16788" spans="1:8" ht="15" x14ac:dyDescent="0.2">
      <c r="A16788" s="733">
        <v>45194</v>
      </c>
      <c r="B16788" s="62" t="s">
        <v>9354</v>
      </c>
      <c r="C16788" s="669" t="s">
        <v>8085</v>
      </c>
      <c r="D16788" s="906" t="s">
        <v>11176</v>
      </c>
      <c r="E16788" s="671">
        <v>13600</v>
      </c>
      <c r="F16788" s="57"/>
      <c r="G16788" s="57">
        <f t="shared" si="268"/>
        <v>-13600</v>
      </c>
      <c r="H16788" s="704" t="s">
        <v>10950</v>
      </c>
    </row>
    <row r="16789" spans="1:8" ht="15" customHeight="1" x14ac:dyDescent="0.2">
      <c r="A16789" s="733">
        <v>45194</v>
      </c>
      <c r="B16789" s="62" t="s">
        <v>10574</v>
      </c>
      <c r="C16789" s="550" t="s">
        <v>10989</v>
      </c>
      <c r="D16789" s="739" t="s">
        <v>11178</v>
      </c>
      <c r="E16789" s="551">
        <v>8730</v>
      </c>
      <c r="F16789" s="57"/>
      <c r="G16789" s="57">
        <f t="shared" si="268"/>
        <v>-8730</v>
      </c>
      <c r="H16789" s="704" t="s">
        <v>10950</v>
      </c>
    </row>
    <row r="16790" spans="1:8" ht="15" x14ac:dyDescent="0.2">
      <c r="A16790" s="733">
        <v>45194</v>
      </c>
      <c r="B16790" s="62" t="s">
        <v>10906</v>
      </c>
      <c r="C16790" s="550" t="s">
        <v>10989</v>
      </c>
      <c r="D16790" s="739" t="s">
        <v>11178</v>
      </c>
      <c r="E16790" s="551">
        <v>8730</v>
      </c>
      <c r="F16790" s="57"/>
      <c r="G16790" s="57">
        <f t="shared" si="268"/>
        <v>-8730</v>
      </c>
      <c r="H16790" s="704" t="s">
        <v>10950</v>
      </c>
    </row>
    <row r="16791" spans="1:8" ht="15" x14ac:dyDescent="0.2">
      <c r="A16791" s="733">
        <v>45194</v>
      </c>
      <c r="B16791" s="62" t="s">
        <v>10230</v>
      </c>
      <c r="C16791" s="550" t="s">
        <v>10989</v>
      </c>
      <c r="D16791" s="739" t="s">
        <v>11178</v>
      </c>
      <c r="E16791" s="551">
        <v>8730</v>
      </c>
      <c r="F16791" s="57"/>
      <c r="G16791" s="57">
        <f t="shared" si="268"/>
        <v>-8730</v>
      </c>
      <c r="H16791" s="704" t="s">
        <v>10950</v>
      </c>
    </row>
    <row r="16792" spans="1:8" ht="15" x14ac:dyDescent="0.2">
      <c r="A16792" s="733">
        <v>45194</v>
      </c>
      <c r="B16792" s="62" t="s">
        <v>10906</v>
      </c>
      <c r="C16792" s="62" t="s">
        <v>5740</v>
      </c>
      <c r="D16792" s="182" t="s">
        <v>369</v>
      </c>
      <c r="E16792" s="125">
        <v>1850</v>
      </c>
      <c r="F16792" s="57"/>
      <c r="G16792" s="57">
        <f t="shared" si="268"/>
        <v>-1850</v>
      </c>
      <c r="H16792" s="704" t="s">
        <v>10950</v>
      </c>
    </row>
    <row r="16793" spans="1:8" ht="15" x14ac:dyDescent="0.2">
      <c r="A16793" s="733">
        <v>45194</v>
      </c>
      <c r="B16793" s="62" t="s">
        <v>8866</v>
      </c>
      <c r="C16793" s="62" t="s">
        <v>285</v>
      </c>
      <c r="D16793" s="182" t="s">
        <v>11177</v>
      </c>
      <c r="E16793" s="125">
        <v>1000</v>
      </c>
      <c r="F16793" s="57"/>
      <c r="G16793" s="57">
        <f t="shared" si="268"/>
        <v>-1000</v>
      </c>
      <c r="H16793" s="704" t="s">
        <v>10950</v>
      </c>
    </row>
    <row r="16794" spans="1:8" ht="15" x14ac:dyDescent="0.2">
      <c r="A16794" s="733">
        <v>45194</v>
      </c>
      <c r="B16794" s="62" t="s">
        <v>103</v>
      </c>
      <c r="C16794" s="62" t="s">
        <v>103</v>
      </c>
      <c r="D16794" s="182" t="s">
        <v>10209</v>
      </c>
      <c r="E16794" s="125">
        <v>3000</v>
      </c>
      <c r="F16794" s="57"/>
      <c r="G16794" s="57">
        <f t="shared" si="268"/>
        <v>-3000</v>
      </c>
      <c r="H16794" s="704" t="s">
        <v>10950</v>
      </c>
    </row>
    <row r="16795" spans="1:8" ht="15" x14ac:dyDescent="0.2">
      <c r="A16795" s="733">
        <v>45194</v>
      </c>
      <c r="B16795" s="62" t="s">
        <v>11003</v>
      </c>
      <c r="C16795" s="62" t="s">
        <v>5740</v>
      </c>
      <c r="D16795" s="182" t="s">
        <v>369</v>
      </c>
      <c r="E16795" s="125">
        <v>1500</v>
      </c>
      <c r="F16795" s="57"/>
      <c r="G16795" s="57">
        <f t="shared" si="268"/>
        <v>-1500</v>
      </c>
      <c r="H16795" s="704" t="s">
        <v>10950</v>
      </c>
    </row>
    <row r="16796" spans="1:8" ht="15" x14ac:dyDescent="0.2">
      <c r="A16796" s="733">
        <v>45194</v>
      </c>
      <c r="B16796" s="62" t="s">
        <v>10574</v>
      </c>
      <c r="C16796" s="669" t="s">
        <v>8085</v>
      </c>
      <c r="D16796" s="906" t="s">
        <v>11179</v>
      </c>
      <c r="E16796" s="671">
        <v>9000</v>
      </c>
      <c r="F16796" s="57"/>
      <c r="G16796" s="57">
        <f t="shared" si="268"/>
        <v>-9000</v>
      </c>
      <c r="H16796" s="704" t="s">
        <v>10950</v>
      </c>
    </row>
    <row r="16797" spans="1:8" ht="15" x14ac:dyDescent="0.2">
      <c r="A16797" s="733">
        <v>45194</v>
      </c>
      <c r="B16797" s="62" t="s">
        <v>10907</v>
      </c>
      <c r="C16797" s="669" t="s">
        <v>8085</v>
      </c>
      <c r="D16797" s="906" t="s">
        <v>11179</v>
      </c>
      <c r="E16797" s="671">
        <v>9000</v>
      </c>
      <c r="F16797" s="57"/>
      <c r="G16797" s="57">
        <f t="shared" si="268"/>
        <v>-9000</v>
      </c>
      <c r="H16797" s="704" t="s">
        <v>10950</v>
      </c>
    </row>
    <row r="16798" spans="1:8" ht="15" x14ac:dyDescent="0.2">
      <c r="A16798" s="733">
        <v>45194</v>
      </c>
      <c r="B16798" s="62" t="s">
        <v>9354</v>
      </c>
      <c r="C16798" s="669" t="s">
        <v>8085</v>
      </c>
      <c r="D16798" s="906" t="s">
        <v>11179</v>
      </c>
      <c r="E16798" s="671">
        <v>9000</v>
      </c>
      <c r="F16798" s="57"/>
      <c r="G16798" s="57">
        <f t="shared" si="268"/>
        <v>-9000</v>
      </c>
      <c r="H16798" s="704" t="s">
        <v>10950</v>
      </c>
    </row>
    <row r="16799" spans="1:8" ht="15" x14ac:dyDescent="0.2">
      <c r="A16799" s="733">
        <v>45194</v>
      </c>
      <c r="B16799" s="62" t="s">
        <v>9354</v>
      </c>
      <c r="C16799" s="62" t="s">
        <v>10989</v>
      </c>
      <c r="D16799" s="182" t="s">
        <v>11181</v>
      </c>
      <c r="E16799" s="125">
        <v>850</v>
      </c>
      <c r="F16799" s="57"/>
      <c r="G16799" s="57">
        <f t="shared" si="268"/>
        <v>-850</v>
      </c>
      <c r="H16799" s="704" t="s">
        <v>10950</v>
      </c>
    </row>
    <row r="16800" spans="1:8" ht="15" x14ac:dyDescent="0.2">
      <c r="A16800" s="733">
        <v>45194</v>
      </c>
      <c r="B16800" s="62" t="s">
        <v>10574</v>
      </c>
      <c r="C16800" s="62" t="s">
        <v>10989</v>
      </c>
      <c r="D16800" s="182" t="s">
        <v>11182</v>
      </c>
      <c r="E16800" s="125">
        <v>1000</v>
      </c>
      <c r="F16800" s="57"/>
      <c r="G16800" s="57">
        <f t="shared" si="268"/>
        <v>-1000</v>
      </c>
      <c r="H16800" s="704" t="s">
        <v>10950</v>
      </c>
    </row>
    <row r="16801" spans="1:8" ht="15" x14ac:dyDescent="0.2">
      <c r="A16801" s="733">
        <v>45194</v>
      </c>
      <c r="B16801" s="62" t="s">
        <v>10574</v>
      </c>
      <c r="C16801" s="62" t="s">
        <v>5740</v>
      </c>
      <c r="D16801" s="182" t="s">
        <v>369</v>
      </c>
      <c r="E16801" s="125">
        <v>2000</v>
      </c>
      <c r="F16801" s="57"/>
      <c r="G16801" s="57">
        <f t="shared" si="268"/>
        <v>-2000</v>
      </c>
      <c r="H16801" s="704" t="s">
        <v>10950</v>
      </c>
    </row>
    <row r="16802" spans="1:8" ht="15" x14ac:dyDescent="0.2">
      <c r="A16802" s="733">
        <v>45195</v>
      </c>
      <c r="B16802" s="62" t="s">
        <v>10377</v>
      </c>
      <c r="C16802" s="62" t="s">
        <v>6475</v>
      </c>
      <c r="D16802" s="182" t="s">
        <v>1156</v>
      </c>
      <c r="E16802" s="125">
        <v>30000</v>
      </c>
      <c r="F16802" s="57"/>
      <c r="G16802" s="57">
        <f t="shared" si="268"/>
        <v>-30000</v>
      </c>
      <c r="H16802" s="704" t="s">
        <v>10950</v>
      </c>
    </row>
    <row r="16803" spans="1:8" ht="15" x14ac:dyDescent="0.2">
      <c r="A16803" s="733">
        <v>45195</v>
      </c>
      <c r="B16803" s="62" t="s">
        <v>10906</v>
      </c>
      <c r="C16803" s="62" t="s">
        <v>10989</v>
      </c>
      <c r="D16803" s="182" t="s">
        <v>11183</v>
      </c>
      <c r="E16803" s="125">
        <v>46590</v>
      </c>
      <c r="F16803" s="57"/>
      <c r="G16803" s="57">
        <f t="shared" si="268"/>
        <v>-46590</v>
      </c>
      <c r="H16803" s="704" t="s">
        <v>10950</v>
      </c>
    </row>
    <row r="16804" spans="1:8" ht="15" x14ac:dyDescent="0.2">
      <c r="A16804" s="733">
        <v>45195</v>
      </c>
      <c r="B16804" s="62" t="s">
        <v>103</v>
      </c>
      <c r="C16804" s="62" t="s">
        <v>8814</v>
      </c>
      <c r="D16804" s="182" t="s">
        <v>11184</v>
      </c>
      <c r="E16804" s="125">
        <v>21820</v>
      </c>
      <c r="F16804" s="57"/>
      <c r="G16804" s="57">
        <f t="shared" si="268"/>
        <v>-21820</v>
      </c>
      <c r="H16804" s="704" t="s">
        <v>10950</v>
      </c>
    </row>
    <row r="16805" spans="1:8" ht="15" x14ac:dyDescent="0.2">
      <c r="A16805" s="733">
        <v>45195</v>
      </c>
      <c r="B16805" s="62" t="s">
        <v>10906</v>
      </c>
      <c r="C16805" s="62" t="s">
        <v>5740</v>
      </c>
      <c r="D16805" s="182" t="s">
        <v>369</v>
      </c>
      <c r="E16805" s="125">
        <v>900</v>
      </c>
      <c r="F16805" s="57"/>
      <c r="G16805" s="57">
        <f t="shared" si="268"/>
        <v>-900</v>
      </c>
      <c r="H16805" s="704" t="s">
        <v>10950</v>
      </c>
    </row>
    <row r="16806" spans="1:8" ht="15" x14ac:dyDescent="0.2">
      <c r="A16806" s="733">
        <v>45195</v>
      </c>
      <c r="B16806" s="62" t="s">
        <v>10906</v>
      </c>
      <c r="C16806" s="62" t="s">
        <v>5740</v>
      </c>
      <c r="D16806" s="182" t="s">
        <v>10335</v>
      </c>
      <c r="E16806" s="125">
        <v>150</v>
      </c>
      <c r="F16806" s="57"/>
      <c r="G16806" s="57">
        <f t="shared" si="268"/>
        <v>-150</v>
      </c>
      <c r="H16806" s="704" t="s">
        <v>10950</v>
      </c>
    </row>
    <row r="16807" spans="1:8" ht="15" x14ac:dyDescent="0.2">
      <c r="A16807" s="733">
        <v>45195</v>
      </c>
      <c r="B16807" s="62" t="s">
        <v>103</v>
      </c>
      <c r="C16807" s="62" t="s">
        <v>5740</v>
      </c>
      <c r="D16807" s="182" t="s">
        <v>11185</v>
      </c>
      <c r="E16807" s="125">
        <v>530</v>
      </c>
      <c r="F16807" s="57"/>
      <c r="G16807" s="57">
        <f t="shared" si="268"/>
        <v>-530</v>
      </c>
      <c r="H16807" s="704" t="s">
        <v>10950</v>
      </c>
    </row>
    <row r="16808" spans="1:8" ht="15" x14ac:dyDescent="0.2">
      <c r="A16808" s="733">
        <v>45195</v>
      </c>
      <c r="B16808" s="62" t="s">
        <v>10230</v>
      </c>
      <c r="C16808" s="550" t="s">
        <v>10989</v>
      </c>
      <c r="D16808" s="739" t="s">
        <v>11226</v>
      </c>
      <c r="E16808" s="551">
        <v>8000</v>
      </c>
      <c r="F16808" s="57"/>
      <c r="G16808" s="57">
        <f t="shared" si="268"/>
        <v>-8000</v>
      </c>
      <c r="H16808" s="704" t="s">
        <v>10950</v>
      </c>
    </row>
    <row r="16809" spans="1:8" ht="15" x14ac:dyDescent="0.2">
      <c r="A16809" s="733">
        <v>45195</v>
      </c>
      <c r="B16809" s="62" t="s">
        <v>10907</v>
      </c>
      <c r="C16809" s="550" t="s">
        <v>10989</v>
      </c>
      <c r="D16809" s="739" t="s">
        <v>11226</v>
      </c>
      <c r="E16809" s="551">
        <v>8000</v>
      </c>
      <c r="F16809" s="57"/>
      <c r="G16809" s="57">
        <f t="shared" si="268"/>
        <v>-8000</v>
      </c>
      <c r="H16809" s="704" t="s">
        <v>10950</v>
      </c>
    </row>
    <row r="16810" spans="1:8" ht="15" x14ac:dyDescent="0.2">
      <c r="A16810" s="733">
        <v>45195</v>
      </c>
      <c r="B16810" s="62" t="s">
        <v>9354</v>
      </c>
      <c r="C16810" s="550" t="s">
        <v>10989</v>
      </c>
      <c r="D16810" s="739" t="s">
        <v>11226</v>
      </c>
      <c r="E16810" s="551">
        <v>8000</v>
      </c>
      <c r="F16810" s="57"/>
      <c r="G16810" s="57">
        <f t="shared" si="268"/>
        <v>-8000</v>
      </c>
      <c r="H16810" s="704" t="s">
        <v>10950</v>
      </c>
    </row>
    <row r="16811" spans="1:8" ht="15" x14ac:dyDescent="0.2">
      <c r="A16811" s="733">
        <v>45195</v>
      </c>
      <c r="B16811" s="62" t="s">
        <v>10230</v>
      </c>
      <c r="C16811" s="669" t="s">
        <v>10989</v>
      </c>
      <c r="D16811" s="906" t="s">
        <v>11227</v>
      </c>
      <c r="E16811" s="671">
        <v>8784</v>
      </c>
      <c r="F16811" s="57"/>
      <c r="G16811" s="57">
        <f t="shared" si="268"/>
        <v>-8784</v>
      </c>
      <c r="H16811" s="704" t="s">
        <v>10950</v>
      </c>
    </row>
    <row r="16812" spans="1:8" ht="15" x14ac:dyDescent="0.2">
      <c r="A16812" s="733">
        <v>45195</v>
      </c>
      <c r="B16812" s="62" t="s">
        <v>10907</v>
      </c>
      <c r="C16812" s="669" t="s">
        <v>10989</v>
      </c>
      <c r="D16812" s="906" t="s">
        <v>11227</v>
      </c>
      <c r="E16812" s="671">
        <v>8784</v>
      </c>
      <c r="F16812" s="57"/>
      <c r="G16812" s="57">
        <f t="shared" si="268"/>
        <v>-8784</v>
      </c>
      <c r="H16812" s="704" t="s">
        <v>10950</v>
      </c>
    </row>
    <row r="16813" spans="1:8" ht="15" x14ac:dyDescent="0.2">
      <c r="A16813" s="733">
        <v>45195</v>
      </c>
      <c r="B16813" s="62" t="s">
        <v>9354</v>
      </c>
      <c r="C16813" s="669" t="s">
        <v>10989</v>
      </c>
      <c r="D16813" s="906" t="s">
        <v>11227</v>
      </c>
      <c r="E16813" s="671">
        <v>8784</v>
      </c>
      <c r="F16813" s="57"/>
      <c r="G16813" s="57">
        <f t="shared" si="268"/>
        <v>-8784</v>
      </c>
      <c r="H16813" s="704" t="s">
        <v>10950</v>
      </c>
    </row>
    <row r="16814" spans="1:8" ht="15" x14ac:dyDescent="0.2">
      <c r="A16814" s="733">
        <v>45195</v>
      </c>
      <c r="B16814" s="62" t="s">
        <v>10907</v>
      </c>
      <c r="C16814" s="62" t="s">
        <v>10989</v>
      </c>
      <c r="D16814" s="182" t="s">
        <v>11186</v>
      </c>
      <c r="E16814" s="125">
        <v>11400</v>
      </c>
      <c r="F16814" s="57"/>
      <c r="G16814" s="57">
        <f t="shared" si="268"/>
        <v>-11400</v>
      </c>
      <c r="H16814" s="704" t="s">
        <v>10950</v>
      </c>
    </row>
    <row r="16815" spans="1:8" ht="15" x14ac:dyDescent="0.2">
      <c r="A16815" s="733">
        <v>45195</v>
      </c>
      <c r="B16815" s="62" t="s">
        <v>9767</v>
      </c>
      <c r="C16815" s="62" t="s">
        <v>11095</v>
      </c>
      <c r="D16815" s="182" t="s">
        <v>11187</v>
      </c>
      <c r="E16815" s="125">
        <v>15000</v>
      </c>
      <c r="F16815" s="57"/>
      <c r="G16815" s="57">
        <f t="shared" si="268"/>
        <v>-15000</v>
      </c>
      <c r="H16815" s="704" t="s">
        <v>10950</v>
      </c>
    </row>
    <row r="16816" spans="1:8" ht="15" x14ac:dyDescent="0.2">
      <c r="A16816" s="733">
        <v>45195</v>
      </c>
      <c r="B16816" s="62" t="s">
        <v>25</v>
      </c>
      <c r="C16816" s="62" t="s">
        <v>8148</v>
      </c>
      <c r="D16816" s="182" t="s">
        <v>6309</v>
      </c>
      <c r="E16816" s="125">
        <v>210</v>
      </c>
      <c r="F16816" s="57"/>
      <c r="G16816" s="57">
        <f t="shared" si="268"/>
        <v>-210</v>
      </c>
      <c r="H16816" s="704" t="s">
        <v>10950</v>
      </c>
    </row>
    <row r="16817" spans="1:8" ht="15" x14ac:dyDescent="0.2">
      <c r="A16817" s="733">
        <v>45195</v>
      </c>
      <c r="B16817" s="62" t="s">
        <v>103</v>
      </c>
      <c r="C16817" s="62" t="s">
        <v>5340</v>
      </c>
      <c r="D16817" s="182" t="s">
        <v>11188</v>
      </c>
      <c r="E16817" s="125">
        <v>7500</v>
      </c>
      <c r="F16817" s="57"/>
      <c r="G16817" s="57">
        <f t="shared" si="268"/>
        <v>-7500</v>
      </c>
      <c r="H16817" s="704" t="s">
        <v>10950</v>
      </c>
    </row>
    <row r="16818" spans="1:8" ht="15" x14ac:dyDescent="0.2">
      <c r="A16818" s="733">
        <v>45195</v>
      </c>
      <c r="B16818" s="62" t="s">
        <v>103</v>
      </c>
      <c r="C16818" s="62" t="s">
        <v>103</v>
      </c>
      <c r="D16818" s="182" t="s">
        <v>10209</v>
      </c>
      <c r="E16818" s="125">
        <v>3500</v>
      </c>
      <c r="F16818" s="57"/>
      <c r="G16818" s="57">
        <f t="shared" si="268"/>
        <v>-3500</v>
      </c>
      <c r="H16818" s="704" t="s">
        <v>10950</v>
      </c>
    </row>
    <row r="16819" spans="1:8" ht="15" x14ac:dyDescent="0.2">
      <c r="A16819" s="733">
        <v>45195</v>
      </c>
      <c r="B16819" s="62" t="s">
        <v>10906</v>
      </c>
      <c r="C16819" s="62" t="s">
        <v>10989</v>
      </c>
      <c r="D16819" s="182" t="s">
        <v>11189</v>
      </c>
      <c r="E16819" s="125">
        <v>68500</v>
      </c>
      <c r="F16819" s="57"/>
      <c r="G16819" s="57">
        <f t="shared" si="268"/>
        <v>-68500</v>
      </c>
      <c r="H16819" s="704" t="s">
        <v>10950</v>
      </c>
    </row>
    <row r="16820" spans="1:8" ht="15" x14ac:dyDescent="0.2">
      <c r="A16820" s="733">
        <v>45195</v>
      </c>
      <c r="B16820" s="62" t="s">
        <v>10906</v>
      </c>
      <c r="C16820" s="62" t="s">
        <v>5740</v>
      </c>
      <c r="D16820" s="182" t="s">
        <v>369</v>
      </c>
      <c r="E16820" s="125">
        <v>1700</v>
      </c>
      <c r="F16820" s="57"/>
      <c r="G16820" s="57">
        <f t="shared" si="268"/>
        <v>-1700</v>
      </c>
      <c r="H16820" s="704" t="s">
        <v>10950</v>
      </c>
    </row>
    <row r="16821" spans="1:8" ht="24" x14ac:dyDescent="0.2">
      <c r="A16821" s="733">
        <v>45195</v>
      </c>
      <c r="B16821" s="62" t="s">
        <v>11085</v>
      </c>
      <c r="C16821" s="62" t="s">
        <v>6782</v>
      </c>
      <c r="D16821" s="182" t="s">
        <v>11190</v>
      </c>
      <c r="E16821" s="125">
        <v>10000</v>
      </c>
      <c r="F16821" s="57"/>
      <c r="G16821" s="57">
        <f t="shared" si="268"/>
        <v>-10000</v>
      </c>
      <c r="H16821" s="704" t="s">
        <v>10950</v>
      </c>
    </row>
    <row r="16822" spans="1:8" ht="15" x14ac:dyDescent="0.2">
      <c r="A16822" s="733">
        <v>45195</v>
      </c>
      <c r="B16822" s="62" t="s">
        <v>9767</v>
      </c>
      <c r="C16822" s="62" t="s">
        <v>12292</v>
      </c>
      <c r="D16822" s="182" t="s">
        <v>11191</v>
      </c>
      <c r="E16822" s="125">
        <v>10000</v>
      </c>
      <c r="F16822" s="57"/>
      <c r="G16822" s="57">
        <f t="shared" si="268"/>
        <v>-10000</v>
      </c>
      <c r="H16822" s="704" t="s">
        <v>10950</v>
      </c>
    </row>
    <row r="16823" spans="1:8" ht="15" x14ac:dyDescent="0.2">
      <c r="A16823" s="733">
        <v>45195</v>
      </c>
      <c r="B16823" s="62" t="s">
        <v>10230</v>
      </c>
      <c r="C16823" s="62" t="s">
        <v>5740</v>
      </c>
      <c r="D16823" s="182" t="s">
        <v>733</v>
      </c>
      <c r="E16823" s="125">
        <v>1600</v>
      </c>
      <c r="F16823" s="57"/>
      <c r="G16823" s="57">
        <f t="shared" si="268"/>
        <v>-1600</v>
      </c>
      <c r="H16823" s="704" t="s">
        <v>10950</v>
      </c>
    </row>
    <row r="16824" spans="1:8" ht="15" x14ac:dyDescent="0.2">
      <c r="A16824" s="733">
        <v>45195</v>
      </c>
      <c r="B16824" s="62" t="s">
        <v>10574</v>
      </c>
      <c r="C16824" s="62" t="s">
        <v>5740</v>
      </c>
      <c r="D16824" s="182" t="s">
        <v>733</v>
      </c>
      <c r="E16824" s="125">
        <v>1600</v>
      </c>
      <c r="F16824" s="57"/>
      <c r="G16824" s="57">
        <f t="shared" si="268"/>
        <v>-1600</v>
      </c>
      <c r="H16824" s="704" t="s">
        <v>10950</v>
      </c>
    </row>
    <row r="16825" spans="1:8" ht="15" x14ac:dyDescent="0.2">
      <c r="A16825" s="733">
        <v>45195</v>
      </c>
      <c r="B16825" s="62" t="s">
        <v>10907</v>
      </c>
      <c r="C16825" s="62" t="s">
        <v>5740</v>
      </c>
      <c r="D16825" s="182" t="s">
        <v>733</v>
      </c>
      <c r="E16825" s="125">
        <v>1600</v>
      </c>
      <c r="F16825" s="57"/>
      <c r="G16825" s="57">
        <f t="shared" si="268"/>
        <v>-1600</v>
      </c>
      <c r="H16825" s="704" t="s">
        <v>10950</v>
      </c>
    </row>
    <row r="16826" spans="1:8" ht="15" x14ac:dyDescent="0.2">
      <c r="A16826" s="733">
        <v>45195</v>
      </c>
      <c r="B16826" s="62" t="s">
        <v>9830</v>
      </c>
      <c r="C16826" s="62" t="s">
        <v>793</v>
      </c>
      <c r="D16826" s="182" t="s">
        <v>11007</v>
      </c>
      <c r="E16826" s="125">
        <v>25000</v>
      </c>
      <c r="F16826" s="57"/>
      <c r="G16826" s="125">
        <f t="shared" si="268"/>
        <v>-25000</v>
      </c>
      <c r="H16826" s="704" t="s">
        <v>10950</v>
      </c>
    </row>
    <row r="16827" spans="1:8" ht="15" x14ac:dyDescent="0.2">
      <c r="A16827" s="733">
        <v>45195</v>
      </c>
      <c r="B16827" s="62" t="s">
        <v>9984</v>
      </c>
      <c r="C16827" s="62" t="s">
        <v>793</v>
      </c>
      <c r="D16827" s="182" t="s">
        <v>11007</v>
      </c>
      <c r="E16827" s="125">
        <v>25000</v>
      </c>
      <c r="F16827" s="57"/>
      <c r="G16827" s="125">
        <f t="shared" si="268"/>
        <v>-25000</v>
      </c>
      <c r="H16827" s="704" t="s">
        <v>10950</v>
      </c>
    </row>
    <row r="16828" spans="1:8" ht="15" x14ac:dyDescent="0.2">
      <c r="A16828" s="733">
        <v>45195</v>
      </c>
      <c r="B16828" s="62" t="s">
        <v>10230</v>
      </c>
      <c r="C16828" s="62" t="s">
        <v>793</v>
      </c>
      <c r="D16828" s="182" t="s">
        <v>11008</v>
      </c>
      <c r="E16828" s="125">
        <v>25000</v>
      </c>
      <c r="F16828" s="57"/>
      <c r="G16828" s="125">
        <f t="shared" si="268"/>
        <v>-25000</v>
      </c>
      <c r="H16828" s="704" t="s">
        <v>10950</v>
      </c>
    </row>
    <row r="16829" spans="1:8" ht="15" x14ac:dyDescent="0.2">
      <c r="A16829" s="733">
        <v>45195</v>
      </c>
      <c r="B16829" s="62" t="s">
        <v>10574</v>
      </c>
      <c r="C16829" s="62" t="s">
        <v>793</v>
      </c>
      <c r="D16829" s="182" t="s">
        <v>11008</v>
      </c>
      <c r="E16829" s="125">
        <v>25000</v>
      </c>
      <c r="F16829" s="57"/>
      <c r="G16829" s="125">
        <f t="shared" si="268"/>
        <v>-25000</v>
      </c>
      <c r="H16829" s="704" t="s">
        <v>10950</v>
      </c>
    </row>
    <row r="16830" spans="1:8" ht="15" x14ac:dyDescent="0.2">
      <c r="A16830" s="733">
        <v>45195</v>
      </c>
      <c r="B16830" s="62" t="s">
        <v>25</v>
      </c>
      <c r="C16830" s="62" t="s">
        <v>793</v>
      </c>
      <c r="D16830" s="182" t="s">
        <v>11114</v>
      </c>
      <c r="E16830" s="125">
        <v>105000</v>
      </c>
      <c r="F16830" s="57"/>
      <c r="G16830" s="125">
        <f t="shared" si="268"/>
        <v>-105000</v>
      </c>
      <c r="H16830" s="704" t="s">
        <v>10950</v>
      </c>
    </row>
    <row r="16831" spans="1:8" ht="15" customHeight="1" x14ac:dyDescent="0.2">
      <c r="A16831" s="733">
        <v>45195</v>
      </c>
      <c r="B16831" s="62" t="s">
        <v>10177</v>
      </c>
      <c r="C16831" s="62" t="s">
        <v>793</v>
      </c>
      <c r="D16831" s="182" t="s">
        <v>9010</v>
      </c>
      <c r="E16831" s="125">
        <v>5000</v>
      </c>
      <c r="F16831" s="57"/>
      <c r="G16831" s="125">
        <f t="shared" ref="G16831:G16894" si="269">F16831-E16831</f>
        <v>-5000</v>
      </c>
      <c r="H16831" s="704" t="s">
        <v>10950</v>
      </c>
    </row>
    <row r="16832" spans="1:8" ht="15" x14ac:dyDescent="0.2">
      <c r="A16832" s="733">
        <v>45195</v>
      </c>
      <c r="B16832" s="40" t="s">
        <v>103</v>
      </c>
      <c r="C16832" s="62" t="s">
        <v>793</v>
      </c>
      <c r="D16832" s="790" t="s">
        <v>11276</v>
      </c>
      <c r="E16832" s="57">
        <v>22000</v>
      </c>
      <c r="F16832" s="57"/>
      <c r="G16832" s="125">
        <f t="shared" si="269"/>
        <v>-22000</v>
      </c>
      <c r="H16832" s="704" t="s">
        <v>10950</v>
      </c>
    </row>
    <row r="16833" spans="1:8" ht="15" x14ac:dyDescent="0.2">
      <c r="A16833" s="733">
        <v>45195</v>
      </c>
      <c r="B16833" s="40" t="s">
        <v>10021</v>
      </c>
      <c r="C16833" s="62" t="s">
        <v>793</v>
      </c>
      <c r="D16833" s="790" t="s">
        <v>11277</v>
      </c>
      <c r="E16833" s="57">
        <v>207637.5</v>
      </c>
      <c r="F16833" s="57"/>
      <c r="G16833" s="125">
        <f t="shared" si="269"/>
        <v>-207637.5</v>
      </c>
      <c r="H16833" s="704" t="s">
        <v>10950</v>
      </c>
    </row>
    <row r="16834" spans="1:8" ht="15" x14ac:dyDescent="0.2">
      <c r="A16834" s="733">
        <v>45195</v>
      </c>
      <c r="B16834" s="40" t="s">
        <v>37</v>
      </c>
      <c r="C16834" s="62" t="s">
        <v>793</v>
      </c>
      <c r="D16834" s="790" t="s">
        <v>182</v>
      </c>
      <c r="E16834" s="57">
        <v>127466.66666666666</v>
      </c>
      <c r="F16834" s="57"/>
      <c r="G16834" s="125">
        <f t="shared" si="269"/>
        <v>-127466.66666666666</v>
      </c>
      <c r="H16834" s="704" t="s">
        <v>10950</v>
      </c>
    </row>
    <row r="16835" spans="1:8" ht="15" customHeight="1" x14ac:dyDescent="0.2">
      <c r="A16835" s="733">
        <v>45195</v>
      </c>
      <c r="B16835" s="40" t="s">
        <v>2932</v>
      </c>
      <c r="C16835" s="62" t="s">
        <v>793</v>
      </c>
      <c r="D16835" s="790" t="s">
        <v>11278</v>
      </c>
      <c r="E16835" s="57">
        <v>298300.00000000006</v>
      </c>
      <c r="F16835" s="57"/>
      <c r="G16835" s="125">
        <f t="shared" si="269"/>
        <v>-298300.00000000006</v>
      </c>
      <c r="H16835" s="704" t="s">
        <v>10950</v>
      </c>
    </row>
    <row r="16836" spans="1:8" ht="15" customHeight="1" x14ac:dyDescent="0.2">
      <c r="A16836" s="733">
        <v>45195</v>
      </c>
      <c r="B16836" s="40" t="s">
        <v>9354</v>
      </c>
      <c r="C16836" s="62" t="s">
        <v>793</v>
      </c>
      <c r="D16836" s="790" t="s">
        <v>11279</v>
      </c>
      <c r="E16836" s="57">
        <v>168295.83333333331</v>
      </c>
      <c r="F16836" s="57"/>
      <c r="G16836" s="125">
        <f t="shared" si="269"/>
        <v>-168295.83333333331</v>
      </c>
      <c r="H16836" s="704" t="s">
        <v>10950</v>
      </c>
    </row>
    <row r="16837" spans="1:8" ht="15" x14ac:dyDescent="0.2">
      <c r="A16837" s="733">
        <v>45195</v>
      </c>
      <c r="B16837" s="40" t="s">
        <v>10230</v>
      </c>
      <c r="C16837" s="62" t="s">
        <v>793</v>
      </c>
      <c r="D16837" s="790" t="s">
        <v>11280</v>
      </c>
      <c r="E16837" s="57">
        <v>45000</v>
      </c>
      <c r="F16837" s="57"/>
      <c r="G16837" s="125">
        <f t="shared" si="269"/>
        <v>-45000</v>
      </c>
      <c r="H16837" s="704" t="s">
        <v>10950</v>
      </c>
    </row>
    <row r="16838" spans="1:8" ht="15" x14ac:dyDescent="0.2">
      <c r="A16838" s="733">
        <v>45195</v>
      </c>
      <c r="B16838" s="40" t="s">
        <v>3945</v>
      </c>
      <c r="C16838" s="62" t="s">
        <v>793</v>
      </c>
      <c r="D16838" s="790" t="s">
        <v>11289</v>
      </c>
      <c r="E16838" s="57">
        <v>151879</v>
      </c>
      <c r="F16838" s="57"/>
      <c r="G16838" s="125">
        <f t="shared" si="269"/>
        <v>-151879</v>
      </c>
      <c r="H16838" s="704" t="s">
        <v>10950</v>
      </c>
    </row>
    <row r="16839" spans="1:8" ht="15" x14ac:dyDescent="0.2">
      <c r="A16839" s="733">
        <v>45195</v>
      </c>
      <c r="B16839" s="40" t="s">
        <v>103</v>
      </c>
      <c r="C16839" s="62" t="s">
        <v>793</v>
      </c>
      <c r="D16839" s="790" t="s">
        <v>10135</v>
      </c>
      <c r="E16839" s="57">
        <v>208000</v>
      </c>
      <c r="F16839" s="57"/>
      <c r="G16839" s="125">
        <f t="shared" si="269"/>
        <v>-208000</v>
      </c>
      <c r="H16839" s="704" t="s">
        <v>10950</v>
      </c>
    </row>
    <row r="16840" spans="1:8" ht="15" x14ac:dyDescent="0.2">
      <c r="A16840" s="733">
        <v>45195</v>
      </c>
      <c r="B16840" s="40" t="s">
        <v>3944</v>
      </c>
      <c r="C16840" s="62" t="s">
        <v>793</v>
      </c>
      <c r="D16840" s="790" t="s">
        <v>11291</v>
      </c>
      <c r="E16840" s="57">
        <v>126700</v>
      </c>
      <c r="F16840" s="57"/>
      <c r="G16840" s="125">
        <f t="shared" si="269"/>
        <v>-126700</v>
      </c>
      <c r="H16840" s="704" t="s">
        <v>10950</v>
      </c>
    </row>
    <row r="16841" spans="1:8" ht="15" x14ac:dyDescent="0.2">
      <c r="A16841" s="733">
        <v>45195</v>
      </c>
      <c r="B16841" s="40" t="s">
        <v>10574</v>
      </c>
      <c r="C16841" s="62" t="s">
        <v>793</v>
      </c>
      <c r="D16841" s="790" t="s">
        <v>11292</v>
      </c>
      <c r="E16841" s="57">
        <v>45000</v>
      </c>
      <c r="F16841" s="57"/>
      <c r="G16841" s="125">
        <f t="shared" si="269"/>
        <v>-45000</v>
      </c>
      <c r="H16841" s="704" t="s">
        <v>10950</v>
      </c>
    </row>
    <row r="16842" spans="1:8" ht="15" customHeight="1" x14ac:dyDescent="0.2">
      <c r="A16842" s="733">
        <v>45195</v>
      </c>
      <c r="B16842" s="40" t="s">
        <v>10230</v>
      </c>
      <c r="C16842" s="62" t="s">
        <v>793</v>
      </c>
      <c r="D16842" s="790" t="s">
        <v>11293</v>
      </c>
      <c r="E16842" s="57">
        <v>76670</v>
      </c>
      <c r="F16842" s="57"/>
      <c r="G16842" s="125">
        <f t="shared" si="269"/>
        <v>-76670</v>
      </c>
      <c r="H16842" s="704" t="s">
        <v>10950</v>
      </c>
    </row>
    <row r="16843" spans="1:8" ht="15" x14ac:dyDescent="0.2">
      <c r="A16843" s="733">
        <v>45195</v>
      </c>
      <c r="B16843" s="40" t="s">
        <v>10294</v>
      </c>
      <c r="C16843" s="62" t="s">
        <v>793</v>
      </c>
      <c r="D16843" s="790" t="s">
        <v>10747</v>
      </c>
      <c r="E16843" s="57">
        <v>66710</v>
      </c>
      <c r="F16843" s="57"/>
      <c r="G16843" s="125">
        <f t="shared" si="269"/>
        <v>-66710</v>
      </c>
      <c r="H16843" s="704" t="s">
        <v>10950</v>
      </c>
    </row>
    <row r="16844" spans="1:8" ht="15" x14ac:dyDescent="0.2">
      <c r="A16844" s="733">
        <v>45195</v>
      </c>
      <c r="B16844" s="40" t="s">
        <v>9407</v>
      </c>
      <c r="C16844" s="62" t="s">
        <v>793</v>
      </c>
      <c r="D16844" s="790" t="s">
        <v>11310</v>
      </c>
      <c r="E16844" s="57">
        <v>6230</v>
      </c>
      <c r="F16844" s="57"/>
      <c r="G16844" s="125">
        <f t="shared" si="269"/>
        <v>-6230</v>
      </c>
      <c r="H16844" s="704" t="s">
        <v>10950</v>
      </c>
    </row>
    <row r="16845" spans="1:8" ht="15" x14ac:dyDescent="0.2">
      <c r="A16845" s="733">
        <v>45195</v>
      </c>
      <c r="B16845" s="40" t="s">
        <v>11022</v>
      </c>
      <c r="C16845" s="62" t="s">
        <v>793</v>
      </c>
      <c r="D16845" s="790" t="s">
        <v>11032</v>
      </c>
      <c r="E16845" s="57">
        <v>26350</v>
      </c>
      <c r="F16845" s="57"/>
      <c r="G16845" s="125">
        <f t="shared" si="269"/>
        <v>-26350</v>
      </c>
      <c r="H16845" s="704" t="s">
        <v>10950</v>
      </c>
    </row>
    <row r="16846" spans="1:8" ht="15" x14ac:dyDescent="0.2">
      <c r="A16846" s="733">
        <v>45195</v>
      </c>
      <c r="B16846" s="40" t="s">
        <v>10574</v>
      </c>
      <c r="C16846" s="62" t="s">
        <v>2502</v>
      </c>
      <c r="D16846" s="790" t="s">
        <v>11361</v>
      </c>
      <c r="E16846" s="57">
        <v>24000</v>
      </c>
      <c r="F16846" s="57"/>
      <c r="G16846" s="125">
        <f t="shared" si="269"/>
        <v>-24000</v>
      </c>
      <c r="H16846" s="704" t="s">
        <v>10950</v>
      </c>
    </row>
    <row r="16847" spans="1:8" ht="15" x14ac:dyDescent="0.2">
      <c r="A16847" s="733">
        <v>45195</v>
      </c>
      <c r="B16847" s="40" t="s">
        <v>11089</v>
      </c>
      <c r="C16847" s="62" t="s">
        <v>793</v>
      </c>
      <c r="D16847" s="790" t="s">
        <v>11460</v>
      </c>
      <c r="E16847" s="57">
        <v>32000</v>
      </c>
      <c r="F16847" s="57"/>
      <c r="G16847" s="125">
        <f t="shared" si="269"/>
        <v>-32000</v>
      </c>
      <c r="H16847" s="704" t="s">
        <v>10950</v>
      </c>
    </row>
    <row r="16848" spans="1:8" ht="15" x14ac:dyDescent="0.2">
      <c r="A16848" s="733">
        <v>45195</v>
      </c>
      <c r="B16848" s="62" t="s">
        <v>103</v>
      </c>
      <c r="C16848" s="62" t="s">
        <v>2995</v>
      </c>
      <c r="D16848" s="182" t="s">
        <v>369</v>
      </c>
      <c r="E16848" s="125">
        <v>5360</v>
      </c>
      <c r="F16848" s="57"/>
      <c r="G16848" s="57">
        <f t="shared" si="269"/>
        <v>-5360</v>
      </c>
      <c r="H16848" s="704" t="s">
        <v>10950</v>
      </c>
    </row>
    <row r="16849" spans="1:8" ht="15" x14ac:dyDescent="0.2">
      <c r="A16849" s="733">
        <v>45195</v>
      </c>
      <c r="B16849" s="62" t="s">
        <v>103</v>
      </c>
      <c r="C16849" s="62" t="s">
        <v>8148</v>
      </c>
      <c r="D16849" s="182" t="s">
        <v>6336</v>
      </c>
      <c r="E16849" s="125">
        <v>36259</v>
      </c>
      <c r="F16849" s="57"/>
      <c r="G16849" s="57">
        <f t="shared" si="269"/>
        <v>-36259</v>
      </c>
      <c r="H16849" s="704" t="s">
        <v>10950</v>
      </c>
    </row>
    <row r="16850" spans="1:8" ht="15" customHeight="1" x14ac:dyDescent="0.2">
      <c r="A16850" s="733">
        <v>45195</v>
      </c>
      <c r="B16850" s="62" t="s">
        <v>25</v>
      </c>
      <c r="C16850" s="62" t="s">
        <v>8148</v>
      </c>
      <c r="D16850" s="182" t="s">
        <v>6336</v>
      </c>
      <c r="E16850" s="125">
        <v>16436</v>
      </c>
      <c r="F16850" s="57"/>
      <c r="G16850" s="57">
        <f t="shared" si="269"/>
        <v>-16436</v>
      </c>
      <c r="H16850" s="704" t="s">
        <v>10950</v>
      </c>
    </row>
    <row r="16851" spans="1:8" ht="15" x14ac:dyDescent="0.2">
      <c r="A16851" s="733">
        <v>45195</v>
      </c>
      <c r="B16851" s="62" t="s">
        <v>25</v>
      </c>
      <c r="C16851" s="62" t="s">
        <v>8148</v>
      </c>
      <c r="D16851" s="182" t="s">
        <v>6966</v>
      </c>
      <c r="E16851" s="125">
        <v>46501</v>
      </c>
      <c r="F16851" s="57"/>
      <c r="G16851" s="57">
        <f t="shared" si="269"/>
        <v>-46501</v>
      </c>
      <c r="H16851" s="704" t="s">
        <v>10950</v>
      </c>
    </row>
    <row r="16852" spans="1:8" ht="15" x14ac:dyDescent="0.2">
      <c r="A16852" s="733">
        <v>45195</v>
      </c>
      <c r="B16852" s="62" t="s">
        <v>10149</v>
      </c>
      <c r="C16852" s="649" t="s">
        <v>8392</v>
      </c>
      <c r="D16852" s="905" t="s">
        <v>11220</v>
      </c>
      <c r="E16852" s="650">
        <v>158496</v>
      </c>
      <c r="F16852" s="57"/>
      <c r="G16852" s="57">
        <f t="shared" si="269"/>
        <v>-158496</v>
      </c>
      <c r="H16852" s="704" t="s">
        <v>10950</v>
      </c>
    </row>
    <row r="16853" spans="1:8" ht="15" x14ac:dyDescent="0.2">
      <c r="A16853" s="733">
        <v>45195</v>
      </c>
      <c r="B16853" s="62" t="s">
        <v>10569</v>
      </c>
      <c r="C16853" s="649" t="s">
        <v>8392</v>
      </c>
      <c r="D16853" s="905" t="s">
        <v>11220</v>
      </c>
      <c r="E16853" s="650">
        <v>11574</v>
      </c>
      <c r="F16853" s="57"/>
      <c r="G16853" s="57">
        <f t="shared" si="269"/>
        <v>-11574</v>
      </c>
      <c r="H16853" s="704" t="s">
        <v>10950</v>
      </c>
    </row>
    <row r="16854" spans="1:8" ht="15" x14ac:dyDescent="0.2">
      <c r="A16854" s="733">
        <v>45195</v>
      </c>
      <c r="B16854" s="62" t="s">
        <v>9354</v>
      </c>
      <c r="C16854" s="649" t="s">
        <v>8392</v>
      </c>
      <c r="D16854" s="905" t="s">
        <v>11220</v>
      </c>
      <c r="E16854" s="650">
        <v>120076</v>
      </c>
      <c r="F16854" s="57"/>
      <c r="G16854" s="57">
        <f t="shared" si="269"/>
        <v>-120076</v>
      </c>
      <c r="H16854" s="704" t="s">
        <v>10950</v>
      </c>
    </row>
    <row r="16855" spans="1:8" ht="15" x14ac:dyDescent="0.2">
      <c r="A16855" s="733">
        <v>45195</v>
      </c>
      <c r="B16855" s="62" t="s">
        <v>10377</v>
      </c>
      <c r="C16855" s="649" t="s">
        <v>8392</v>
      </c>
      <c r="D16855" s="905" t="s">
        <v>11220</v>
      </c>
      <c r="E16855" s="650">
        <v>209438</v>
      </c>
      <c r="F16855" s="57"/>
      <c r="G16855" s="57">
        <f t="shared" si="269"/>
        <v>-209438</v>
      </c>
      <c r="H16855" s="704" t="s">
        <v>10950</v>
      </c>
    </row>
    <row r="16856" spans="1:8" ht="15" x14ac:dyDescent="0.2">
      <c r="A16856" s="733">
        <v>45195</v>
      </c>
      <c r="B16856" s="62" t="s">
        <v>11071</v>
      </c>
      <c r="C16856" s="649" t="s">
        <v>8392</v>
      </c>
      <c r="D16856" s="905" t="s">
        <v>11220</v>
      </c>
      <c r="E16856" s="650">
        <v>203556</v>
      </c>
      <c r="F16856" s="57"/>
      <c r="G16856" s="57">
        <f t="shared" si="269"/>
        <v>-203556</v>
      </c>
      <c r="H16856" s="704" t="s">
        <v>10950</v>
      </c>
    </row>
    <row r="16857" spans="1:8" ht="15" x14ac:dyDescent="0.2">
      <c r="A16857" s="733">
        <v>45195</v>
      </c>
      <c r="B16857" s="62" t="s">
        <v>10574</v>
      </c>
      <c r="C16857" s="649" t="s">
        <v>8392</v>
      </c>
      <c r="D16857" s="905" t="s">
        <v>11220</v>
      </c>
      <c r="E16857" s="650">
        <v>296860</v>
      </c>
      <c r="F16857" s="57"/>
      <c r="G16857" s="57">
        <f t="shared" si="269"/>
        <v>-296860</v>
      </c>
      <c r="H16857" s="704" t="s">
        <v>10950</v>
      </c>
    </row>
    <row r="16858" spans="1:8" ht="15" customHeight="1" x14ac:dyDescent="0.2">
      <c r="A16858" s="733">
        <v>45195</v>
      </c>
      <c r="B16858" s="62" t="s">
        <v>10569</v>
      </c>
      <c r="C16858" s="669" t="s">
        <v>7465</v>
      </c>
      <c r="D16858" s="906" t="s">
        <v>11210</v>
      </c>
      <c r="E16858" s="671">
        <v>586928</v>
      </c>
      <c r="F16858" s="57"/>
      <c r="G16858" s="57">
        <f t="shared" si="269"/>
        <v>-586928</v>
      </c>
      <c r="H16858" s="704" t="s">
        <v>10950</v>
      </c>
    </row>
    <row r="16859" spans="1:8" ht="15" customHeight="1" x14ac:dyDescent="0.2">
      <c r="A16859" s="733">
        <v>45195</v>
      </c>
      <c r="B16859" s="62" t="s">
        <v>9659</v>
      </c>
      <c r="C16859" s="669" t="s">
        <v>7465</v>
      </c>
      <c r="D16859" s="906" t="s">
        <v>11210</v>
      </c>
      <c r="E16859" s="671">
        <v>130436</v>
      </c>
      <c r="F16859" s="57"/>
      <c r="G16859" s="57">
        <f t="shared" si="269"/>
        <v>-130436</v>
      </c>
      <c r="H16859" s="704" t="s">
        <v>10950</v>
      </c>
    </row>
    <row r="16860" spans="1:8" ht="15" x14ac:dyDescent="0.2">
      <c r="A16860" s="733">
        <v>45195</v>
      </c>
      <c r="B16860" s="62" t="s">
        <v>10294</v>
      </c>
      <c r="C16860" s="669" t="s">
        <v>7465</v>
      </c>
      <c r="D16860" s="906" t="s">
        <v>11210</v>
      </c>
      <c r="E16860" s="671">
        <v>82636</v>
      </c>
      <c r="F16860" s="57"/>
      <c r="G16860" s="57">
        <f t="shared" si="269"/>
        <v>-82636</v>
      </c>
      <c r="H16860" s="704" t="s">
        <v>10950</v>
      </c>
    </row>
    <row r="16861" spans="1:8" ht="19.5" customHeight="1" x14ac:dyDescent="0.2">
      <c r="A16861" s="733">
        <v>45195</v>
      </c>
      <c r="B16861" s="62" t="s">
        <v>10230</v>
      </c>
      <c r="C16861" s="550" t="s">
        <v>10989</v>
      </c>
      <c r="D16861" s="739" t="s">
        <v>11193</v>
      </c>
      <c r="E16861" s="551">
        <v>47817</v>
      </c>
      <c r="F16861" s="57"/>
      <c r="G16861" s="57">
        <f t="shared" si="269"/>
        <v>-47817</v>
      </c>
      <c r="H16861" s="704" t="s">
        <v>10950</v>
      </c>
    </row>
    <row r="16862" spans="1:8" ht="19.5" customHeight="1" x14ac:dyDescent="0.2">
      <c r="A16862" s="733">
        <v>45195</v>
      </c>
      <c r="B16862" s="62" t="s">
        <v>10907</v>
      </c>
      <c r="C16862" s="550" t="s">
        <v>10989</v>
      </c>
      <c r="D16862" s="739" t="s">
        <v>11193</v>
      </c>
      <c r="E16862" s="551">
        <v>47817</v>
      </c>
      <c r="F16862" s="57"/>
      <c r="G16862" s="57">
        <f t="shared" si="269"/>
        <v>-47817</v>
      </c>
      <c r="H16862" s="704" t="s">
        <v>10950</v>
      </c>
    </row>
    <row r="16863" spans="1:8" ht="19.5" customHeight="1" x14ac:dyDescent="0.2">
      <c r="A16863" s="733">
        <v>45195</v>
      </c>
      <c r="B16863" s="62" t="s">
        <v>10574</v>
      </c>
      <c r="C16863" s="550" t="s">
        <v>10989</v>
      </c>
      <c r="D16863" s="739" t="s">
        <v>11193</v>
      </c>
      <c r="E16863" s="551">
        <v>47817</v>
      </c>
      <c r="F16863" s="57"/>
      <c r="G16863" s="57">
        <f t="shared" si="269"/>
        <v>-47817</v>
      </c>
      <c r="H16863" s="704" t="s">
        <v>10950</v>
      </c>
    </row>
    <row r="16864" spans="1:8" ht="24" customHeight="1" x14ac:dyDescent="0.2">
      <c r="A16864" s="733">
        <v>45195</v>
      </c>
      <c r="B16864" s="62" t="s">
        <v>8866</v>
      </c>
      <c r="C16864" s="62" t="s">
        <v>10989</v>
      </c>
      <c r="D16864" s="182" t="s">
        <v>11192</v>
      </c>
      <c r="E16864" s="125">
        <v>37000</v>
      </c>
      <c r="F16864" s="57"/>
      <c r="G16864" s="57">
        <f t="shared" si="269"/>
        <v>-37000</v>
      </c>
      <c r="H16864" s="704" t="s">
        <v>10950</v>
      </c>
    </row>
    <row r="16865" spans="1:8" ht="15" x14ac:dyDescent="0.2">
      <c r="A16865" s="733">
        <v>45196</v>
      </c>
      <c r="B16865" s="62" t="s">
        <v>9767</v>
      </c>
      <c r="C16865" s="62" t="s">
        <v>10989</v>
      </c>
      <c r="D16865" s="182" t="s">
        <v>6940</v>
      </c>
      <c r="E16865" s="125">
        <v>20300</v>
      </c>
      <c r="F16865" s="57"/>
      <c r="G16865" s="57">
        <f t="shared" si="269"/>
        <v>-20300</v>
      </c>
      <c r="H16865" s="704" t="s">
        <v>10950</v>
      </c>
    </row>
    <row r="16866" spans="1:8" ht="15" x14ac:dyDescent="0.2">
      <c r="A16866" s="733">
        <v>45196</v>
      </c>
      <c r="B16866" s="62" t="s">
        <v>8655</v>
      </c>
      <c r="C16866" s="62" t="s">
        <v>5740</v>
      </c>
      <c r="D16866" s="182" t="s">
        <v>10335</v>
      </c>
      <c r="E16866" s="125">
        <v>250</v>
      </c>
      <c r="F16866" s="57"/>
      <c r="G16866" s="57">
        <f t="shared" si="269"/>
        <v>-250</v>
      </c>
      <c r="H16866" s="704" t="s">
        <v>10950</v>
      </c>
    </row>
    <row r="16867" spans="1:8" ht="15" x14ac:dyDescent="0.2">
      <c r="A16867" s="733">
        <v>45196</v>
      </c>
      <c r="B16867" s="62" t="s">
        <v>9354</v>
      </c>
      <c r="C16867" s="62" t="s">
        <v>10989</v>
      </c>
      <c r="D16867" s="182" t="s">
        <v>11211</v>
      </c>
      <c r="E16867" s="125">
        <v>10300</v>
      </c>
      <c r="F16867" s="57"/>
      <c r="G16867" s="57">
        <f t="shared" si="269"/>
        <v>-10300</v>
      </c>
      <c r="H16867" s="704" t="s">
        <v>10950</v>
      </c>
    </row>
    <row r="16868" spans="1:8" ht="15" x14ac:dyDescent="0.2">
      <c r="A16868" s="733">
        <v>45196</v>
      </c>
      <c r="B16868" s="62" t="s">
        <v>103</v>
      </c>
      <c r="C16868" s="62" t="s">
        <v>391</v>
      </c>
      <c r="D16868" s="182" t="s">
        <v>11212</v>
      </c>
      <c r="E16868" s="125">
        <v>8000</v>
      </c>
      <c r="F16868" s="57"/>
      <c r="G16868" s="57">
        <f t="shared" si="269"/>
        <v>-8000</v>
      </c>
      <c r="H16868" s="704" t="s">
        <v>10950</v>
      </c>
    </row>
    <row r="16869" spans="1:8" ht="15" x14ac:dyDescent="0.2">
      <c r="A16869" s="733">
        <v>45196</v>
      </c>
      <c r="B16869" s="62" t="s">
        <v>10574</v>
      </c>
      <c r="C16869" s="62" t="s">
        <v>5740</v>
      </c>
      <c r="D16869" s="182" t="s">
        <v>10335</v>
      </c>
      <c r="E16869" s="125">
        <v>210</v>
      </c>
      <c r="F16869" s="57"/>
      <c r="G16869" s="57">
        <f t="shared" si="269"/>
        <v>-210</v>
      </c>
      <c r="H16869" s="704" t="s">
        <v>10950</v>
      </c>
    </row>
    <row r="16870" spans="1:8" ht="15" x14ac:dyDescent="0.2">
      <c r="A16870" s="733">
        <v>45196</v>
      </c>
      <c r="B16870" s="62" t="s">
        <v>9407</v>
      </c>
      <c r="C16870" s="62" t="s">
        <v>103</v>
      </c>
      <c r="D16870" s="182" t="s">
        <v>10335</v>
      </c>
      <c r="E16870" s="125">
        <v>250</v>
      </c>
      <c r="F16870" s="57"/>
      <c r="G16870" s="57">
        <f t="shared" si="269"/>
        <v>-250</v>
      </c>
      <c r="H16870" s="704" t="s">
        <v>10950</v>
      </c>
    </row>
    <row r="16871" spans="1:8" ht="15" x14ac:dyDescent="0.2">
      <c r="A16871" s="733">
        <v>45196</v>
      </c>
      <c r="B16871" s="62" t="s">
        <v>10574</v>
      </c>
      <c r="C16871" s="62" t="s">
        <v>5740</v>
      </c>
      <c r="D16871" s="182" t="s">
        <v>10335</v>
      </c>
      <c r="E16871" s="125">
        <v>550</v>
      </c>
      <c r="F16871" s="57"/>
      <c r="G16871" s="57">
        <f t="shared" si="269"/>
        <v>-550</v>
      </c>
      <c r="H16871" s="704" t="s">
        <v>10950</v>
      </c>
    </row>
    <row r="16872" spans="1:8" ht="15" customHeight="1" x14ac:dyDescent="0.2">
      <c r="A16872" s="733">
        <v>45196</v>
      </c>
      <c r="B16872" s="62" t="s">
        <v>9767</v>
      </c>
      <c r="C16872" s="62" t="s">
        <v>10989</v>
      </c>
      <c r="D16872" s="182" t="s">
        <v>11213</v>
      </c>
      <c r="E16872" s="125">
        <v>10950</v>
      </c>
      <c r="F16872" s="57"/>
      <c r="G16872" s="57">
        <f t="shared" si="269"/>
        <v>-10950</v>
      </c>
      <c r="H16872" s="704" t="s">
        <v>10950</v>
      </c>
    </row>
    <row r="16873" spans="1:8" ht="15" customHeight="1" x14ac:dyDescent="0.2">
      <c r="A16873" s="733">
        <v>45197</v>
      </c>
      <c r="B16873" s="62" t="s">
        <v>11003</v>
      </c>
      <c r="C16873" s="62" t="s">
        <v>11214</v>
      </c>
      <c r="D16873" s="182" t="s">
        <v>11215</v>
      </c>
      <c r="E16873" s="125">
        <v>20000</v>
      </c>
      <c r="F16873" s="57"/>
      <c r="G16873" s="57">
        <f t="shared" si="269"/>
        <v>-20000</v>
      </c>
      <c r="H16873" s="704" t="s">
        <v>10950</v>
      </c>
    </row>
    <row r="16874" spans="1:8" ht="15" customHeight="1" x14ac:dyDescent="0.2">
      <c r="A16874" s="733">
        <v>45197</v>
      </c>
      <c r="B16874" s="62" t="s">
        <v>10569</v>
      </c>
      <c r="C16874" s="550" t="s">
        <v>7465</v>
      </c>
      <c r="D16874" s="739" t="s">
        <v>11253</v>
      </c>
      <c r="E16874" s="551">
        <v>32460</v>
      </c>
      <c r="F16874" s="57"/>
      <c r="G16874" s="57">
        <f t="shared" si="269"/>
        <v>-32460</v>
      </c>
      <c r="H16874" s="704" t="s">
        <v>10950</v>
      </c>
    </row>
    <row r="16875" spans="1:8" ht="15" customHeight="1" x14ac:dyDescent="0.2">
      <c r="A16875" s="733">
        <v>45197</v>
      </c>
      <c r="B16875" s="62" t="s">
        <v>10149</v>
      </c>
      <c r="C16875" s="550" t="s">
        <v>7465</v>
      </c>
      <c r="D16875" s="739" t="s">
        <v>11253</v>
      </c>
      <c r="E16875" s="551">
        <v>228360</v>
      </c>
      <c r="F16875" s="57"/>
      <c r="G16875" s="57">
        <f t="shared" si="269"/>
        <v>-228360</v>
      </c>
      <c r="H16875" s="704" t="s">
        <v>10950</v>
      </c>
    </row>
    <row r="16876" spans="1:8" ht="15" customHeight="1" x14ac:dyDescent="0.2">
      <c r="A16876" s="733">
        <v>45197</v>
      </c>
      <c r="B16876" s="62" t="s">
        <v>9984</v>
      </c>
      <c r="C16876" s="550" t="s">
        <v>7465</v>
      </c>
      <c r="D16876" s="739" t="s">
        <v>11253</v>
      </c>
      <c r="E16876" s="551">
        <v>35755</v>
      </c>
      <c r="F16876" s="57"/>
      <c r="G16876" s="57">
        <f t="shared" si="269"/>
        <v>-35755</v>
      </c>
      <c r="H16876" s="704" t="s">
        <v>10950</v>
      </c>
    </row>
    <row r="16877" spans="1:8" ht="15" customHeight="1" x14ac:dyDescent="0.2">
      <c r="A16877" s="733">
        <v>45197</v>
      </c>
      <c r="B16877" s="62" t="s">
        <v>11071</v>
      </c>
      <c r="C16877" s="550" t="s">
        <v>7465</v>
      </c>
      <c r="D16877" s="739" t="s">
        <v>11253</v>
      </c>
      <c r="E16877" s="551">
        <v>203425</v>
      </c>
      <c r="F16877" s="57"/>
      <c r="G16877" s="57">
        <f t="shared" si="269"/>
        <v>-203425</v>
      </c>
      <c r="H16877" s="704" t="s">
        <v>10950</v>
      </c>
    </row>
    <row r="16878" spans="1:8" ht="15" customHeight="1" x14ac:dyDescent="0.2">
      <c r="A16878" s="733">
        <v>45197</v>
      </c>
      <c r="B16878" s="62" t="s">
        <v>10294</v>
      </c>
      <c r="C16878" s="62" t="s">
        <v>10989</v>
      </c>
      <c r="D16878" s="182" t="s">
        <v>11216</v>
      </c>
      <c r="E16878" s="125">
        <v>3700</v>
      </c>
      <c r="F16878" s="57"/>
      <c r="G16878" s="57">
        <f t="shared" si="269"/>
        <v>-3700</v>
      </c>
      <c r="H16878" s="704" t="s">
        <v>10950</v>
      </c>
    </row>
    <row r="16879" spans="1:8" ht="15" x14ac:dyDescent="0.2">
      <c r="A16879" s="733">
        <v>45197</v>
      </c>
      <c r="B16879" s="62" t="s">
        <v>10230</v>
      </c>
      <c r="C16879" s="62" t="s">
        <v>10989</v>
      </c>
      <c r="D16879" s="182" t="s">
        <v>11217</v>
      </c>
      <c r="E16879" s="125">
        <v>5300</v>
      </c>
      <c r="F16879" s="57"/>
      <c r="G16879" s="57">
        <f t="shared" si="269"/>
        <v>-5300</v>
      </c>
      <c r="H16879" s="704" t="s">
        <v>10950</v>
      </c>
    </row>
    <row r="16880" spans="1:8" ht="15" x14ac:dyDescent="0.2">
      <c r="A16880" s="733">
        <v>45197</v>
      </c>
      <c r="B16880" s="62" t="s">
        <v>10230</v>
      </c>
      <c r="C16880" s="62" t="s">
        <v>10989</v>
      </c>
      <c r="D16880" s="182" t="s">
        <v>11218</v>
      </c>
      <c r="E16880" s="125">
        <v>1500</v>
      </c>
      <c r="F16880" s="57"/>
      <c r="G16880" s="57">
        <f t="shared" si="269"/>
        <v>-1500</v>
      </c>
      <c r="H16880" s="704" t="s">
        <v>10950</v>
      </c>
    </row>
    <row r="16881" spans="1:8" ht="15" x14ac:dyDescent="0.2">
      <c r="A16881" s="733">
        <v>45197</v>
      </c>
      <c r="B16881" s="62" t="s">
        <v>10574</v>
      </c>
      <c r="C16881" s="62" t="s">
        <v>10989</v>
      </c>
      <c r="D16881" s="182" t="s">
        <v>11219</v>
      </c>
      <c r="E16881" s="125">
        <v>2555</v>
      </c>
      <c r="F16881" s="57"/>
      <c r="G16881" s="57">
        <f t="shared" si="269"/>
        <v>-2555</v>
      </c>
      <c r="H16881" s="704" t="s">
        <v>10950</v>
      </c>
    </row>
    <row r="16882" spans="1:8" ht="15" x14ac:dyDescent="0.2">
      <c r="A16882" s="733">
        <v>45197</v>
      </c>
      <c r="B16882" s="62" t="s">
        <v>10574</v>
      </c>
      <c r="C16882" s="62" t="s">
        <v>285</v>
      </c>
      <c r="D16882" s="182" t="s">
        <v>8661</v>
      </c>
      <c r="E16882" s="125">
        <v>1100</v>
      </c>
      <c r="F16882" s="57"/>
      <c r="G16882" s="57">
        <f t="shared" si="269"/>
        <v>-1100</v>
      </c>
      <c r="H16882" s="704" t="s">
        <v>10950</v>
      </c>
    </row>
    <row r="16883" spans="1:8" ht="15" x14ac:dyDescent="0.2">
      <c r="A16883" s="733">
        <v>45197</v>
      </c>
      <c r="B16883" s="62" t="s">
        <v>10469</v>
      </c>
      <c r="C16883" s="62" t="s">
        <v>7947</v>
      </c>
      <c r="D16883" s="182" t="s">
        <v>11230</v>
      </c>
      <c r="E16883" s="125">
        <v>20000</v>
      </c>
      <c r="F16883" s="57"/>
      <c r="G16883" s="57">
        <f t="shared" si="269"/>
        <v>-20000</v>
      </c>
      <c r="H16883" s="704" t="s">
        <v>10950</v>
      </c>
    </row>
    <row r="16884" spans="1:8" ht="15" x14ac:dyDescent="0.2">
      <c r="A16884" s="733">
        <v>45197</v>
      </c>
      <c r="B16884" s="62" t="s">
        <v>103</v>
      </c>
      <c r="C16884" s="62" t="s">
        <v>103</v>
      </c>
      <c r="D16884" s="182" t="s">
        <v>10209</v>
      </c>
      <c r="E16884" s="125">
        <v>3500</v>
      </c>
      <c r="F16884" s="57"/>
      <c r="G16884" s="57">
        <f t="shared" si="269"/>
        <v>-3500</v>
      </c>
      <c r="H16884" s="704" t="s">
        <v>10950</v>
      </c>
    </row>
    <row r="16885" spans="1:8" ht="15" x14ac:dyDescent="0.2">
      <c r="A16885" s="733">
        <v>45197</v>
      </c>
      <c r="B16885" s="62" t="s">
        <v>10906</v>
      </c>
      <c r="C16885" s="62" t="s">
        <v>5386</v>
      </c>
      <c r="D16885" s="182" t="s">
        <v>11231</v>
      </c>
      <c r="E16885" s="125">
        <v>12000</v>
      </c>
      <c r="F16885" s="57"/>
      <c r="G16885" s="57">
        <f t="shared" si="269"/>
        <v>-12000</v>
      </c>
      <c r="H16885" s="704" t="s">
        <v>10950</v>
      </c>
    </row>
    <row r="16886" spans="1:8" ht="15" customHeight="1" x14ac:dyDescent="0.2">
      <c r="A16886" s="733">
        <v>45197</v>
      </c>
      <c r="B16886" s="62" t="s">
        <v>10906</v>
      </c>
      <c r="C16886" s="62" t="s">
        <v>10989</v>
      </c>
      <c r="D16886" s="182" t="s">
        <v>11119</v>
      </c>
      <c r="E16886" s="125">
        <v>8820</v>
      </c>
      <c r="F16886" s="57"/>
      <c r="G16886" s="57">
        <f t="shared" si="269"/>
        <v>-8820</v>
      </c>
      <c r="H16886" s="704" t="s">
        <v>10950</v>
      </c>
    </row>
    <row r="16887" spans="1:8" ht="15" customHeight="1" x14ac:dyDescent="0.2">
      <c r="A16887" s="733">
        <v>45197</v>
      </c>
      <c r="B16887" s="62" t="s">
        <v>103</v>
      </c>
      <c r="C16887" s="62" t="s">
        <v>5936</v>
      </c>
      <c r="D16887" s="182" t="s">
        <v>11232</v>
      </c>
      <c r="E16887" s="125">
        <v>25000</v>
      </c>
      <c r="F16887" s="57"/>
      <c r="G16887" s="57">
        <f t="shared" si="269"/>
        <v>-25000</v>
      </c>
      <c r="H16887" s="704" t="s">
        <v>10950</v>
      </c>
    </row>
    <row r="16888" spans="1:8" ht="15" x14ac:dyDescent="0.2">
      <c r="A16888" s="733">
        <v>45199</v>
      </c>
      <c r="B16888" s="62" t="s">
        <v>25</v>
      </c>
      <c r="C16888" s="62" t="s">
        <v>5571</v>
      </c>
      <c r="D16888" s="182" t="s">
        <v>11233</v>
      </c>
      <c r="E16888" s="125">
        <v>5340</v>
      </c>
      <c r="F16888" s="57"/>
      <c r="G16888" s="57">
        <f t="shared" si="269"/>
        <v>-5340</v>
      </c>
      <c r="H16888" s="704" t="s">
        <v>10950</v>
      </c>
    </row>
    <row r="16889" spans="1:8" ht="15" x14ac:dyDescent="0.2">
      <c r="A16889" s="733">
        <v>45199</v>
      </c>
      <c r="B16889" s="62" t="s">
        <v>10230</v>
      </c>
      <c r="C16889" s="62" t="s">
        <v>5740</v>
      </c>
      <c r="D16889" s="182" t="s">
        <v>369</v>
      </c>
      <c r="E16889" s="125">
        <v>1500</v>
      </c>
      <c r="F16889" s="57"/>
      <c r="G16889" s="57">
        <f t="shared" si="269"/>
        <v>-1500</v>
      </c>
      <c r="H16889" s="704" t="s">
        <v>10950</v>
      </c>
    </row>
    <row r="16890" spans="1:8" ht="15" x14ac:dyDescent="0.2">
      <c r="A16890" s="733">
        <v>45199</v>
      </c>
      <c r="B16890" s="62" t="s">
        <v>9354</v>
      </c>
      <c r="C16890" s="62" t="s">
        <v>5740</v>
      </c>
      <c r="D16890" s="182" t="s">
        <v>369</v>
      </c>
      <c r="E16890" s="125">
        <v>2700</v>
      </c>
      <c r="F16890" s="57"/>
      <c r="G16890" s="57">
        <f t="shared" si="269"/>
        <v>-2700</v>
      </c>
      <c r="H16890" s="704" t="s">
        <v>10950</v>
      </c>
    </row>
    <row r="16891" spans="1:8" ht="15" x14ac:dyDescent="0.2">
      <c r="A16891" s="733">
        <v>45199</v>
      </c>
      <c r="B16891" s="62" t="s">
        <v>9354</v>
      </c>
      <c r="C16891" s="62" t="s">
        <v>11101</v>
      </c>
      <c r="D16891" s="182" t="s">
        <v>11234</v>
      </c>
      <c r="E16891" s="125">
        <v>80000</v>
      </c>
      <c r="F16891" s="57"/>
      <c r="G16891" s="57">
        <f t="shared" si="269"/>
        <v>-80000</v>
      </c>
      <c r="H16891" s="704" t="s">
        <v>10950</v>
      </c>
    </row>
    <row r="16892" spans="1:8" ht="24" customHeight="1" x14ac:dyDescent="0.2">
      <c r="A16892" s="733">
        <v>45199</v>
      </c>
      <c r="B16892" s="62" t="s">
        <v>9354</v>
      </c>
      <c r="C16892" s="62" t="s">
        <v>391</v>
      </c>
      <c r="D16892" s="182" t="s">
        <v>11235</v>
      </c>
      <c r="E16892" s="125">
        <v>50250</v>
      </c>
      <c r="F16892" s="57"/>
      <c r="G16892" s="57">
        <f t="shared" si="269"/>
        <v>-50250</v>
      </c>
      <c r="H16892" s="704" t="s">
        <v>10950</v>
      </c>
    </row>
    <row r="16893" spans="1:8" ht="15" x14ac:dyDescent="0.2">
      <c r="A16893" s="733">
        <v>45199</v>
      </c>
      <c r="B16893" s="62" t="s">
        <v>10574</v>
      </c>
      <c r="C16893" s="62" t="s">
        <v>10989</v>
      </c>
      <c r="D16893" s="182" t="s">
        <v>11236</v>
      </c>
      <c r="E16893" s="125">
        <v>10000</v>
      </c>
      <c r="F16893" s="57"/>
      <c r="G16893" s="57">
        <f t="shared" si="269"/>
        <v>-10000</v>
      </c>
      <c r="H16893" s="704" t="s">
        <v>10950</v>
      </c>
    </row>
    <row r="16894" spans="1:8" ht="15" x14ac:dyDescent="0.2">
      <c r="A16894" s="733">
        <v>45199</v>
      </c>
      <c r="B16894" s="62" t="s">
        <v>9354</v>
      </c>
      <c r="C16894" s="62" t="s">
        <v>11128</v>
      </c>
      <c r="D16894" s="182" t="s">
        <v>11237</v>
      </c>
      <c r="E16894" s="125">
        <v>40000</v>
      </c>
      <c r="F16894" s="57"/>
      <c r="G16894" s="57">
        <f t="shared" si="269"/>
        <v>-40000</v>
      </c>
      <c r="H16894" s="704" t="s">
        <v>10950</v>
      </c>
    </row>
    <row r="16895" spans="1:8" ht="15" x14ac:dyDescent="0.2">
      <c r="A16895" s="733">
        <v>45199</v>
      </c>
      <c r="B16895" s="62" t="s">
        <v>9354</v>
      </c>
      <c r="C16895" s="62" t="s">
        <v>9823</v>
      </c>
      <c r="D16895" s="182" t="s">
        <v>11238</v>
      </c>
      <c r="E16895" s="125">
        <v>215000</v>
      </c>
      <c r="F16895" s="57"/>
      <c r="G16895" s="57">
        <f t="shared" ref="G16895:G16958" si="270">F16895-E16895</f>
        <v>-215000</v>
      </c>
      <c r="H16895" s="704" t="s">
        <v>10950</v>
      </c>
    </row>
    <row r="16896" spans="1:8" ht="15" x14ac:dyDescent="0.2">
      <c r="A16896" s="733">
        <v>45199</v>
      </c>
      <c r="B16896" s="62" t="s">
        <v>103</v>
      </c>
      <c r="C16896" s="62" t="s">
        <v>5740</v>
      </c>
      <c r="D16896" s="182" t="s">
        <v>11239</v>
      </c>
      <c r="E16896" s="125">
        <v>250</v>
      </c>
      <c r="F16896" s="57"/>
      <c r="G16896" s="57">
        <f t="shared" si="270"/>
        <v>-250</v>
      </c>
      <c r="H16896" s="704" t="s">
        <v>10950</v>
      </c>
    </row>
    <row r="16897" spans="1:8" ht="15" x14ac:dyDescent="0.2">
      <c r="A16897" s="732">
        <v>45171</v>
      </c>
      <c r="B16897" s="173" t="s">
        <v>10377</v>
      </c>
      <c r="C16897" s="173" t="s">
        <v>8069</v>
      </c>
      <c r="D16897" s="227" t="s">
        <v>10991</v>
      </c>
      <c r="E16897" s="235">
        <v>155000</v>
      </c>
      <c r="F16897" s="122"/>
      <c r="G16897" s="122">
        <f t="shared" si="270"/>
        <v>-155000</v>
      </c>
      <c r="H16897" s="708" t="s">
        <v>10950</v>
      </c>
    </row>
    <row r="16898" spans="1:8" ht="15" x14ac:dyDescent="0.2">
      <c r="A16898" s="732">
        <v>45173</v>
      </c>
      <c r="B16898" s="173" t="s">
        <v>10574</v>
      </c>
      <c r="C16898" s="173" t="s">
        <v>1197</v>
      </c>
      <c r="D16898" s="227" t="s">
        <v>10992</v>
      </c>
      <c r="E16898" s="235">
        <v>500000</v>
      </c>
      <c r="F16898" s="122"/>
      <c r="G16898" s="122">
        <f t="shared" si="270"/>
        <v>-500000</v>
      </c>
      <c r="H16898" s="708" t="s">
        <v>10950</v>
      </c>
    </row>
    <row r="16899" spans="1:8" ht="15" x14ac:dyDescent="0.2">
      <c r="A16899" s="732">
        <v>45173</v>
      </c>
      <c r="B16899" s="173" t="s">
        <v>10574</v>
      </c>
      <c r="C16899" s="173" t="s">
        <v>1197</v>
      </c>
      <c r="D16899" s="227" t="s">
        <v>10993</v>
      </c>
      <c r="E16899" s="235">
        <v>500000</v>
      </c>
      <c r="F16899" s="122"/>
      <c r="G16899" s="122">
        <f t="shared" si="270"/>
        <v>-500000</v>
      </c>
      <c r="H16899" s="708" t="s">
        <v>10950</v>
      </c>
    </row>
    <row r="16900" spans="1:8" ht="15" x14ac:dyDescent="0.2">
      <c r="A16900" s="732">
        <v>45174</v>
      </c>
      <c r="B16900" s="173" t="s">
        <v>9505</v>
      </c>
      <c r="C16900" s="550" t="s">
        <v>9547</v>
      </c>
      <c r="D16900" s="739" t="s">
        <v>10994</v>
      </c>
      <c r="E16900" s="551">
        <v>45000</v>
      </c>
      <c r="F16900" s="122"/>
      <c r="G16900" s="122">
        <f t="shared" si="270"/>
        <v>-45000</v>
      </c>
      <c r="H16900" s="708" t="s">
        <v>10950</v>
      </c>
    </row>
    <row r="16901" spans="1:8" ht="15" x14ac:dyDescent="0.2">
      <c r="A16901" s="732">
        <v>45174</v>
      </c>
      <c r="B16901" s="173" t="s">
        <v>10240</v>
      </c>
      <c r="C16901" s="550" t="s">
        <v>9547</v>
      </c>
      <c r="D16901" s="739" t="s">
        <v>10994</v>
      </c>
      <c r="E16901" s="551">
        <v>61000</v>
      </c>
      <c r="F16901" s="122"/>
      <c r="G16901" s="122">
        <f t="shared" si="270"/>
        <v>-61000</v>
      </c>
      <c r="H16901" s="708" t="s">
        <v>10950</v>
      </c>
    </row>
    <row r="16902" spans="1:8" ht="15" x14ac:dyDescent="0.2">
      <c r="A16902" s="732">
        <v>45174</v>
      </c>
      <c r="B16902" s="173" t="s">
        <v>10574</v>
      </c>
      <c r="C16902" s="173" t="s">
        <v>1197</v>
      </c>
      <c r="D16902" s="227" t="s">
        <v>10995</v>
      </c>
      <c r="E16902" s="235">
        <v>938219</v>
      </c>
      <c r="F16902" s="122"/>
      <c r="G16902" s="122">
        <f t="shared" si="270"/>
        <v>-938219</v>
      </c>
      <c r="H16902" s="708" t="s">
        <v>10950</v>
      </c>
    </row>
    <row r="16903" spans="1:8" ht="15" x14ac:dyDescent="0.2">
      <c r="A16903" s="732">
        <v>45174</v>
      </c>
      <c r="B16903" s="173" t="s">
        <v>9354</v>
      </c>
      <c r="C16903" s="173" t="s">
        <v>7904</v>
      </c>
      <c r="D16903" s="227" t="s">
        <v>10996</v>
      </c>
      <c r="E16903" s="235">
        <v>2112457</v>
      </c>
      <c r="F16903" s="122"/>
      <c r="G16903" s="122">
        <f t="shared" si="270"/>
        <v>-2112457</v>
      </c>
      <c r="H16903" s="708" t="s">
        <v>10950</v>
      </c>
    </row>
    <row r="16904" spans="1:8" ht="15" x14ac:dyDescent="0.2">
      <c r="A16904" s="732">
        <v>45178</v>
      </c>
      <c r="B16904" s="173" t="s">
        <v>10230</v>
      </c>
      <c r="C16904" s="173" t="s">
        <v>6782</v>
      </c>
      <c r="D16904" s="227" t="s">
        <v>10997</v>
      </c>
      <c r="E16904" s="235">
        <v>200000</v>
      </c>
      <c r="F16904" s="122"/>
      <c r="G16904" s="122">
        <f t="shared" si="270"/>
        <v>-200000</v>
      </c>
      <c r="H16904" s="708" t="s">
        <v>10950</v>
      </c>
    </row>
    <row r="16905" spans="1:8" ht="15" customHeight="1" x14ac:dyDescent="0.2">
      <c r="A16905" s="732">
        <v>45178</v>
      </c>
      <c r="B16905" s="173" t="s">
        <v>9767</v>
      </c>
      <c r="C16905" s="173" t="s">
        <v>3291</v>
      </c>
      <c r="D16905" s="227" t="s">
        <v>11001</v>
      </c>
      <c r="E16905" s="235">
        <v>50000</v>
      </c>
      <c r="F16905" s="122"/>
      <c r="G16905" s="122">
        <f t="shared" si="270"/>
        <v>-50000</v>
      </c>
      <c r="H16905" s="708" t="s">
        <v>10950</v>
      </c>
    </row>
    <row r="16906" spans="1:8" ht="15" x14ac:dyDescent="0.2">
      <c r="A16906" s="732">
        <v>45178</v>
      </c>
      <c r="B16906" s="173" t="s">
        <v>10907</v>
      </c>
      <c r="C16906" s="173" t="s">
        <v>4321</v>
      </c>
      <c r="D16906" s="227" t="s">
        <v>11020</v>
      </c>
      <c r="E16906" s="235">
        <v>567008</v>
      </c>
      <c r="F16906" s="122"/>
      <c r="G16906" s="122">
        <f t="shared" si="270"/>
        <v>-567008</v>
      </c>
      <c r="H16906" s="708" t="s">
        <v>10950</v>
      </c>
    </row>
    <row r="16907" spans="1:8" ht="15" x14ac:dyDescent="0.2">
      <c r="A16907" s="732">
        <v>45181</v>
      </c>
      <c r="B16907" s="173" t="s">
        <v>9767</v>
      </c>
      <c r="C16907" s="173" t="s">
        <v>1508</v>
      </c>
      <c r="D16907" s="227" t="s">
        <v>11063</v>
      </c>
      <c r="E16907" s="235">
        <v>100000</v>
      </c>
      <c r="F16907" s="122"/>
      <c r="G16907" s="122">
        <f t="shared" si="270"/>
        <v>-100000</v>
      </c>
      <c r="H16907" s="708" t="s">
        <v>10950</v>
      </c>
    </row>
    <row r="16908" spans="1:8" ht="15" x14ac:dyDescent="0.2">
      <c r="A16908" s="732">
        <v>45181</v>
      </c>
      <c r="B16908" s="173" t="s">
        <v>9767</v>
      </c>
      <c r="C16908" s="173" t="s">
        <v>1508</v>
      </c>
      <c r="D16908" s="227" t="s">
        <v>11064</v>
      </c>
      <c r="E16908" s="235">
        <v>100000</v>
      </c>
      <c r="F16908" s="122"/>
      <c r="G16908" s="122">
        <f t="shared" si="270"/>
        <v>-100000</v>
      </c>
      <c r="H16908" s="708" t="s">
        <v>10950</v>
      </c>
    </row>
    <row r="16909" spans="1:8" ht="15" x14ac:dyDescent="0.2">
      <c r="A16909" s="732">
        <v>45182</v>
      </c>
      <c r="B16909" s="173" t="s">
        <v>10142</v>
      </c>
      <c r="C16909" s="173" t="s">
        <v>9748</v>
      </c>
      <c r="D16909" s="227" t="s">
        <v>11109</v>
      </c>
      <c r="E16909" s="235">
        <v>100000</v>
      </c>
      <c r="F16909" s="122"/>
      <c r="G16909" s="122">
        <f t="shared" si="270"/>
        <v>-100000</v>
      </c>
      <c r="H16909" s="708" t="s">
        <v>10950</v>
      </c>
    </row>
    <row r="16910" spans="1:8" ht="15" x14ac:dyDescent="0.2">
      <c r="A16910" s="732">
        <v>45182</v>
      </c>
      <c r="B16910" s="173" t="s">
        <v>3945</v>
      </c>
      <c r="C16910" s="173" t="s">
        <v>3002</v>
      </c>
      <c r="D16910" s="227" t="s">
        <v>11113</v>
      </c>
      <c r="E16910" s="235">
        <v>32760</v>
      </c>
      <c r="F16910" s="235"/>
      <c r="G16910" s="235">
        <f t="shared" si="270"/>
        <v>-32760</v>
      </c>
      <c r="H16910" s="708" t="s">
        <v>10950</v>
      </c>
    </row>
    <row r="16911" spans="1:8" ht="15" x14ac:dyDescent="0.2">
      <c r="A16911" s="732">
        <v>45182</v>
      </c>
      <c r="B16911" s="173" t="s">
        <v>3944</v>
      </c>
      <c r="C16911" s="173" t="s">
        <v>3002</v>
      </c>
      <c r="D16911" s="227" t="s">
        <v>11113</v>
      </c>
      <c r="E16911" s="235">
        <v>35360</v>
      </c>
      <c r="F16911" s="235"/>
      <c r="G16911" s="235">
        <f t="shared" si="270"/>
        <v>-35360</v>
      </c>
      <c r="H16911" s="708" t="s">
        <v>10950</v>
      </c>
    </row>
    <row r="16912" spans="1:8" ht="15" x14ac:dyDescent="0.2">
      <c r="A16912" s="732">
        <v>45196</v>
      </c>
      <c r="B16912" s="173" t="s">
        <v>10907</v>
      </c>
      <c r="C16912" s="173" t="s">
        <v>4321</v>
      </c>
      <c r="D16912" s="227" t="s">
        <v>11020</v>
      </c>
      <c r="E16912" s="235">
        <v>915945</v>
      </c>
      <c r="F16912" s="235"/>
      <c r="G16912" s="235">
        <f t="shared" si="270"/>
        <v>-915945</v>
      </c>
      <c r="H16912" s="708" t="s">
        <v>10950</v>
      </c>
    </row>
    <row r="16913" spans="1:10" ht="98.25" customHeight="1" x14ac:dyDescent="0.2">
      <c r="A16913" s="729">
        <v>45172</v>
      </c>
      <c r="B16913" s="93" t="s">
        <v>10907</v>
      </c>
      <c r="C16913" s="93" t="s">
        <v>558</v>
      </c>
      <c r="D16913" s="801" t="s">
        <v>12029</v>
      </c>
      <c r="E16913" s="175"/>
      <c r="F16913" s="175">
        <v>6770928</v>
      </c>
      <c r="G16913" s="175">
        <f t="shared" si="270"/>
        <v>6770928</v>
      </c>
      <c r="H16913" s="701" t="s">
        <v>10950</v>
      </c>
    </row>
    <row r="16914" spans="1:10" ht="48" x14ac:dyDescent="0.2">
      <c r="A16914" s="729">
        <v>45172</v>
      </c>
      <c r="B16914" s="93" t="s">
        <v>14</v>
      </c>
      <c r="C16914" s="93"/>
      <c r="D16914" s="801" t="s">
        <v>11676</v>
      </c>
      <c r="E16914" s="175"/>
      <c r="F16914" s="175">
        <v>203128</v>
      </c>
      <c r="G16914" s="175">
        <f t="shared" si="270"/>
        <v>203128</v>
      </c>
      <c r="H16914" s="701" t="s">
        <v>10950</v>
      </c>
    </row>
    <row r="16915" spans="1:10" ht="15" x14ac:dyDescent="0.2">
      <c r="A16915" s="729">
        <v>45172</v>
      </c>
      <c r="B16915" s="93" t="s">
        <v>14</v>
      </c>
      <c r="C16915" s="93" t="s">
        <v>558</v>
      </c>
      <c r="D16915" s="801" t="s">
        <v>10951</v>
      </c>
      <c r="E16915" s="91"/>
      <c r="F16915" s="486">
        <v>-203128</v>
      </c>
      <c r="G16915" s="175">
        <f t="shared" si="270"/>
        <v>-203128</v>
      </c>
      <c r="H16915" s="701" t="s">
        <v>10950</v>
      </c>
    </row>
    <row r="16916" spans="1:10" ht="15" x14ac:dyDescent="0.2">
      <c r="A16916" s="729">
        <v>45172</v>
      </c>
      <c r="B16916" s="93" t="s">
        <v>10906</v>
      </c>
      <c r="C16916" s="93" t="s">
        <v>558</v>
      </c>
      <c r="D16916" s="801" t="s">
        <v>11299</v>
      </c>
      <c r="E16916" s="91">
        <v>69740</v>
      </c>
      <c r="F16916" s="486"/>
      <c r="G16916" s="175">
        <f t="shared" si="270"/>
        <v>-69740</v>
      </c>
      <c r="H16916" s="701" t="s">
        <v>10950</v>
      </c>
      <c r="J16916" s="1075"/>
    </row>
    <row r="16917" spans="1:10" ht="15" x14ac:dyDescent="0.2">
      <c r="A16917" s="729">
        <v>45174</v>
      </c>
      <c r="B16917" s="90" t="s">
        <v>9354</v>
      </c>
      <c r="C16917" s="93" t="s">
        <v>558</v>
      </c>
      <c r="D16917" s="891" t="s">
        <v>10952</v>
      </c>
      <c r="E16917" s="91"/>
      <c r="F16917" s="91">
        <v>938219</v>
      </c>
      <c r="G16917" s="175">
        <f t="shared" si="270"/>
        <v>938219</v>
      </c>
      <c r="H16917" s="701" t="s">
        <v>10950</v>
      </c>
      <c r="J16917" s="1075"/>
    </row>
    <row r="16918" spans="1:10" ht="15" x14ac:dyDescent="0.2">
      <c r="A16918" s="729">
        <v>45174</v>
      </c>
      <c r="B16918" s="90" t="s">
        <v>9354</v>
      </c>
      <c r="C16918" s="93" t="s">
        <v>558</v>
      </c>
      <c r="D16918" s="891" t="s">
        <v>10954</v>
      </c>
      <c r="E16918" s="91"/>
      <c r="F16918" s="91">
        <v>2112457</v>
      </c>
      <c r="G16918" s="175">
        <f t="shared" si="270"/>
        <v>2112457</v>
      </c>
      <c r="H16918" s="701" t="s">
        <v>10950</v>
      </c>
      <c r="J16918" s="1075"/>
    </row>
    <row r="16919" spans="1:10" ht="15" x14ac:dyDescent="0.2">
      <c r="A16919" s="729">
        <v>45174</v>
      </c>
      <c r="B16919" s="90" t="s">
        <v>10377</v>
      </c>
      <c r="C16919" s="93" t="s">
        <v>558</v>
      </c>
      <c r="D16919" s="891" t="s">
        <v>10953</v>
      </c>
      <c r="E16919" s="91"/>
      <c r="F16919" s="91">
        <v>2000000</v>
      </c>
      <c r="G16919" s="175">
        <f t="shared" si="270"/>
        <v>2000000</v>
      </c>
      <c r="H16919" s="701" t="s">
        <v>10950</v>
      </c>
      <c r="J16919" s="1075"/>
    </row>
    <row r="16920" spans="1:10" ht="24" x14ac:dyDescent="0.2">
      <c r="A16920" s="729">
        <v>45175</v>
      </c>
      <c r="B16920" s="93" t="s">
        <v>10294</v>
      </c>
      <c r="C16920" s="93" t="s">
        <v>558</v>
      </c>
      <c r="D16920" s="801" t="s">
        <v>10955</v>
      </c>
      <c r="E16920" s="91"/>
      <c r="F16920" s="175">
        <v>1000000</v>
      </c>
      <c r="G16920" s="91">
        <f t="shared" si="270"/>
        <v>1000000</v>
      </c>
      <c r="H16920" s="701" t="s">
        <v>10950</v>
      </c>
    </row>
    <row r="16921" spans="1:10" ht="24" x14ac:dyDescent="0.2">
      <c r="A16921" s="729">
        <v>45175</v>
      </c>
      <c r="B16921" s="93" t="s">
        <v>10294</v>
      </c>
      <c r="C16921" s="93" t="s">
        <v>558</v>
      </c>
      <c r="D16921" s="801" t="s">
        <v>10956</v>
      </c>
      <c r="E16921" s="91"/>
      <c r="F16921" s="175">
        <v>1000000</v>
      </c>
      <c r="G16921" s="91">
        <f t="shared" si="270"/>
        <v>1000000</v>
      </c>
      <c r="H16921" s="701" t="s">
        <v>10950</v>
      </c>
    </row>
    <row r="16922" spans="1:10" s="681" customFormat="1" ht="24" customHeight="1" x14ac:dyDescent="0.25">
      <c r="A16922" s="729">
        <v>45175</v>
      </c>
      <c r="B16922" s="93" t="s">
        <v>10021</v>
      </c>
      <c r="C16922" s="93" t="s">
        <v>558</v>
      </c>
      <c r="D16922" s="801" t="s">
        <v>11004</v>
      </c>
      <c r="E16922" s="175"/>
      <c r="F16922" s="175">
        <v>2000000</v>
      </c>
      <c r="G16922" s="175">
        <f t="shared" si="270"/>
        <v>2000000</v>
      </c>
      <c r="H16922" s="701" t="s">
        <v>10950</v>
      </c>
    </row>
    <row r="16923" spans="1:10" ht="24" x14ac:dyDescent="0.2">
      <c r="A16923" s="729">
        <v>45177</v>
      </c>
      <c r="B16923" s="90" t="s">
        <v>11003</v>
      </c>
      <c r="C16923" s="93" t="s">
        <v>558</v>
      </c>
      <c r="D16923" s="801" t="s">
        <v>11067</v>
      </c>
      <c r="E16923" s="175"/>
      <c r="F16923" s="175">
        <v>400000</v>
      </c>
      <c r="G16923" s="175">
        <f t="shared" si="270"/>
        <v>400000</v>
      </c>
      <c r="H16923" s="701" t="s">
        <v>10950</v>
      </c>
    </row>
    <row r="16924" spans="1:10" ht="15" x14ac:dyDescent="0.2">
      <c r="A16924" s="729">
        <v>45178</v>
      </c>
      <c r="B16924" s="90" t="s">
        <v>3945</v>
      </c>
      <c r="C16924" s="93" t="s">
        <v>558</v>
      </c>
      <c r="D16924" s="891" t="s">
        <v>11018</v>
      </c>
      <c r="E16924" s="91"/>
      <c r="F16924" s="91">
        <v>359992</v>
      </c>
      <c r="G16924" s="175">
        <f t="shared" si="270"/>
        <v>359992</v>
      </c>
      <c r="H16924" s="701" t="s">
        <v>10950</v>
      </c>
    </row>
    <row r="16925" spans="1:10" ht="24" x14ac:dyDescent="0.2">
      <c r="A16925" s="729">
        <v>45178</v>
      </c>
      <c r="B16925" s="93" t="s">
        <v>10021</v>
      </c>
      <c r="C16925" s="93" t="s">
        <v>558</v>
      </c>
      <c r="D16925" s="801" t="s">
        <v>11004</v>
      </c>
      <c r="E16925" s="175"/>
      <c r="F16925" s="175">
        <v>1000000</v>
      </c>
      <c r="G16925" s="175">
        <f t="shared" si="270"/>
        <v>1000000</v>
      </c>
      <c r="H16925" s="701" t="s">
        <v>10950</v>
      </c>
    </row>
    <row r="16926" spans="1:10" ht="15" x14ac:dyDescent="0.2">
      <c r="A16926" s="729">
        <v>45178</v>
      </c>
      <c r="B16926" s="90" t="s">
        <v>9354</v>
      </c>
      <c r="C16926" s="93" t="s">
        <v>558</v>
      </c>
      <c r="D16926" s="891" t="s">
        <v>11019</v>
      </c>
      <c r="E16926" s="91"/>
      <c r="F16926" s="91">
        <v>567008</v>
      </c>
      <c r="G16926" s="175">
        <f t="shared" si="270"/>
        <v>567008</v>
      </c>
      <c r="H16926" s="701" t="s">
        <v>10950</v>
      </c>
    </row>
    <row r="16927" spans="1:10" ht="15" x14ac:dyDescent="0.2">
      <c r="A16927" s="729">
        <v>45178</v>
      </c>
      <c r="B16927" s="90" t="s">
        <v>9767</v>
      </c>
      <c r="C16927" s="93" t="s">
        <v>558</v>
      </c>
      <c r="D16927" s="891" t="s">
        <v>11068</v>
      </c>
      <c r="E16927" s="91"/>
      <c r="F16927" s="91">
        <v>3426842</v>
      </c>
      <c r="G16927" s="91">
        <f t="shared" si="270"/>
        <v>3426842</v>
      </c>
      <c r="H16927" s="701" t="s">
        <v>10950</v>
      </c>
    </row>
    <row r="16928" spans="1:10" ht="15" x14ac:dyDescent="0.2">
      <c r="A16928" s="729">
        <v>45191</v>
      </c>
      <c r="B16928" s="90" t="s">
        <v>3944</v>
      </c>
      <c r="C16928" s="93" t="s">
        <v>558</v>
      </c>
      <c r="D16928" s="891" t="s">
        <v>11149</v>
      </c>
      <c r="E16928" s="91"/>
      <c r="F16928" s="91">
        <v>333522</v>
      </c>
      <c r="G16928" s="91">
        <f t="shared" si="270"/>
        <v>333522</v>
      </c>
      <c r="H16928" s="701" t="s">
        <v>10950</v>
      </c>
    </row>
    <row r="16929" spans="1:8" ht="15" x14ac:dyDescent="0.2">
      <c r="A16929" s="729">
        <v>45196</v>
      </c>
      <c r="B16929" s="90" t="s">
        <v>9354</v>
      </c>
      <c r="C16929" s="93" t="s">
        <v>558</v>
      </c>
      <c r="D16929" s="891" t="s">
        <v>11019</v>
      </c>
      <c r="E16929" s="91"/>
      <c r="F16929" s="91">
        <v>915945</v>
      </c>
      <c r="G16929" s="175">
        <f t="shared" si="270"/>
        <v>915945</v>
      </c>
      <c r="H16929" s="701" t="s">
        <v>10950</v>
      </c>
    </row>
    <row r="16930" spans="1:8" ht="15" x14ac:dyDescent="0.2">
      <c r="A16930" s="733">
        <v>45201</v>
      </c>
      <c r="B16930" s="40" t="s">
        <v>9659</v>
      </c>
      <c r="C16930" s="62" t="s">
        <v>10989</v>
      </c>
      <c r="D16930" s="790" t="s">
        <v>11241</v>
      </c>
      <c r="E16930" s="57">
        <v>44920</v>
      </c>
      <c r="F16930" s="57"/>
      <c r="G16930" s="125">
        <f t="shared" si="270"/>
        <v>-44920</v>
      </c>
      <c r="H16930" s="704" t="s">
        <v>11240</v>
      </c>
    </row>
    <row r="16931" spans="1:8" ht="15" x14ac:dyDescent="0.2">
      <c r="A16931" s="733">
        <v>45201</v>
      </c>
      <c r="B16931" s="40" t="s">
        <v>9407</v>
      </c>
      <c r="C16931" s="62" t="s">
        <v>10989</v>
      </c>
      <c r="D16931" s="790" t="s">
        <v>4877</v>
      </c>
      <c r="E16931" s="57">
        <v>10230</v>
      </c>
      <c r="F16931" s="57"/>
      <c r="G16931" s="125">
        <f t="shared" si="270"/>
        <v>-10230</v>
      </c>
      <c r="H16931" s="704" t="s">
        <v>11240</v>
      </c>
    </row>
    <row r="16932" spans="1:8" ht="15" x14ac:dyDescent="0.2">
      <c r="A16932" s="733">
        <v>45201</v>
      </c>
      <c r="B16932" s="40" t="s">
        <v>25</v>
      </c>
      <c r="C16932" s="62" t="s">
        <v>2427</v>
      </c>
      <c r="D16932" s="790" t="s">
        <v>11242</v>
      </c>
      <c r="E16932" s="57">
        <v>132000</v>
      </c>
      <c r="F16932" s="57"/>
      <c r="G16932" s="125">
        <f t="shared" si="270"/>
        <v>-132000</v>
      </c>
      <c r="H16932" s="704" t="s">
        <v>11240</v>
      </c>
    </row>
    <row r="16933" spans="1:8" ht="15" x14ac:dyDescent="0.2">
      <c r="A16933" s="733">
        <v>45201</v>
      </c>
      <c r="B16933" s="40" t="s">
        <v>103</v>
      </c>
      <c r="C16933" s="62" t="s">
        <v>8148</v>
      </c>
      <c r="D16933" s="790" t="s">
        <v>6309</v>
      </c>
      <c r="E16933" s="57">
        <v>300</v>
      </c>
      <c r="F16933" s="57"/>
      <c r="G16933" s="125">
        <f t="shared" si="270"/>
        <v>-300</v>
      </c>
      <c r="H16933" s="704" t="s">
        <v>11240</v>
      </c>
    </row>
    <row r="16934" spans="1:8" ht="15" x14ac:dyDescent="0.2">
      <c r="A16934" s="733">
        <v>45201</v>
      </c>
      <c r="B16934" s="40" t="s">
        <v>103</v>
      </c>
      <c r="C16934" s="62" t="s">
        <v>103</v>
      </c>
      <c r="D16934" s="790" t="s">
        <v>10209</v>
      </c>
      <c r="E16934" s="57">
        <v>3500</v>
      </c>
      <c r="F16934" s="57"/>
      <c r="G16934" s="125">
        <f t="shared" si="270"/>
        <v>-3500</v>
      </c>
      <c r="H16934" s="704" t="s">
        <v>11240</v>
      </c>
    </row>
    <row r="16935" spans="1:8" ht="15" x14ac:dyDescent="0.2">
      <c r="A16935" s="733">
        <v>45201</v>
      </c>
      <c r="B16935" s="40" t="s">
        <v>9407</v>
      </c>
      <c r="C16935" s="62" t="s">
        <v>10989</v>
      </c>
      <c r="D16935" s="790" t="s">
        <v>10203</v>
      </c>
      <c r="E16935" s="57">
        <v>18500</v>
      </c>
      <c r="F16935" s="57"/>
      <c r="G16935" s="125">
        <f t="shared" si="270"/>
        <v>-18500</v>
      </c>
      <c r="H16935" s="704" t="s">
        <v>11240</v>
      </c>
    </row>
    <row r="16936" spans="1:8" ht="15" x14ac:dyDescent="0.2">
      <c r="A16936" s="733">
        <v>45201</v>
      </c>
      <c r="B16936" s="40" t="s">
        <v>10469</v>
      </c>
      <c r="C16936" s="62" t="s">
        <v>7947</v>
      </c>
      <c r="D16936" s="790" t="s">
        <v>11129</v>
      </c>
      <c r="E16936" s="57">
        <v>45000</v>
      </c>
      <c r="F16936" s="57"/>
      <c r="G16936" s="125">
        <f t="shared" si="270"/>
        <v>-45000</v>
      </c>
      <c r="H16936" s="704" t="s">
        <v>11240</v>
      </c>
    </row>
    <row r="16937" spans="1:8" ht="15" x14ac:dyDescent="0.2">
      <c r="A16937" s="733">
        <v>45201</v>
      </c>
      <c r="B16937" s="40" t="s">
        <v>9984</v>
      </c>
      <c r="C16937" s="62" t="s">
        <v>5740</v>
      </c>
      <c r="D16937" s="790" t="s">
        <v>369</v>
      </c>
      <c r="E16937" s="57">
        <v>700</v>
      </c>
      <c r="F16937" s="57"/>
      <c r="G16937" s="125">
        <f t="shared" si="270"/>
        <v>-700</v>
      </c>
      <c r="H16937" s="704" t="s">
        <v>11240</v>
      </c>
    </row>
    <row r="16938" spans="1:8" ht="15" x14ac:dyDescent="0.2">
      <c r="A16938" s="733">
        <v>45202</v>
      </c>
      <c r="B16938" s="40" t="s">
        <v>9984</v>
      </c>
      <c r="C16938" s="62" t="s">
        <v>6475</v>
      </c>
      <c r="D16938" s="790" t="s">
        <v>11243</v>
      </c>
      <c r="E16938" s="57">
        <v>40000</v>
      </c>
      <c r="F16938" s="57"/>
      <c r="G16938" s="125">
        <f t="shared" si="270"/>
        <v>-40000</v>
      </c>
      <c r="H16938" s="704" t="s">
        <v>11240</v>
      </c>
    </row>
    <row r="16939" spans="1:8" ht="15" x14ac:dyDescent="0.2">
      <c r="A16939" s="733">
        <v>45202</v>
      </c>
      <c r="B16939" s="40" t="s">
        <v>10906</v>
      </c>
      <c r="C16939" s="62" t="s">
        <v>10989</v>
      </c>
      <c r="D16939" s="790" t="s">
        <v>11244</v>
      </c>
      <c r="E16939" s="57">
        <v>25200</v>
      </c>
      <c r="F16939" s="57"/>
      <c r="G16939" s="125">
        <f t="shared" si="270"/>
        <v>-25200</v>
      </c>
      <c r="H16939" s="704" t="s">
        <v>11240</v>
      </c>
    </row>
    <row r="16940" spans="1:8" ht="15" x14ac:dyDescent="0.2">
      <c r="A16940" s="733">
        <v>45202</v>
      </c>
      <c r="B16940" s="40" t="s">
        <v>10906</v>
      </c>
      <c r="C16940" s="62" t="s">
        <v>10989</v>
      </c>
      <c r="D16940" s="790" t="s">
        <v>11245</v>
      </c>
      <c r="E16940" s="57">
        <v>5000</v>
      </c>
      <c r="F16940" s="57"/>
      <c r="G16940" s="125">
        <f t="shared" si="270"/>
        <v>-5000</v>
      </c>
      <c r="H16940" s="704" t="s">
        <v>11240</v>
      </c>
    </row>
    <row r="16941" spans="1:8" ht="15" x14ac:dyDescent="0.2">
      <c r="A16941" s="733">
        <v>45202</v>
      </c>
      <c r="B16941" s="40" t="s">
        <v>10230</v>
      </c>
      <c r="C16941" s="62" t="s">
        <v>5740</v>
      </c>
      <c r="D16941" s="790" t="s">
        <v>10335</v>
      </c>
      <c r="E16941" s="57">
        <v>250</v>
      </c>
      <c r="F16941" s="57"/>
      <c r="G16941" s="125">
        <f t="shared" si="270"/>
        <v>-250</v>
      </c>
      <c r="H16941" s="704" t="s">
        <v>11240</v>
      </c>
    </row>
    <row r="16942" spans="1:8" ht="15" x14ac:dyDescent="0.2">
      <c r="A16942" s="733">
        <v>45202</v>
      </c>
      <c r="B16942" s="40" t="s">
        <v>37</v>
      </c>
      <c r="C16942" s="62" t="s">
        <v>5740</v>
      </c>
      <c r="D16942" s="790" t="s">
        <v>11246</v>
      </c>
      <c r="E16942" s="57">
        <v>250</v>
      </c>
      <c r="F16942" s="57"/>
      <c r="G16942" s="125">
        <f t="shared" si="270"/>
        <v>-250</v>
      </c>
      <c r="H16942" s="704" t="s">
        <v>11240</v>
      </c>
    </row>
    <row r="16943" spans="1:8" ht="15" x14ac:dyDescent="0.2">
      <c r="A16943" s="733">
        <v>45202</v>
      </c>
      <c r="B16943" s="40" t="s">
        <v>103</v>
      </c>
      <c r="C16943" s="62" t="s">
        <v>103</v>
      </c>
      <c r="D16943" s="790" t="s">
        <v>10209</v>
      </c>
      <c r="E16943" s="57">
        <v>4000</v>
      </c>
      <c r="F16943" s="57"/>
      <c r="G16943" s="125">
        <f t="shared" si="270"/>
        <v>-4000</v>
      </c>
      <c r="H16943" s="704" t="s">
        <v>11240</v>
      </c>
    </row>
    <row r="16944" spans="1:8" ht="15" customHeight="1" x14ac:dyDescent="0.2">
      <c r="A16944" s="733">
        <v>45202</v>
      </c>
      <c r="B16944" s="40" t="s">
        <v>9354</v>
      </c>
      <c r="C16944" s="62" t="s">
        <v>10989</v>
      </c>
      <c r="D16944" s="790" t="s">
        <v>11247</v>
      </c>
      <c r="E16944" s="57">
        <v>6500</v>
      </c>
      <c r="F16944" s="57"/>
      <c r="G16944" s="125">
        <f t="shared" si="270"/>
        <v>-6500</v>
      </c>
      <c r="H16944" s="704" t="s">
        <v>11240</v>
      </c>
    </row>
    <row r="16945" spans="1:8" ht="15" customHeight="1" x14ac:dyDescent="0.2">
      <c r="A16945" s="733">
        <v>45202</v>
      </c>
      <c r="B16945" s="40" t="s">
        <v>10906</v>
      </c>
      <c r="C16945" s="62" t="s">
        <v>5740</v>
      </c>
      <c r="D16945" s="790" t="s">
        <v>369</v>
      </c>
      <c r="E16945" s="57">
        <v>2200</v>
      </c>
      <c r="F16945" s="57"/>
      <c r="G16945" s="125">
        <f t="shared" si="270"/>
        <v>-2200</v>
      </c>
      <c r="H16945" s="704" t="s">
        <v>11240</v>
      </c>
    </row>
    <row r="16946" spans="1:8" ht="15" customHeight="1" x14ac:dyDescent="0.2">
      <c r="A16946" s="733">
        <v>45202</v>
      </c>
      <c r="B16946" s="40" t="s">
        <v>8557</v>
      </c>
      <c r="C16946" s="669" t="s">
        <v>1197</v>
      </c>
      <c r="D16946" s="911" t="s">
        <v>11259</v>
      </c>
      <c r="E16946" s="584">
        <v>83200</v>
      </c>
      <c r="F16946" s="57"/>
      <c r="G16946" s="125">
        <f t="shared" si="270"/>
        <v>-83200</v>
      </c>
      <c r="H16946" s="704" t="s">
        <v>11240</v>
      </c>
    </row>
    <row r="16947" spans="1:8" ht="15" customHeight="1" x14ac:dyDescent="0.2">
      <c r="A16947" s="733">
        <v>45202</v>
      </c>
      <c r="B16947" s="40" t="s">
        <v>8866</v>
      </c>
      <c r="C16947" s="669" t="s">
        <v>1197</v>
      </c>
      <c r="D16947" s="911" t="s">
        <v>11259</v>
      </c>
      <c r="E16947" s="584">
        <v>227720</v>
      </c>
      <c r="F16947" s="57"/>
      <c r="G16947" s="125">
        <f t="shared" si="270"/>
        <v>-227720</v>
      </c>
      <c r="H16947" s="704" t="s">
        <v>11240</v>
      </c>
    </row>
    <row r="16948" spans="1:8" ht="15" customHeight="1" x14ac:dyDescent="0.2">
      <c r="A16948" s="733">
        <v>45202</v>
      </c>
      <c r="B16948" s="40" t="s">
        <v>9505</v>
      </c>
      <c r="C16948" s="669" t="s">
        <v>1197</v>
      </c>
      <c r="D16948" s="911" t="s">
        <v>11259</v>
      </c>
      <c r="E16948" s="584">
        <v>9820</v>
      </c>
      <c r="F16948" s="57"/>
      <c r="G16948" s="125">
        <f t="shared" si="270"/>
        <v>-9820</v>
      </c>
      <c r="H16948" s="704" t="s">
        <v>11240</v>
      </c>
    </row>
    <row r="16949" spans="1:8" ht="15" x14ac:dyDescent="0.2">
      <c r="A16949" s="733">
        <v>45202</v>
      </c>
      <c r="B16949" s="40" t="s">
        <v>10294</v>
      </c>
      <c r="C16949" s="669" t="s">
        <v>1197</v>
      </c>
      <c r="D16949" s="911" t="s">
        <v>11259</v>
      </c>
      <c r="E16949" s="584">
        <v>179260</v>
      </c>
      <c r="F16949" s="57"/>
      <c r="G16949" s="125">
        <f t="shared" si="270"/>
        <v>-179260</v>
      </c>
      <c r="H16949" s="704" t="s">
        <v>11240</v>
      </c>
    </row>
    <row r="16950" spans="1:8" ht="15" x14ac:dyDescent="0.2">
      <c r="A16950" s="733">
        <v>45202</v>
      </c>
      <c r="B16950" s="40" t="s">
        <v>9354</v>
      </c>
      <c r="C16950" s="62" t="s">
        <v>7465</v>
      </c>
      <c r="D16950" s="790" t="s">
        <v>11167</v>
      </c>
      <c r="E16950" s="57">
        <v>200000</v>
      </c>
      <c r="F16950" s="57"/>
      <c r="G16950" s="125">
        <f t="shared" si="270"/>
        <v>-200000</v>
      </c>
      <c r="H16950" s="704" t="s">
        <v>11240</v>
      </c>
    </row>
    <row r="16951" spans="1:8" ht="15" x14ac:dyDescent="0.2">
      <c r="A16951" s="733">
        <v>45202</v>
      </c>
      <c r="B16951" s="40" t="s">
        <v>103</v>
      </c>
      <c r="C16951" s="62" t="s">
        <v>7476</v>
      </c>
      <c r="D16951" s="790" t="s">
        <v>11167</v>
      </c>
      <c r="E16951" s="57">
        <v>15000</v>
      </c>
      <c r="F16951" s="57"/>
      <c r="G16951" s="125">
        <f t="shared" si="270"/>
        <v>-15000</v>
      </c>
      <c r="H16951" s="704" t="s">
        <v>11240</v>
      </c>
    </row>
    <row r="16952" spans="1:8" ht="15" x14ac:dyDescent="0.2">
      <c r="A16952" s="733">
        <v>45202</v>
      </c>
      <c r="B16952" s="40" t="s">
        <v>10906</v>
      </c>
      <c r="C16952" s="62" t="s">
        <v>10989</v>
      </c>
      <c r="D16952" s="790" t="s">
        <v>11261</v>
      </c>
      <c r="E16952" s="57">
        <v>36675</v>
      </c>
      <c r="F16952" s="57"/>
      <c r="G16952" s="125">
        <f t="shared" si="270"/>
        <v>-36675</v>
      </c>
      <c r="H16952" s="704" t="s">
        <v>11240</v>
      </c>
    </row>
    <row r="16953" spans="1:8" ht="15" x14ac:dyDescent="0.2">
      <c r="A16953" s="733">
        <v>45202</v>
      </c>
      <c r="B16953" s="40" t="s">
        <v>11085</v>
      </c>
      <c r="C16953" s="62" t="s">
        <v>10989</v>
      </c>
      <c r="D16953" s="790" t="s">
        <v>11262</v>
      </c>
      <c r="E16953" s="57">
        <v>3500</v>
      </c>
      <c r="F16953" s="57"/>
      <c r="G16953" s="125">
        <f t="shared" si="270"/>
        <v>-3500</v>
      </c>
      <c r="H16953" s="704" t="s">
        <v>11240</v>
      </c>
    </row>
    <row r="16954" spans="1:8" ht="15" x14ac:dyDescent="0.2">
      <c r="A16954" s="733">
        <v>45202</v>
      </c>
      <c r="B16954" s="40" t="s">
        <v>10906</v>
      </c>
      <c r="C16954" s="62" t="s">
        <v>285</v>
      </c>
      <c r="D16954" s="790" t="s">
        <v>8661</v>
      </c>
      <c r="E16954" s="57">
        <v>500</v>
      </c>
      <c r="F16954" s="57"/>
      <c r="G16954" s="125">
        <f t="shared" si="270"/>
        <v>-500</v>
      </c>
      <c r="H16954" s="704" t="s">
        <v>11240</v>
      </c>
    </row>
    <row r="16955" spans="1:8" ht="15" x14ac:dyDescent="0.2">
      <c r="A16955" s="733">
        <v>45202</v>
      </c>
      <c r="B16955" s="40" t="s">
        <v>10906</v>
      </c>
      <c r="C16955" s="62" t="s">
        <v>5740</v>
      </c>
      <c r="D16955" s="790" t="s">
        <v>369</v>
      </c>
      <c r="E16955" s="57">
        <v>1000</v>
      </c>
      <c r="F16955" s="57"/>
      <c r="G16955" s="125">
        <f t="shared" si="270"/>
        <v>-1000</v>
      </c>
      <c r="H16955" s="704" t="s">
        <v>11240</v>
      </c>
    </row>
    <row r="16956" spans="1:8" ht="15" x14ac:dyDescent="0.2">
      <c r="A16956" s="733">
        <v>45202</v>
      </c>
      <c r="B16956" s="40" t="s">
        <v>9354</v>
      </c>
      <c r="C16956" s="62" t="s">
        <v>5740</v>
      </c>
      <c r="D16956" s="790" t="s">
        <v>369</v>
      </c>
      <c r="E16956" s="57">
        <v>2000</v>
      </c>
      <c r="F16956" s="57"/>
      <c r="G16956" s="125">
        <f t="shared" si="270"/>
        <v>-2000</v>
      </c>
      <c r="H16956" s="704" t="s">
        <v>11240</v>
      </c>
    </row>
    <row r="16957" spans="1:8" ht="15" x14ac:dyDescent="0.2">
      <c r="A16957" s="733">
        <v>45202</v>
      </c>
      <c r="B16957" s="40" t="s">
        <v>10906</v>
      </c>
      <c r="C16957" s="62" t="s">
        <v>5740</v>
      </c>
      <c r="D16957" s="790" t="s">
        <v>369</v>
      </c>
      <c r="E16957" s="57">
        <v>1500</v>
      </c>
      <c r="F16957" s="57"/>
      <c r="G16957" s="125">
        <f t="shared" si="270"/>
        <v>-1500</v>
      </c>
      <c r="H16957" s="704" t="s">
        <v>11240</v>
      </c>
    </row>
    <row r="16958" spans="1:8" ht="15" x14ac:dyDescent="0.2">
      <c r="A16958" s="733">
        <v>45202</v>
      </c>
      <c r="B16958" s="40" t="s">
        <v>10906</v>
      </c>
      <c r="C16958" s="62" t="s">
        <v>10989</v>
      </c>
      <c r="D16958" s="790" t="s">
        <v>11263</v>
      </c>
      <c r="E16958" s="57">
        <v>16865</v>
      </c>
      <c r="F16958" s="57"/>
      <c r="G16958" s="125">
        <f t="shared" si="270"/>
        <v>-16865</v>
      </c>
      <c r="H16958" s="704" t="s">
        <v>11240</v>
      </c>
    </row>
    <row r="16959" spans="1:8" ht="15" x14ac:dyDescent="0.2">
      <c r="A16959" s="733">
        <v>45202</v>
      </c>
      <c r="B16959" s="40" t="s">
        <v>9354</v>
      </c>
      <c r="C16959" s="62" t="s">
        <v>10989</v>
      </c>
      <c r="D16959" s="790" t="s">
        <v>4965</v>
      </c>
      <c r="E16959" s="57">
        <v>2220</v>
      </c>
      <c r="F16959" s="57"/>
      <c r="G16959" s="125">
        <f t="shared" ref="G16959:G17022" si="271">F16959-E16959</f>
        <v>-2220</v>
      </c>
      <c r="H16959" s="704" t="s">
        <v>11240</v>
      </c>
    </row>
    <row r="16960" spans="1:8" ht="15" x14ac:dyDescent="0.2">
      <c r="A16960" s="733">
        <v>45203</v>
      </c>
      <c r="B16960" s="40" t="s">
        <v>10907</v>
      </c>
      <c r="C16960" s="62" t="s">
        <v>10989</v>
      </c>
      <c r="D16960" s="790" t="s">
        <v>11264</v>
      </c>
      <c r="E16960" s="57">
        <v>11220</v>
      </c>
      <c r="F16960" s="57"/>
      <c r="G16960" s="125">
        <f t="shared" si="271"/>
        <v>-11220</v>
      </c>
      <c r="H16960" s="704" t="s">
        <v>11240</v>
      </c>
    </row>
    <row r="16961" spans="1:8" ht="15" x14ac:dyDescent="0.2">
      <c r="A16961" s="733">
        <v>45203</v>
      </c>
      <c r="B16961" s="40" t="s">
        <v>10906</v>
      </c>
      <c r="C16961" s="62" t="s">
        <v>285</v>
      </c>
      <c r="D16961" s="790" t="s">
        <v>8661</v>
      </c>
      <c r="E16961" s="57">
        <v>800</v>
      </c>
      <c r="F16961" s="57"/>
      <c r="G16961" s="125">
        <f t="shared" si="271"/>
        <v>-800</v>
      </c>
      <c r="H16961" s="704" t="s">
        <v>11240</v>
      </c>
    </row>
    <row r="16962" spans="1:8" ht="15" x14ac:dyDescent="0.2">
      <c r="A16962" s="733">
        <v>45203</v>
      </c>
      <c r="B16962" s="40" t="s">
        <v>103</v>
      </c>
      <c r="C16962" s="62" t="s">
        <v>103</v>
      </c>
      <c r="D16962" s="790" t="s">
        <v>10209</v>
      </c>
      <c r="E16962" s="57">
        <v>3500</v>
      </c>
      <c r="F16962" s="57"/>
      <c r="G16962" s="125">
        <f t="shared" si="271"/>
        <v>-3500</v>
      </c>
      <c r="H16962" s="704" t="s">
        <v>11240</v>
      </c>
    </row>
    <row r="16963" spans="1:8" ht="15" x14ac:dyDescent="0.2">
      <c r="A16963" s="733">
        <v>45203</v>
      </c>
      <c r="B16963" s="40" t="s">
        <v>10906</v>
      </c>
      <c r="C16963" s="62" t="s">
        <v>5740</v>
      </c>
      <c r="D16963" s="790" t="s">
        <v>369</v>
      </c>
      <c r="E16963" s="57">
        <v>1700</v>
      </c>
      <c r="F16963" s="57"/>
      <c r="G16963" s="125">
        <f t="shared" si="271"/>
        <v>-1700</v>
      </c>
      <c r="H16963" s="704" t="s">
        <v>11240</v>
      </c>
    </row>
    <row r="16964" spans="1:8" ht="15" x14ac:dyDescent="0.2">
      <c r="A16964" s="733">
        <v>45203</v>
      </c>
      <c r="B16964" s="40" t="s">
        <v>2932</v>
      </c>
      <c r="C16964" s="62" t="s">
        <v>391</v>
      </c>
      <c r="D16964" s="790" t="s">
        <v>6385</v>
      </c>
      <c r="E16964" s="57">
        <v>6465</v>
      </c>
      <c r="F16964" s="57"/>
      <c r="G16964" s="125">
        <f t="shared" si="271"/>
        <v>-6465</v>
      </c>
      <c r="H16964" s="704" t="s">
        <v>11240</v>
      </c>
    </row>
    <row r="16965" spans="1:8" ht="15" x14ac:dyDescent="0.2">
      <c r="A16965" s="733">
        <v>45203</v>
      </c>
      <c r="B16965" s="40" t="s">
        <v>10230</v>
      </c>
      <c r="C16965" s="62" t="s">
        <v>5740</v>
      </c>
      <c r="D16965" s="790" t="s">
        <v>369</v>
      </c>
      <c r="E16965" s="57">
        <v>3300</v>
      </c>
      <c r="F16965" s="57"/>
      <c r="G16965" s="125">
        <f t="shared" si="271"/>
        <v>-3300</v>
      </c>
      <c r="H16965" s="704" t="s">
        <v>11240</v>
      </c>
    </row>
    <row r="16966" spans="1:8" ht="15" x14ac:dyDescent="0.2">
      <c r="A16966" s="733">
        <v>45203</v>
      </c>
      <c r="B16966" s="40" t="s">
        <v>10906</v>
      </c>
      <c r="C16966" s="62" t="s">
        <v>10989</v>
      </c>
      <c r="D16966" s="790" t="s">
        <v>11265</v>
      </c>
      <c r="E16966" s="57">
        <v>400</v>
      </c>
      <c r="F16966" s="57"/>
      <c r="G16966" s="125">
        <f t="shared" si="271"/>
        <v>-400</v>
      </c>
      <c r="H16966" s="704" t="s">
        <v>11240</v>
      </c>
    </row>
    <row r="16967" spans="1:8" ht="15" x14ac:dyDescent="0.2">
      <c r="A16967" s="733">
        <v>45203</v>
      </c>
      <c r="B16967" s="40" t="s">
        <v>10574</v>
      </c>
      <c r="C16967" s="62" t="s">
        <v>5740</v>
      </c>
      <c r="D16967" s="790" t="s">
        <v>369</v>
      </c>
      <c r="E16967" s="57">
        <v>1000</v>
      </c>
      <c r="F16967" s="57"/>
      <c r="G16967" s="125">
        <f t="shared" si="271"/>
        <v>-1000</v>
      </c>
      <c r="H16967" s="704" t="s">
        <v>11240</v>
      </c>
    </row>
    <row r="16968" spans="1:8" ht="15" x14ac:dyDescent="0.2">
      <c r="A16968" s="733">
        <v>45203</v>
      </c>
      <c r="B16968" s="40" t="s">
        <v>10574</v>
      </c>
      <c r="C16968" s="62" t="s">
        <v>255</v>
      </c>
      <c r="D16968" s="790" t="s">
        <v>11014</v>
      </c>
      <c r="E16968" s="57">
        <v>500000</v>
      </c>
      <c r="F16968" s="57"/>
      <c r="G16968" s="125">
        <f t="shared" si="271"/>
        <v>-500000</v>
      </c>
      <c r="H16968" s="704" t="s">
        <v>11240</v>
      </c>
    </row>
    <row r="16969" spans="1:8" ht="15" x14ac:dyDescent="0.2">
      <c r="A16969" s="733">
        <v>45205</v>
      </c>
      <c r="B16969" s="40" t="s">
        <v>10469</v>
      </c>
      <c r="C16969" s="62" t="s">
        <v>5740</v>
      </c>
      <c r="D16969" s="790" t="s">
        <v>369</v>
      </c>
      <c r="E16969" s="57">
        <v>2300</v>
      </c>
      <c r="F16969" s="57"/>
      <c r="G16969" s="125">
        <f t="shared" si="271"/>
        <v>-2300</v>
      </c>
      <c r="H16969" s="704" t="s">
        <v>11240</v>
      </c>
    </row>
    <row r="16970" spans="1:8" ht="15" x14ac:dyDescent="0.2">
      <c r="A16970" s="733">
        <v>45205</v>
      </c>
      <c r="B16970" s="40" t="s">
        <v>11089</v>
      </c>
      <c r="C16970" s="62" t="s">
        <v>10989</v>
      </c>
      <c r="D16970" s="790" t="s">
        <v>11273</v>
      </c>
      <c r="E16970" s="57">
        <v>800</v>
      </c>
      <c r="F16970" s="57"/>
      <c r="G16970" s="125">
        <f t="shared" si="271"/>
        <v>-800</v>
      </c>
      <c r="H16970" s="704" t="s">
        <v>11240</v>
      </c>
    </row>
    <row r="16971" spans="1:8" ht="15" x14ac:dyDescent="0.2">
      <c r="A16971" s="733">
        <v>45205</v>
      </c>
      <c r="B16971" s="40" t="s">
        <v>103</v>
      </c>
      <c r="C16971" s="62" t="s">
        <v>103</v>
      </c>
      <c r="D16971" s="790" t="s">
        <v>10209</v>
      </c>
      <c r="E16971" s="57">
        <v>3500</v>
      </c>
      <c r="F16971" s="57"/>
      <c r="G16971" s="125">
        <f t="shared" si="271"/>
        <v>-3500</v>
      </c>
      <c r="H16971" s="704" t="s">
        <v>11240</v>
      </c>
    </row>
    <row r="16972" spans="1:8" ht="15" x14ac:dyDescent="0.2">
      <c r="A16972" s="733">
        <v>45205</v>
      </c>
      <c r="B16972" s="40" t="s">
        <v>9354</v>
      </c>
      <c r="C16972" s="62" t="s">
        <v>10970</v>
      </c>
      <c r="D16972" s="790" t="s">
        <v>11129</v>
      </c>
      <c r="E16972" s="57">
        <v>15000</v>
      </c>
      <c r="F16972" s="57"/>
      <c r="G16972" s="125">
        <f t="shared" si="271"/>
        <v>-15000</v>
      </c>
      <c r="H16972" s="704" t="s">
        <v>11240</v>
      </c>
    </row>
    <row r="16973" spans="1:8" ht="15" x14ac:dyDescent="0.2">
      <c r="A16973" s="733">
        <v>45205</v>
      </c>
      <c r="B16973" s="40" t="s">
        <v>10906</v>
      </c>
      <c r="C16973" s="550" t="s">
        <v>10989</v>
      </c>
      <c r="D16973" s="903" t="s">
        <v>11364</v>
      </c>
      <c r="E16973" s="582">
        <v>8000</v>
      </c>
      <c r="F16973" s="57"/>
      <c r="G16973" s="125">
        <f t="shared" si="271"/>
        <v>-8000</v>
      </c>
      <c r="H16973" s="704" t="s">
        <v>11240</v>
      </c>
    </row>
    <row r="16974" spans="1:8" ht="15" x14ac:dyDescent="0.2">
      <c r="A16974" s="733">
        <v>45205</v>
      </c>
      <c r="B16974" s="40" t="s">
        <v>9354</v>
      </c>
      <c r="C16974" s="550" t="s">
        <v>10989</v>
      </c>
      <c r="D16974" s="903" t="s">
        <v>11364</v>
      </c>
      <c r="E16974" s="582">
        <v>8000</v>
      </c>
      <c r="F16974" s="57"/>
      <c r="G16974" s="125">
        <f t="shared" si="271"/>
        <v>-8000</v>
      </c>
      <c r="H16974" s="704" t="s">
        <v>11240</v>
      </c>
    </row>
    <row r="16975" spans="1:8" ht="15" x14ac:dyDescent="0.2">
      <c r="A16975" s="733">
        <v>45205</v>
      </c>
      <c r="B16975" s="40" t="s">
        <v>10230</v>
      </c>
      <c r="C16975" s="550" t="s">
        <v>10989</v>
      </c>
      <c r="D16975" s="903" t="s">
        <v>11364</v>
      </c>
      <c r="E16975" s="582">
        <v>8000</v>
      </c>
      <c r="F16975" s="57"/>
      <c r="G16975" s="125">
        <f t="shared" si="271"/>
        <v>-8000</v>
      </c>
      <c r="H16975" s="704" t="s">
        <v>11240</v>
      </c>
    </row>
    <row r="16976" spans="1:8" ht="15" x14ac:dyDescent="0.2">
      <c r="A16976" s="733">
        <v>45205</v>
      </c>
      <c r="B16976" s="40" t="s">
        <v>11089</v>
      </c>
      <c r="C16976" s="62" t="s">
        <v>10989</v>
      </c>
      <c r="D16976" s="790" t="s">
        <v>11274</v>
      </c>
      <c r="E16976" s="57">
        <v>6370</v>
      </c>
      <c r="F16976" s="57"/>
      <c r="G16976" s="125">
        <f t="shared" si="271"/>
        <v>-6370</v>
      </c>
      <c r="H16976" s="704" t="s">
        <v>11240</v>
      </c>
    </row>
    <row r="16977" spans="1:8" ht="15" x14ac:dyDescent="0.2">
      <c r="A16977" s="733">
        <v>45205</v>
      </c>
      <c r="B16977" s="40" t="s">
        <v>10574</v>
      </c>
      <c r="C16977" s="62" t="s">
        <v>10989</v>
      </c>
      <c r="D16977" s="790" t="s">
        <v>11274</v>
      </c>
      <c r="E16977" s="57">
        <v>36500</v>
      </c>
      <c r="F16977" s="57"/>
      <c r="G16977" s="125">
        <f t="shared" si="271"/>
        <v>-36500</v>
      </c>
      <c r="H16977" s="704" t="s">
        <v>11240</v>
      </c>
    </row>
    <row r="16978" spans="1:8" ht="15" x14ac:dyDescent="0.2">
      <c r="A16978" s="733">
        <v>45205</v>
      </c>
      <c r="B16978" s="40" t="s">
        <v>10469</v>
      </c>
      <c r="C16978" s="62" t="s">
        <v>10989</v>
      </c>
      <c r="D16978" s="790" t="s">
        <v>11275</v>
      </c>
      <c r="E16978" s="57">
        <v>2800</v>
      </c>
      <c r="F16978" s="57"/>
      <c r="G16978" s="125">
        <f t="shared" si="271"/>
        <v>-2800</v>
      </c>
      <c r="H16978" s="704" t="s">
        <v>11240</v>
      </c>
    </row>
    <row r="16979" spans="1:8" ht="15" x14ac:dyDescent="0.2">
      <c r="A16979" s="733">
        <v>45206</v>
      </c>
      <c r="B16979" s="40" t="s">
        <v>10469</v>
      </c>
      <c r="C16979" s="62" t="s">
        <v>5740</v>
      </c>
      <c r="D16979" s="790" t="s">
        <v>369</v>
      </c>
      <c r="E16979" s="57">
        <v>1400</v>
      </c>
      <c r="F16979" s="57"/>
      <c r="G16979" s="125">
        <f t="shared" si="271"/>
        <v>-1400</v>
      </c>
      <c r="H16979" s="704" t="s">
        <v>11240</v>
      </c>
    </row>
    <row r="16980" spans="1:8" ht="15" x14ac:dyDescent="0.2">
      <c r="A16980" s="733">
        <v>45206</v>
      </c>
      <c r="B16980" s="40" t="s">
        <v>10906</v>
      </c>
      <c r="C16980" s="62" t="s">
        <v>10989</v>
      </c>
      <c r="D16980" s="790" t="s">
        <v>11281</v>
      </c>
      <c r="E16980" s="57">
        <v>66400</v>
      </c>
      <c r="F16980" s="57"/>
      <c r="G16980" s="125">
        <f t="shared" si="271"/>
        <v>-66400</v>
      </c>
      <c r="H16980" s="704" t="s">
        <v>11240</v>
      </c>
    </row>
    <row r="16981" spans="1:8" ht="15" x14ac:dyDescent="0.2">
      <c r="A16981" s="733">
        <v>45206</v>
      </c>
      <c r="B16981" s="40" t="s">
        <v>103</v>
      </c>
      <c r="C16981" s="62" t="s">
        <v>1494</v>
      </c>
      <c r="D16981" s="790" t="s">
        <v>733</v>
      </c>
      <c r="E16981" s="57">
        <v>2100</v>
      </c>
      <c r="F16981" s="57"/>
      <c r="G16981" s="125">
        <f t="shared" si="271"/>
        <v>-2100</v>
      </c>
      <c r="H16981" s="704" t="s">
        <v>11240</v>
      </c>
    </row>
    <row r="16982" spans="1:8" ht="15" x14ac:dyDescent="0.2">
      <c r="A16982" s="733">
        <v>45206</v>
      </c>
      <c r="B16982" s="40" t="s">
        <v>9984</v>
      </c>
      <c r="C16982" s="62" t="s">
        <v>10989</v>
      </c>
      <c r="D16982" s="790" t="s">
        <v>11282</v>
      </c>
      <c r="E16982" s="57">
        <v>15180</v>
      </c>
      <c r="F16982" s="57"/>
      <c r="G16982" s="125">
        <f t="shared" si="271"/>
        <v>-15180</v>
      </c>
      <c r="H16982" s="704" t="s">
        <v>11240</v>
      </c>
    </row>
    <row r="16983" spans="1:8" ht="15" x14ac:dyDescent="0.2">
      <c r="A16983" s="733">
        <v>45206</v>
      </c>
      <c r="B16983" s="40" t="s">
        <v>9984</v>
      </c>
      <c r="C16983" s="62" t="s">
        <v>285</v>
      </c>
      <c r="D16983" s="790" t="s">
        <v>11283</v>
      </c>
      <c r="E16983" s="57">
        <v>300</v>
      </c>
      <c r="F16983" s="57"/>
      <c r="G16983" s="125">
        <f t="shared" si="271"/>
        <v>-300</v>
      </c>
      <c r="H16983" s="704" t="s">
        <v>11240</v>
      </c>
    </row>
    <row r="16984" spans="1:8" ht="15" x14ac:dyDescent="0.2">
      <c r="A16984" s="733">
        <v>45206</v>
      </c>
      <c r="B16984" s="40" t="s">
        <v>10907</v>
      </c>
      <c r="C16984" s="62" t="s">
        <v>11284</v>
      </c>
      <c r="D16984" s="790" t="s">
        <v>11285</v>
      </c>
      <c r="E16984" s="57">
        <v>30000</v>
      </c>
      <c r="F16984" s="57"/>
      <c r="G16984" s="125">
        <f t="shared" si="271"/>
        <v>-30000</v>
      </c>
      <c r="H16984" s="704" t="s">
        <v>11240</v>
      </c>
    </row>
    <row r="16985" spans="1:8" ht="15" x14ac:dyDescent="0.2">
      <c r="A16985" s="733">
        <v>45206</v>
      </c>
      <c r="B16985" s="40" t="s">
        <v>37</v>
      </c>
      <c r="C16985" s="62" t="s">
        <v>11286</v>
      </c>
      <c r="D16985" s="790" t="s">
        <v>10099</v>
      </c>
      <c r="E16985" s="57">
        <v>3000</v>
      </c>
      <c r="F16985" s="57"/>
      <c r="G16985" s="125">
        <f t="shared" si="271"/>
        <v>-3000</v>
      </c>
      <c r="H16985" s="704" t="s">
        <v>11240</v>
      </c>
    </row>
    <row r="16986" spans="1:8" ht="15" x14ac:dyDescent="0.2">
      <c r="A16986" s="733">
        <v>45206</v>
      </c>
      <c r="B16986" s="40" t="s">
        <v>10574</v>
      </c>
      <c r="C16986" s="62" t="s">
        <v>11287</v>
      </c>
      <c r="D16986" s="790" t="s">
        <v>2710</v>
      </c>
      <c r="E16986" s="57">
        <v>200000</v>
      </c>
      <c r="F16986" s="57"/>
      <c r="G16986" s="125">
        <f t="shared" si="271"/>
        <v>-200000</v>
      </c>
      <c r="H16986" s="704" t="s">
        <v>11240</v>
      </c>
    </row>
    <row r="16987" spans="1:8" ht="15" x14ac:dyDescent="0.2">
      <c r="A16987" s="733">
        <v>45206</v>
      </c>
      <c r="B16987" s="40" t="s">
        <v>10907</v>
      </c>
      <c r="C16987" s="62" t="s">
        <v>5740</v>
      </c>
      <c r="D16987" s="790" t="s">
        <v>369</v>
      </c>
      <c r="E16987" s="57">
        <v>800</v>
      </c>
      <c r="F16987" s="57"/>
      <c r="G16987" s="125">
        <f t="shared" si="271"/>
        <v>-800</v>
      </c>
      <c r="H16987" s="704" t="s">
        <v>11240</v>
      </c>
    </row>
    <row r="16988" spans="1:8" ht="15" x14ac:dyDescent="0.2">
      <c r="A16988" s="733">
        <v>45206</v>
      </c>
      <c r="B16988" s="40" t="s">
        <v>103</v>
      </c>
      <c r="C16988" s="62" t="s">
        <v>2671</v>
      </c>
      <c r="D16988" s="790" t="s">
        <v>8115</v>
      </c>
      <c r="E16988" s="57">
        <v>1400</v>
      </c>
      <c r="F16988" s="57"/>
      <c r="G16988" s="125">
        <f t="shared" si="271"/>
        <v>-1400</v>
      </c>
      <c r="H16988" s="704" t="s">
        <v>11240</v>
      </c>
    </row>
    <row r="16989" spans="1:8" ht="15" x14ac:dyDescent="0.2">
      <c r="A16989" s="733">
        <v>45206</v>
      </c>
      <c r="B16989" s="40" t="s">
        <v>10907</v>
      </c>
      <c r="C16989" s="62" t="s">
        <v>5740</v>
      </c>
      <c r="D16989" s="790" t="s">
        <v>369</v>
      </c>
      <c r="E16989" s="57">
        <v>3390</v>
      </c>
      <c r="F16989" s="57"/>
      <c r="G16989" s="125">
        <f t="shared" si="271"/>
        <v>-3390</v>
      </c>
      <c r="H16989" s="704" t="s">
        <v>11240</v>
      </c>
    </row>
    <row r="16990" spans="1:8" ht="15" x14ac:dyDescent="0.2">
      <c r="A16990" s="733">
        <v>45206</v>
      </c>
      <c r="B16990" s="40" t="s">
        <v>9984</v>
      </c>
      <c r="C16990" s="62" t="s">
        <v>10989</v>
      </c>
      <c r="D16990" s="790" t="s">
        <v>11288</v>
      </c>
      <c r="E16990" s="57">
        <v>58000</v>
      </c>
      <c r="F16990" s="57"/>
      <c r="G16990" s="125">
        <f t="shared" si="271"/>
        <v>-58000</v>
      </c>
      <c r="H16990" s="704" t="s">
        <v>11240</v>
      </c>
    </row>
    <row r="16991" spans="1:8" ht="15" x14ac:dyDescent="0.2">
      <c r="A16991" s="733">
        <v>45206</v>
      </c>
      <c r="B16991" s="40" t="s">
        <v>10230</v>
      </c>
      <c r="C16991" s="62" t="s">
        <v>11294</v>
      </c>
      <c r="D16991" s="790" t="s">
        <v>11295</v>
      </c>
      <c r="E16991" s="57">
        <v>72000</v>
      </c>
      <c r="F16991" s="57"/>
      <c r="G16991" s="125">
        <f t="shared" si="271"/>
        <v>-72000</v>
      </c>
      <c r="H16991" s="704" t="s">
        <v>11240</v>
      </c>
    </row>
    <row r="16992" spans="1:8" ht="15" x14ac:dyDescent="0.2">
      <c r="A16992" s="733">
        <v>45206</v>
      </c>
      <c r="B16992" s="40" t="s">
        <v>103</v>
      </c>
      <c r="C16992" s="62" t="s">
        <v>11021</v>
      </c>
      <c r="D16992" s="790" t="s">
        <v>11290</v>
      </c>
      <c r="E16992" s="57">
        <v>5000</v>
      </c>
      <c r="F16992" s="57"/>
      <c r="G16992" s="125">
        <f t="shared" si="271"/>
        <v>-5000</v>
      </c>
      <c r="H16992" s="704" t="s">
        <v>11240</v>
      </c>
    </row>
    <row r="16993" spans="1:8" ht="15" x14ac:dyDescent="0.2">
      <c r="A16993" s="733">
        <v>45208</v>
      </c>
      <c r="B16993" s="40" t="s">
        <v>10230</v>
      </c>
      <c r="C16993" s="62" t="s">
        <v>10989</v>
      </c>
      <c r="D16993" s="790" t="s">
        <v>11296</v>
      </c>
      <c r="E16993" s="57">
        <v>3000</v>
      </c>
      <c r="F16993" s="57"/>
      <c r="G16993" s="125">
        <f t="shared" si="271"/>
        <v>-3000</v>
      </c>
      <c r="H16993" s="704" t="s">
        <v>11240</v>
      </c>
    </row>
    <row r="16994" spans="1:8" ht="15" x14ac:dyDescent="0.2">
      <c r="A16994" s="733">
        <v>45208</v>
      </c>
      <c r="B16994" s="40" t="s">
        <v>103</v>
      </c>
      <c r="C16994" s="62" t="s">
        <v>103</v>
      </c>
      <c r="D16994" s="790" t="s">
        <v>10209</v>
      </c>
      <c r="E16994" s="57">
        <v>3500</v>
      </c>
      <c r="F16994" s="57"/>
      <c r="G16994" s="125">
        <f t="shared" si="271"/>
        <v>-3500</v>
      </c>
      <c r="H16994" s="704" t="s">
        <v>11240</v>
      </c>
    </row>
    <row r="16995" spans="1:8" ht="15" x14ac:dyDescent="0.2">
      <c r="A16995" s="733">
        <v>45208</v>
      </c>
      <c r="B16995" s="40" t="s">
        <v>10230</v>
      </c>
      <c r="C16995" s="62" t="s">
        <v>285</v>
      </c>
      <c r="D16995" s="790" t="s">
        <v>10885</v>
      </c>
      <c r="E16995" s="57">
        <v>1500</v>
      </c>
      <c r="F16995" s="57"/>
      <c r="G16995" s="125">
        <f t="shared" si="271"/>
        <v>-1500</v>
      </c>
      <c r="H16995" s="704" t="s">
        <v>11240</v>
      </c>
    </row>
    <row r="16996" spans="1:8" ht="15" x14ac:dyDescent="0.2">
      <c r="A16996" s="733">
        <v>45208</v>
      </c>
      <c r="B16996" s="40" t="s">
        <v>10906</v>
      </c>
      <c r="C16996" s="62" t="s">
        <v>10989</v>
      </c>
      <c r="D16996" s="790" t="s">
        <v>11297</v>
      </c>
      <c r="E16996" s="57">
        <v>11770</v>
      </c>
      <c r="F16996" s="57"/>
      <c r="G16996" s="125">
        <f t="shared" si="271"/>
        <v>-11770</v>
      </c>
      <c r="H16996" s="704" t="s">
        <v>11240</v>
      </c>
    </row>
    <row r="16997" spans="1:8" ht="15" x14ac:dyDescent="0.2">
      <c r="A16997" s="733">
        <v>45208</v>
      </c>
      <c r="B16997" s="40" t="s">
        <v>10574</v>
      </c>
      <c r="C16997" s="62" t="s">
        <v>12292</v>
      </c>
      <c r="D16997" s="790" t="s">
        <v>11298</v>
      </c>
      <c r="E16997" s="57">
        <v>50000</v>
      </c>
      <c r="F16997" s="57"/>
      <c r="G16997" s="125">
        <f t="shared" si="271"/>
        <v>-50000</v>
      </c>
      <c r="H16997" s="704" t="s">
        <v>11240</v>
      </c>
    </row>
    <row r="16998" spans="1:8" ht="15" x14ac:dyDescent="0.2">
      <c r="A16998" s="733">
        <v>45208</v>
      </c>
      <c r="B16998" s="40" t="s">
        <v>9984</v>
      </c>
      <c r="C16998" s="62" t="s">
        <v>5740</v>
      </c>
      <c r="D16998" s="790" t="s">
        <v>369</v>
      </c>
      <c r="E16998" s="57">
        <v>1500</v>
      </c>
      <c r="F16998" s="57"/>
      <c r="G16998" s="125">
        <f t="shared" si="271"/>
        <v>-1500</v>
      </c>
      <c r="H16998" s="704" t="s">
        <v>11240</v>
      </c>
    </row>
    <row r="16999" spans="1:8" ht="15" x14ac:dyDescent="0.2">
      <c r="A16999" s="733">
        <v>45208</v>
      </c>
      <c r="B16999" s="40" t="s">
        <v>9767</v>
      </c>
      <c r="C16999" s="62" t="s">
        <v>10989</v>
      </c>
      <c r="D16999" s="790" t="s">
        <v>11300</v>
      </c>
      <c r="E16999" s="57">
        <v>600</v>
      </c>
      <c r="F16999" s="57"/>
      <c r="G16999" s="125">
        <f t="shared" si="271"/>
        <v>-600</v>
      </c>
      <c r="H16999" s="704" t="s">
        <v>11240</v>
      </c>
    </row>
    <row r="17000" spans="1:8" ht="15" x14ac:dyDescent="0.2">
      <c r="A17000" s="733">
        <v>45208</v>
      </c>
      <c r="B17000" s="40" t="s">
        <v>11003</v>
      </c>
      <c r="C17000" s="62" t="s">
        <v>9472</v>
      </c>
      <c r="D17000" s="790" t="s">
        <v>11301</v>
      </c>
      <c r="E17000" s="57">
        <v>40000</v>
      </c>
      <c r="F17000" s="57"/>
      <c r="G17000" s="125">
        <f t="shared" si="271"/>
        <v>-40000</v>
      </c>
      <c r="H17000" s="704" t="s">
        <v>11240</v>
      </c>
    </row>
    <row r="17001" spans="1:8" ht="15" x14ac:dyDescent="0.2">
      <c r="A17001" s="733">
        <v>45208</v>
      </c>
      <c r="B17001" s="40" t="s">
        <v>9354</v>
      </c>
      <c r="C17001" s="62" t="s">
        <v>10989</v>
      </c>
      <c r="D17001" s="790" t="s">
        <v>9915</v>
      </c>
      <c r="E17001" s="57">
        <v>15000</v>
      </c>
      <c r="F17001" s="57"/>
      <c r="G17001" s="125">
        <f t="shared" si="271"/>
        <v>-15000</v>
      </c>
      <c r="H17001" s="704" t="s">
        <v>11240</v>
      </c>
    </row>
    <row r="17002" spans="1:8" ht="15" x14ac:dyDescent="0.2">
      <c r="A17002" s="733">
        <v>45209</v>
      </c>
      <c r="B17002" s="40" t="s">
        <v>11303</v>
      </c>
      <c r="C17002" s="62" t="s">
        <v>10061</v>
      </c>
      <c r="D17002" s="790" t="s">
        <v>11304</v>
      </c>
      <c r="E17002" s="57">
        <v>30000</v>
      </c>
      <c r="F17002" s="57"/>
      <c r="G17002" s="125">
        <f t="shared" si="271"/>
        <v>-30000</v>
      </c>
      <c r="H17002" s="704" t="s">
        <v>11240</v>
      </c>
    </row>
    <row r="17003" spans="1:8" ht="15" x14ac:dyDescent="0.2">
      <c r="A17003" s="733">
        <v>45209</v>
      </c>
      <c r="B17003" s="40" t="s">
        <v>10906</v>
      </c>
      <c r="C17003" s="62" t="s">
        <v>10989</v>
      </c>
      <c r="D17003" s="790" t="s">
        <v>9636</v>
      </c>
      <c r="E17003" s="57">
        <v>250</v>
      </c>
      <c r="F17003" s="57"/>
      <c r="G17003" s="125">
        <f t="shared" si="271"/>
        <v>-250</v>
      </c>
      <c r="H17003" s="704" t="s">
        <v>11240</v>
      </c>
    </row>
    <row r="17004" spans="1:8" ht="15" x14ac:dyDescent="0.2">
      <c r="A17004" s="733">
        <v>45209</v>
      </c>
      <c r="B17004" s="40" t="s">
        <v>10906</v>
      </c>
      <c r="C17004" s="62" t="s">
        <v>5740</v>
      </c>
      <c r="D17004" s="790" t="s">
        <v>10335</v>
      </c>
      <c r="E17004" s="57">
        <v>250</v>
      </c>
      <c r="F17004" s="57"/>
      <c r="G17004" s="125">
        <f t="shared" si="271"/>
        <v>-250</v>
      </c>
      <c r="H17004" s="704" t="s">
        <v>11240</v>
      </c>
    </row>
    <row r="17005" spans="1:8" ht="15" x14ac:dyDescent="0.2">
      <c r="A17005" s="733">
        <v>45209</v>
      </c>
      <c r="B17005" s="40" t="s">
        <v>11303</v>
      </c>
      <c r="C17005" s="62" t="s">
        <v>10989</v>
      </c>
      <c r="D17005" s="790" t="s">
        <v>11305</v>
      </c>
      <c r="E17005" s="57">
        <v>16300</v>
      </c>
      <c r="F17005" s="57"/>
      <c r="G17005" s="125">
        <f t="shared" si="271"/>
        <v>-16300</v>
      </c>
      <c r="H17005" s="704" t="s">
        <v>11240</v>
      </c>
    </row>
    <row r="17006" spans="1:8" s="681" customFormat="1" ht="36" customHeight="1" x14ac:dyDescent="0.25">
      <c r="A17006" s="733">
        <v>45209</v>
      </c>
      <c r="B17006" s="62" t="s">
        <v>11085</v>
      </c>
      <c r="C17006" s="62" t="s">
        <v>10989</v>
      </c>
      <c r="D17006" s="182" t="s">
        <v>11307</v>
      </c>
      <c r="E17006" s="125">
        <v>39000</v>
      </c>
      <c r="F17006" s="125"/>
      <c r="G17006" s="125">
        <f t="shared" si="271"/>
        <v>-39000</v>
      </c>
      <c r="H17006" s="704" t="s">
        <v>11240</v>
      </c>
    </row>
    <row r="17007" spans="1:8" ht="15" x14ac:dyDescent="0.2">
      <c r="A17007" s="733">
        <v>45209</v>
      </c>
      <c r="B17007" s="40" t="s">
        <v>10906</v>
      </c>
      <c r="C17007" s="62" t="s">
        <v>5740</v>
      </c>
      <c r="D17007" s="790" t="s">
        <v>369</v>
      </c>
      <c r="E17007" s="57">
        <v>2600</v>
      </c>
      <c r="F17007" s="57"/>
      <c r="G17007" s="125">
        <f t="shared" si="271"/>
        <v>-2600</v>
      </c>
      <c r="H17007" s="704" t="s">
        <v>11240</v>
      </c>
    </row>
    <row r="17008" spans="1:8" ht="15" x14ac:dyDescent="0.2">
      <c r="A17008" s="733">
        <v>45209</v>
      </c>
      <c r="B17008" s="40" t="s">
        <v>10377</v>
      </c>
      <c r="C17008" s="669" t="s">
        <v>789</v>
      </c>
      <c r="D17008" s="911" t="s">
        <v>11308</v>
      </c>
      <c r="E17008" s="584">
        <v>2300</v>
      </c>
      <c r="F17008" s="57"/>
      <c r="G17008" s="125">
        <f t="shared" si="271"/>
        <v>-2300</v>
      </c>
      <c r="H17008" s="704" t="s">
        <v>11240</v>
      </c>
    </row>
    <row r="17009" spans="1:8" ht="15" x14ac:dyDescent="0.2">
      <c r="A17009" s="733">
        <v>45209</v>
      </c>
      <c r="B17009" s="40" t="s">
        <v>9767</v>
      </c>
      <c r="C17009" s="669" t="s">
        <v>789</v>
      </c>
      <c r="D17009" s="911" t="s">
        <v>11308</v>
      </c>
      <c r="E17009" s="584">
        <v>2300</v>
      </c>
      <c r="F17009" s="57"/>
      <c r="G17009" s="125">
        <f t="shared" si="271"/>
        <v>-2300</v>
      </c>
      <c r="H17009" s="704" t="s">
        <v>11240</v>
      </c>
    </row>
    <row r="17010" spans="1:8" ht="15" x14ac:dyDescent="0.2">
      <c r="A17010" s="733">
        <v>45209</v>
      </c>
      <c r="B17010" s="40" t="s">
        <v>10906</v>
      </c>
      <c r="C17010" s="669" t="s">
        <v>789</v>
      </c>
      <c r="D17010" s="911" t="s">
        <v>11308</v>
      </c>
      <c r="E17010" s="584">
        <v>2300</v>
      </c>
      <c r="F17010" s="57"/>
      <c r="G17010" s="125">
        <f t="shared" si="271"/>
        <v>-2300</v>
      </c>
      <c r="H17010" s="704" t="s">
        <v>11240</v>
      </c>
    </row>
    <row r="17011" spans="1:8" ht="15" x14ac:dyDescent="0.2">
      <c r="A17011" s="733">
        <v>45209</v>
      </c>
      <c r="B17011" s="40" t="s">
        <v>9984</v>
      </c>
      <c r="C17011" s="669" t="s">
        <v>789</v>
      </c>
      <c r="D17011" s="911" t="s">
        <v>11308</v>
      </c>
      <c r="E17011" s="584">
        <v>2300</v>
      </c>
      <c r="F17011" s="57"/>
      <c r="G17011" s="125">
        <f t="shared" si="271"/>
        <v>-2300</v>
      </c>
      <c r="H17011" s="704" t="s">
        <v>11240</v>
      </c>
    </row>
    <row r="17012" spans="1:8" ht="15" x14ac:dyDescent="0.2">
      <c r="A17012" s="733">
        <v>45209</v>
      </c>
      <c r="B17012" s="40" t="s">
        <v>10574</v>
      </c>
      <c r="C17012" s="669" t="s">
        <v>789</v>
      </c>
      <c r="D17012" s="911" t="s">
        <v>11308</v>
      </c>
      <c r="E17012" s="584">
        <v>2300</v>
      </c>
      <c r="F17012" s="57"/>
      <c r="G17012" s="125">
        <f t="shared" si="271"/>
        <v>-2300</v>
      </c>
      <c r="H17012" s="704" t="s">
        <v>11240</v>
      </c>
    </row>
    <row r="17013" spans="1:8" ht="15" x14ac:dyDescent="0.2">
      <c r="A17013" s="733">
        <v>45209</v>
      </c>
      <c r="B17013" s="40" t="s">
        <v>11089</v>
      </c>
      <c r="C17013" s="669" t="s">
        <v>789</v>
      </c>
      <c r="D17013" s="911" t="s">
        <v>11308</v>
      </c>
      <c r="E17013" s="584">
        <v>2300</v>
      </c>
      <c r="F17013" s="57"/>
      <c r="G17013" s="125">
        <f t="shared" si="271"/>
        <v>-2300</v>
      </c>
      <c r="H17013" s="704" t="s">
        <v>11240</v>
      </c>
    </row>
    <row r="17014" spans="1:8" ht="15" x14ac:dyDescent="0.2">
      <c r="A17014" s="733">
        <v>45209</v>
      </c>
      <c r="B17014" s="40" t="s">
        <v>11267</v>
      </c>
      <c r="C17014" s="669" t="s">
        <v>789</v>
      </c>
      <c r="D17014" s="911" t="s">
        <v>11308</v>
      </c>
      <c r="E17014" s="584">
        <v>2300</v>
      </c>
      <c r="F17014" s="57"/>
      <c r="G17014" s="125">
        <f t="shared" si="271"/>
        <v>-2300</v>
      </c>
      <c r="H17014" s="704" t="s">
        <v>11240</v>
      </c>
    </row>
    <row r="17015" spans="1:8" ht="15" x14ac:dyDescent="0.2">
      <c r="A17015" s="733">
        <v>45209</v>
      </c>
      <c r="B17015" s="40" t="s">
        <v>11085</v>
      </c>
      <c r="C17015" s="669" t="s">
        <v>789</v>
      </c>
      <c r="D17015" s="911" t="s">
        <v>11308</v>
      </c>
      <c r="E17015" s="584">
        <v>2300</v>
      </c>
      <c r="F17015" s="57"/>
      <c r="G17015" s="125">
        <f t="shared" si="271"/>
        <v>-2300</v>
      </c>
      <c r="H17015" s="704" t="s">
        <v>11240</v>
      </c>
    </row>
    <row r="17016" spans="1:8" ht="15" x14ac:dyDescent="0.2">
      <c r="A17016" s="733">
        <v>45209</v>
      </c>
      <c r="B17016" s="40" t="s">
        <v>11267</v>
      </c>
      <c r="C17016" s="62" t="s">
        <v>10856</v>
      </c>
      <c r="D17016" s="790" t="s">
        <v>11309</v>
      </c>
      <c r="E17016" s="57">
        <v>460000</v>
      </c>
      <c r="F17016" s="57"/>
      <c r="G17016" s="125">
        <f t="shared" si="271"/>
        <v>-460000</v>
      </c>
      <c r="H17016" s="704" t="s">
        <v>11240</v>
      </c>
    </row>
    <row r="17017" spans="1:8" ht="15" x14ac:dyDescent="0.2">
      <c r="A17017" s="733">
        <v>45209</v>
      </c>
      <c r="B17017" s="40" t="s">
        <v>10574</v>
      </c>
      <c r="C17017" s="62" t="s">
        <v>285</v>
      </c>
      <c r="D17017" s="790" t="s">
        <v>9893</v>
      </c>
      <c r="E17017" s="57">
        <v>1100</v>
      </c>
      <c r="F17017" s="57"/>
      <c r="G17017" s="125">
        <f t="shared" si="271"/>
        <v>-1100</v>
      </c>
      <c r="H17017" s="704" t="s">
        <v>11240</v>
      </c>
    </row>
    <row r="17018" spans="1:8" ht="15" x14ac:dyDescent="0.2">
      <c r="A17018" s="733">
        <v>45209</v>
      </c>
      <c r="B17018" s="40" t="s">
        <v>10230</v>
      </c>
      <c r="C17018" s="62" t="s">
        <v>10443</v>
      </c>
      <c r="D17018" s="790" t="s">
        <v>11312</v>
      </c>
      <c r="E17018" s="57">
        <v>1000000</v>
      </c>
      <c r="F17018" s="57"/>
      <c r="G17018" s="125">
        <f t="shared" si="271"/>
        <v>-1000000</v>
      </c>
      <c r="H17018" s="704" t="s">
        <v>11240</v>
      </c>
    </row>
    <row r="17019" spans="1:8" ht="15" x14ac:dyDescent="0.2">
      <c r="A17019" s="733">
        <v>45209</v>
      </c>
      <c r="B17019" s="40" t="s">
        <v>11303</v>
      </c>
      <c r="C17019" s="62" t="s">
        <v>10989</v>
      </c>
      <c r="D17019" s="790" t="s">
        <v>10203</v>
      </c>
      <c r="E17019" s="57">
        <v>11715</v>
      </c>
      <c r="F17019" s="57"/>
      <c r="G17019" s="125">
        <f t="shared" si="271"/>
        <v>-11715</v>
      </c>
      <c r="H17019" s="704" t="s">
        <v>11240</v>
      </c>
    </row>
    <row r="17020" spans="1:8" ht="15" x14ac:dyDescent="0.2">
      <c r="A17020" s="733">
        <v>45209</v>
      </c>
      <c r="B17020" s="40" t="s">
        <v>2932</v>
      </c>
      <c r="C17020" s="62" t="s">
        <v>10989</v>
      </c>
      <c r="D17020" s="790" t="s">
        <v>6485</v>
      </c>
      <c r="E17020" s="57">
        <v>10915</v>
      </c>
      <c r="F17020" s="57"/>
      <c r="G17020" s="125">
        <f t="shared" si="271"/>
        <v>-10915</v>
      </c>
      <c r="H17020" s="704" t="s">
        <v>11240</v>
      </c>
    </row>
    <row r="17021" spans="1:8" ht="15" x14ac:dyDescent="0.2">
      <c r="A17021" s="733">
        <v>45210</v>
      </c>
      <c r="B17021" s="40" t="s">
        <v>37</v>
      </c>
      <c r="C17021" s="669" t="s">
        <v>10989</v>
      </c>
      <c r="D17021" s="911" t="s">
        <v>11313</v>
      </c>
      <c r="E17021" s="584">
        <v>5000</v>
      </c>
      <c r="F17021" s="57"/>
      <c r="G17021" s="125">
        <f t="shared" si="271"/>
        <v>-5000</v>
      </c>
      <c r="H17021" s="704" t="s">
        <v>11240</v>
      </c>
    </row>
    <row r="17022" spans="1:8" ht="15" x14ac:dyDescent="0.2">
      <c r="A17022" s="733">
        <v>45210</v>
      </c>
      <c r="B17022" s="40" t="s">
        <v>11003</v>
      </c>
      <c r="C17022" s="669" t="s">
        <v>10989</v>
      </c>
      <c r="D17022" s="911" t="s">
        <v>11313</v>
      </c>
      <c r="E17022" s="584">
        <v>7000</v>
      </c>
      <c r="F17022" s="57"/>
      <c r="G17022" s="125">
        <f t="shared" si="271"/>
        <v>-7000</v>
      </c>
      <c r="H17022" s="704" t="s">
        <v>11240</v>
      </c>
    </row>
    <row r="17023" spans="1:8" ht="15" x14ac:dyDescent="0.2">
      <c r="A17023" s="733">
        <v>45210</v>
      </c>
      <c r="B17023" s="40" t="s">
        <v>10142</v>
      </c>
      <c r="C17023" s="669" t="s">
        <v>10989</v>
      </c>
      <c r="D17023" s="911" t="s">
        <v>11313</v>
      </c>
      <c r="E17023" s="584">
        <v>7000</v>
      </c>
      <c r="F17023" s="57"/>
      <c r="G17023" s="125">
        <f t="shared" ref="G17023:G17086" si="272">F17023-E17023</f>
        <v>-7000</v>
      </c>
      <c r="H17023" s="704" t="s">
        <v>11240</v>
      </c>
    </row>
    <row r="17024" spans="1:8" ht="15" x14ac:dyDescent="0.2">
      <c r="A17024" s="733">
        <v>45210</v>
      </c>
      <c r="B17024" s="40" t="s">
        <v>10377</v>
      </c>
      <c r="C17024" s="669" t="s">
        <v>10989</v>
      </c>
      <c r="D17024" s="911" t="s">
        <v>11313</v>
      </c>
      <c r="E17024" s="584">
        <v>7000</v>
      </c>
      <c r="F17024" s="57"/>
      <c r="G17024" s="125">
        <f t="shared" si="272"/>
        <v>-7000</v>
      </c>
      <c r="H17024" s="704" t="s">
        <v>11240</v>
      </c>
    </row>
    <row r="17025" spans="1:8" ht="15" x14ac:dyDescent="0.2">
      <c r="A17025" s="733">
        <v>45210</v>
      </c>
      <c r="B17025" s="40" t="s">
        <v>9830</v>
      </c>
      <c r="C17025" s="669" t="s">
        <v>10989</v>
      </c>
      <c r="D17025" s="911" t="s">
        <v>11313</v>
      </c>
      <c r="E17025" s="584">
        <v>7000</v>
      </c>
      <c r="F17025" s="57"/>
      <c r="G17025" s="125">
        <f t="shared" si="272"/>
        <v>-7000</v>
      </c>
      <c r="H17025" s="704" t="s">
        <v>11240</v>
      </c>
    </row>
    <row r="17026" spans="1:8" ht="15" x14ac:dyDescent="0.2">
      <c r="A17026" s="733">
        <v>45210</v>
      </c>
      <c r="B17026" s="40" t="s">
        <v>9984</v>
      </c>
      <c r="C17026" s="669" t="s">
        <v>10989</v>
      </c>
      <c r="D17026" s="911" t="s">
        <v>11313</v>
      </c>
      <c r="E17026" s="584">
        <v>7000</v>
      </c>
      <c r="F17026" s="57"/>
      <c r="G17026" s="125">
        <f t="shared" si="272"/>
        <v>-7000</v>
      </c>
      <c r="H17026" s="704" t="s">
        <v>11240</v>
      </c>
    </row>
    <row r="17027" spans="1:8" ht="15" x14ac:dyDescent="0.2">
      <c r="A17027" s="733">
        <v>45210</v>
      </c>
      <c r="B17027" s="40" t="s">
        <v>8874</v>
      </c>
      <c r="C17027" s="669" t="s">
        <v>10989</v>
      </c>
      <c r="D17027" s="911" t="s">
        <v>11313</v>
      </c>
      <c r="E17027" s="584">
        <v>5000</v>
      </c>
      <c r="F17027" s="57"/>
      <c r="G17027" s="125">
        <f t="shared" si="272"/>
        <v>-5000</v>
      </c>
      <c r="H17027" s="704" t="s">
        <v>11240</v>
      </c>
    </row>
    <row r="17028" spans="1:8" ht="15" x14ac:dyDescent="0.2">
      <c r="A17028" s="733">
        <v>45210</v>
      </c>
      <c r="B17028" s="40" t="s">
        <v>9407</v>
      </c>
      <c r="C17028" s="669" t="s">
        <v>10989</v>
      </c>
      <c r="D17028" s="911" t="s">
        <v>11313</v>
      </c>
      <c r="E17028" s="584">
        <v>16000</v>
      </c>
      <c r="F17028" s="57"/>
      <c r="G17028" s="125">
        <f t="shared" si="272"/>
        <v>-16000</v>
      </c>
      <c r="H17028" s="704" t="s">
        <v>11240</v>
      </c>
    </row>
    <row r="17029" spans="1:8" ht="15" x14ac:dyDescent="0.2">
      <c r="A17029" s="733">
        <v>45210</v>
      </c>
      <c r="B17029" s="40" t="s">
        <v>10906</v>
      </c>
      <c r="C17029" s="62" t="s">
        <v>7221</v>
      </c>
      <c r="D17029" s="790" t="s">
        <v>11312</v>
      </c>
      <c r="E17029" s="57">
        <v>300000</v>
      </c>
      <c r="F17029" s="57"/>
      <c r="G17029" s="125">
        <f t="shared" si="272"/>
        <v>-300000</v>
      </c>
      <c r="H17029" s="704" t="s">
        <v>11240</v>
      </c>
    </row>
    <row r="17030" spans="1:8" ht="15" x14ac:dyDescent="0.2">
      <c r="A17030" s="733">
        <v>45210</v>
      </c>
      <c r="B17030" s="40" t="s">
        <v>10377</v>
      </c>
      <c r="C17030" s="62" t="s">
        <v>10989</v>
      </c>
      <c r="D17030" s="790" t="s">
        <v>11314</v>
      </c>
      <c r="E17030" s="57">
        <v>29000</v>
      </c>
      <c r="F17030" s="57"/>
      <c r="G17030" s="125">
        <f t="shared" si="272"/>
        <v>-29000</v>
      </c>
      <c r="H17030" s="704" t="s">
        <v>11240</v>
      </c>
    </row>
    <row r="17031" spans="1:8" ht="15" x14ac:dyDescent="0.2">
      <c r="A17031" s="733">
        <v>45210</v>
      </c>
      <c r="B17031" s="40" t="s">
        <v>10906</v>
      </c>
      <c r="C17031" s="62" t="s">
        <v>10989</v>
      </c>
      <c r="D17031" s="790" t="s">
        <v>11315</v>
      </c>
      <c r="E17031" s="57">
        <v>4860</v>
      </c>
      <c r="F17031" s="57"/>
      <c r="G17031" s="125">
        <f t="shared" si="272"/>
        <v>-4860</v>
      </c>
      <c r="H17031" s="704" t="s">
        <v>11240</v>
      </c>
    </row>
    <row r="17032" spans="1:8" ht="15" x14ac:dyDescent="0.2">
      <c r="A17032" s="733">
        <v>45210</v>
      </c>
      <c r="B17032" s="40" t="s">
        <v>10906</v>
      </c>
      <c r="C17032" s="62" t="s">
        <v>10989</v>
      </c>
      <c r="D17032" s="790" t="s">
        <v>2271</v>
      </c>
      <c r="E17032" s="57">
        <v>27241</v>
      </c>
      <c r="F17032" s="57"/>
      <c r="G17032" s="125">
        <f t="shared" si="272"/>
        <v>-27241</v>
      </c>
      <c r="H17032" s="704" t="s">
        <v>11240</v>
      </c>
    </row>
    <row r="17033" spans="1:8" ht="15" x14ac:dyDescent="0.2">
      <c r="A17033" s="733">
        <v>45210</v>
      </c>
      <c r="B17033" s="40" t="s">
        <v>10906</v>
      </c>
      <c r="C17033" s="62" t="s">
        <v>5740</v>
      </c>
      <c r="D17033" s="790" t="s">
        <v>369</v>
      </c>
      <c r="E17033" s="57">
        <v>1000</v>
      </c>
      <c r="F17033" s="57"/>
      <c r="G17033" s="125">
        <f t="shared" si="272"/>
        <v>-1000</v>
      </c>
      <c r="H17033" s="704" t="s">
        <v>11240</v>
      </c>
    </row>
    <row r="17034" spans="1:8" ht="15" x14ac:dyDescent="0.2">
      <c r="A17034" s="733">
        <v>45210</v>
      </c>
      <c r="B17034" s="40" t="s">
        <v>10230</v>
      </c>
      <c r="C17034" s="62" t="s">
        <v>5740</v>
      </c>
      <c r="D17034" s="790" t="s">
        <v>369</v>
      </c>
      <c r="E17034" s="57">
        <v>900</v>
      </c>
      <c r="F17034" s="57"/>
      <c r="G17034" s="125">
        <f t="shared" si="272"/>
        <v>-900</v>
      </c>
      <c r="H17034" s="704" t="s">
        <v>11240</v>
      </c>
    </row>
    <row r="17035" spans="1:8" ht="15" x14ac:dyDescent="0.2">
      <c r="A17035" s="733">
        <v>45210</v>
      </c>
      <c r="B17035" s="40" t="s">
        <v>103</v>
      </c>
      <c r="C17035" s="62" t="s">
        <v>103</v>
      </c>
      <c r="D17035" s="790" t="s">
        <v>10209</v>
      </c>
      <c r="E17035" s="57">
        <v>3500</v>
      </c>
      <c r="F17035" s="57"/>
      <c r="G17035" s="125">
        <f t="shared" si="272"/>
        <v>-3500</v>
      </c>
      <c r="H17035" s="704" t="s">
        <v>11240</v>
      </c>
    </row>
    <row r="17036" spans="1:8" ht="15" x14ac:dyDescent="0.2">
      <c r="A17036" s="733">
        <v>45210</v>
      </c>
      <c r="B17036" s="40" t="s">
        <v>10469</v>
      </c>
      <c r="C17036" s="62" t="s">
        <v>10989</v>
      </c>
      <c r="D17036" s="790" t="s">
        <v>11316</v>
      </c>
      <c r="E17036" s="57">
        <v>2000</v>
      </c>
      <c r="F17036" s="57"/>
      <c r="G17036" s="125">
        <f t="shared" si="272"/>
        <v>-2000</v>
      </c>
      <c r="H17036" s="704" t="s">
        <v>11240</v>
      </c>
    </row>
    <row r="17037" spans="1:8" ht="15" x14ac:dyDescent="0.2">
      <c r="A17037" s="733">
        <v>45210</v>
      </c>
      <c r="B17037" s="40" t="s">
        <v>9984</v>
      </c>
      <c r="C17037" s="62" t="s">
        <v>10989</v>
      </c>
      <c r="D17037" s="790" t="s">
        <v>11327</v>
      </c>
      <c r="E17037" s="57">
        <v>14600</v>
      </c>
      <c r="F17037" s="57"/>
      <c r="G17037" s="125">
        <f t="shared" si="272"/>
        <v>-14600</v>
      </c>
      <c r="H17037" s="704" t="s">
        <v>11240</v>
      </c>
    </row>
    <row r="17038" spans="1:8" ht="15" x14ac:dyDescent="0.2">
      <c r="A17038" s="733">
        <v>45210</v>
      </c>
      <c r="B17038" s="40" t="s">
        <v>10230</v>
      </c>
      <c r="C17038" s="62" t="s">
        <v>5740</v>
      </c>
      <c r="D17038" s="790" t="s">
        <v>369</v>
      </c>
      <c r="E17038" s="57">
        <v>3000</v>
      </c>
      <c r="F17038" s="57"/>
      <c r="G17038" s="125">
        <f t="shared" si="272"/>
        <v>-3000</v>
      </c>
      <c r="H17038" s="704" t="s">
        <v>11240</v>
      </c>
    </row>
    <row r="17039" spans="1:8" ht="15" x14ac:dyDescent="0.2">
      <c r="A17039" s="733">
        <v>45210</v>
      </c>
      <c r="B17039" s="40" t="s">
        <v>11303</v>
      </c>
      <c r="C17039" s="62" t="s">
        <v>10989</v>
      </c>
      <c r="D17039" s="790" t="s">
        <v>11305</v>
      </c>
      <c r="E17039" s="57">
        <v>36250</v>
      </c>
      <c r="F17039" s="57"/>
      <c r="G17039" s="125">
        <f t="shared" si="272"/>
        <v>-36250</v>
      </c>
      <c r="H17039" s="704" t="s">
        <v>11240</v>
      </c>
    </row>
    <row r="17040" spans="1:8" ht="15" x14ac:dyDescent="0.2">
      <c r="A17040" s="733">
        <v>45210</v>
      </c>
      <c r="B17040" s="40" t="s">
        <v>9354</v>
      </c>
      <c r="C17040" s="62" t="s">
        <v>5740</v>
      </c>
      <c r="D17040" s="790" t="s">
        <v>369</v>
      </c>
      <c r="E17040" s="57">
        <v>795</v>
      </c>
      <c r="F17040" s="57"/>
      <c r="G17040" s="125">
        <f t="shared" si="272"/>
        <v>-795</v>
      </c>
      <c r="H17040" s="704" t="s">
        <v>11240</v>
      </c>
    </row>
    <row r="17041" spans="1:8" ht="15" x14ac:dyDescent="0.2">
      <c r="A17041" s="733">
        <v>45210</v>
      </c>
      <c r="B17041" s="40" t="s">
        <v>10906</v>
      </c>
      <c r="C17041" s="669" t="s">
        <v>10989</v>
      </c>
      <c r="D17041" s="911" t="s">
        <v>11329</v>
      </c>
      <c r="E17041" s="584">
        <v>184800</v>
      </c>
      <c r="F17041" s="57"/>
      <c r="G17041" s="125">
        <f t="shared" si="272"/>
        <v>-184800</v>
      </c>
      <c r="H17041" s="704" t="s">
        <v>11240</v>
      </c>
    </row>
    <row r="17042" spans="1:8" ht="15" x14ac:dyDescent="0.2">
      <c r="A17042" s="733">
        <v>45210</v>
      </c>
      <c r="B17042" s="40" t="s">
        <v>10574</v>
      </c>
      <c r="C17042" s="669" t="s">
        <v>10989</v>
      </c>
      <c r="D17042" s="911" t="s">
        <v>11330</v>
      </c>
      <c r="E17042" s="584">
        <v>37200</v>
      </c>
      <c r="F17042" s="57"/>
      <c r="G17042" s="125">
        <f t="shared" si="272"/>
        <v>-37200</v>
      </c>
      <c r="H17042" s="704" t="s">
        <v>11240</v>
      </c>
    </row>
    <row r="17043" spans="1:8" ht="15" x14ac:dyDescent="0.2">
      <c r="A17043" s="733">
        <v>45210</v>
      </c>
      <c r="B17043" s="40" t="s">
        <v>9354</v>
      </c>
      <c r="C17043" s="62" t="s">
        <v>9458</v>
      </c>
      <c r="D17043" s="790" t="s">
        <v>11328</v>
      </c>
      <c r="E17043" s="57">
        <v>300000</v>
      </c>
      <c r="F17043" s="57"/>
      <c r="G17043" s="125">
        <f t="shared" si="272"/>
        <v>-300000</v>
      </c>
      <c r="H17043" s="704" t="s">
        <v>11240</v>
      </c>
    </row>
    <row r="17044" spans="1:8" ht="15" x14ac:dyDescent="0.2">
      <c r="A17044" s="733">
        <v>45210</v>
      </c>
      <c r="B17044" s="40" t="s">
        <v>10469</v>
      </c>
      <c r="C17044" s="669" t="s">
        <v>10171</v>
      </c>
      <c r="D17044" s="911" t="s">
        <v>11331</v>
      </c>
      <c r="E17044" s="584">
        <v>140800</v>
      </c>
      <c r="F17044" s="57"/>
      <c r="G17044" s="125">
        <f t="shared" si="272"/>
        <v>-140800</v>
      </c>
      <c r="H17044" s="704" t="s">
        <v>11240</v>
      </c>
    </row>
    <row r="17045" spans="1:8" ht="15" customHeight="1" x14ac:dyDescent="0.2">
      <c r="A17045" s="733">
        <v>45210</v>
      </c>
      <c r="B17045" s="40" t="s">
        <v>9984</v>
      </c>
      <c r="C17045" s="669" t="s">
        <v>10171</v>
      </c>
      <c r="D17045" s="911" t="s">
        <v>11331</v>
      </c>
      <c r="E17045" s="584">
        <v>64000</v>
      </c>
      <c r="F17045" s="57"/>
      <c r="G17045" s="125">
        <f t="shared" si="272"/>
        <v>-64000</v>
      </c>
      <c r="H17045" s="704" t="s">
        <v>11240</v>
      </c>
    </row>
    <row r="17046" spans="1:8" ht="15" x14ac:dyDescent="0.2">
      <c r="A17046" s="733">
        <v>45211</v>
      </c>
      <c r="B17046" s="40" t="s">
        <v>11303</v>
      </c>
      <c r="C17046" s="565" t="s">
        <v>1354</v>
      </c>
      <c r="D17046" s="1054" t="s">
        <v>11332</v>
      </c>
      <c r="E17046" s="629">
        <v>27500</v>
      </c>
      <c r="F17046" s="57"/>
      <c r="G17046" s="125">
        <f t="shared" si="272"/>
        <v>-27500</v>
      </c>
      <c r="H17046" s="704" t="s">
        <v>11240</v>
      </c>
    </row>
    <row r="17047" spans="1:8" ht="15" x14ac:dyDescent="0.2">
      <c r="A17047" s="733">
        <v>45211</v>
      </c>
      <c r="B17047" s="40" t="s">
        <v>11003</v>
      </c>
      <c r="C17047" s="565" t="s">
        <v>1354</v>
      </c>
      <c r="D17047" s="1054" t="s">
        <v>11332</v>
      </c>
      <c r="E17047" s="629">
        <f>7250+7000</f>
        <v>14250</v>
      </c>
      <c r="F17047" s="57"/>
      <c r="G17047" s="125">
        <f t="shared" si="272"/>
        <v>-14250</v>
      </c>
      <c r="H17047" s="704" t="s">
        <v>11240</v>
      </c>
    </row>
    <row r="17048" spans="1:8" ht="15" x14ac:dyDescent="0.2">
      <c r="A17048" s="733">
        <v>45211</v>
      </c>
      <c r="B17048" s="40" t="s">
        <v>10469</v>
      </c>
      <c r="C17048" s="565" t="s">
        <v>1354</v>
      </c>
      <c r="D17048" s="1054" t="s">
        <v>11332</v>
      </c>
      <c r="E17048" s="629">
        <v>6650</v>
      </c>
      <c r="F17048" s="57"/>
      <c r="G17048" s="125">
        <f t="shared" si="272"/>
        <v>-6650</v>
      </c>
      <c r="H17048" s="704" t="s">
        <v>11240</v>
      </c>
    </row>
    <row r="17049" spans="1:8" ht="15" x14ac:dyDescent="0.2">
      <c r="A17049" s="733">
        <v>45211</v>
      </c>
      <c r="B17049" s="40" t="s">
        <v>10469</v>
      </c>
      <c r="C17049" s="565" t="s">
        <v>1354</v>
      </c>
      <c r="D17049" s="1054" t="s">
        <v>11332</v>
      </c>
      <c r="E17049" s="629">
        <f>140000-E17048-E17047-E17046</f>
        <v>91600</v>
      </c>
      <c r="F17049" s="57"/>
      <c r="G17049" s="125">
        <f t="shared" si="272"/>
        <v>-91600</v>
      </c>
      <c r="H17049" s="704" t="s">
        <v>11240</v>
      </c>
    </row>
    <row r="17050" spans="1:8" ht="15" x14ac:dyDescent="0.2">
      <c r="A17050" s="733">
        <v>45211</v>
      </c>
      <c r="B17050" s="40" t="s">
        <v>11303</v>
      </c>
      <c r="C17050" s="62" t="s">
        <v>10989</v>
      </c>
      <c r="D17050" s="790" t="s">
        <v>11333</v>
      </c>
      <c r="E17050" s="57">
        <v>4700</v>
      </c>
      <c r="F17050" s="57"/>
      <c r="G17050" s="125">
        <f t="shared" si="272"/>
        <v>-4700</v>
      </c>
      <c r="H17050" s="704" t="s">
        <v>11240</v>
      </c>
    </row>
    <row r="17051" spans="1:8" ht="15" x14ac:dyDescent="0.2">
      <c r="A17051" s="733">
        <v>45212</v>
      </c>
      <c r="B17051" s="40" t="s">
        <v>10230</v>
      </c>
      <c r="C17051" s="62" t="s">
        <v>5740</v>
      </c>
      <c r="D17051" s="790" t="s">
        <v>369</v>
      </c>
      <c r="E17051" s="57">
        <v>850</v>
      </c>
      <c r="F17051" s="57"/>
      <c r="G17051" s="125">
        <f t="shared" si="272"/>
        <v>-850</v>
      </c>
      <c r="H17051" s="704" t="s">
        <v>11240</v>
      </c>
    </row>
    <row r="17052" spans="1:8" ht="15" x14ac:dyDescent="0.2">
      <c r="A17052" s="733">
        <v>45212</v>
      </c>
      <c r="B17052" s="40" t="s">
        <v>10906</v>
      </c>
      <c r="C17052" s="62" t="s">
        <v>10989</v>
      </c>
      <c r="D17052" s="790" t="s">
        <v>11334</v>
      </c>
      <c r="E17052" s="57">
        <v>62671</v>
      </c>
      <c r="F17052" s="57"/>
      <c r="G17052" s="125">
        <f t="shared" si="272"/>
        <v>-62671</v>
      </c>
      <c r="H17052" s="704" t="s">
        <v>11240</v>
      </c>
    </row>
    <row r="17053" spans="1:8" ht="15" x14ac:dyDescent="0.2">
      <c r="A17053" s="733">
        <v>45212</v>
      </c>
      <c r="B17053" s="40" t="s">
        <v>10574</v>
      </c>
      <c r="C17053" s="62" t="s">
        <v>10989</v>
      </c>
      <c r="D17053" s="790" t="s">
        <v>11335</v>
      </c>
      <c r="E17053" s="57">
        <v>39600</v>
      </c>
      <c r="F17053" s="57"/>
      <c r="G17053" s="125">
        <f t="shared" si="272"/>
        <v>-39600</v>
      </c>
      <c r="H17053" s="704" t="s">
        <v>11240</v>
      </c>
    </row>
    <row r="17054" spans="1:8" ht="15" x14ac:dyDescent="0.2">
      <c r="A17054" s="733">
        <v>45212</v>
      </c>
      <c r="B17054" s="40" t="s">
        <v>11336</v>
      </c>
      <c r="C17054" s="62" t="s">
        <v>10989</v>
      </c>
      <c r="D17054" s="790" t="s">
        <v>11337</v>
      </c>
      <c r="E17054" s="57">
        <v>940</v>
      </c>
      <c r="F17054" s="57"/>
      <c r="G17054" s="125">
        <f t="shared" si="272"/>
        <v>-940</v>
      </c>
      <c r="H17054" s="704" t="s">
        <v>11240</v>
      </c>
    </row>
    <row r="17055" spans="1:8" ht="15" x14ac:dyDescent="0.2">
      <c r="A17055" s="733">
        <v>45212</v>
      </c>
      <c r="B17055" s="40" t="s">
        <v>9354</v>
      </c>
      <c r="C17055" s="62" t="s">
        <v>10989</v>
      </c>
      <c r="D17055" s="790" t="s">
        <v>7374</v>
      </c>
      <c r="E17055" s="57">
        <v>7855</v>
      </c>
      <c r="F17055" s="57"/>
      <c r="G17055" s="125">
        <f t="shared" si="272"/>
        <v>-7855</v>
      </c>
      <c r="H17055" s="704" t="s">
        <v>11240</v>
      </c>
    </row>
    <row r="17056" spans="1:8" ht="15" x14ac:dyDescent="0.2">
      <c r="A17056" s="733">
        <v>45212</v>
      </c>
      <c r="B17056" s="40" t="s">
        <v>11336</v>
      </c>
      <c r="C17056" s="62" t="s">
        <v>10989</v>
      </c>
      <c r="D17056" s="790" t="s">
        <v>3095</v>
      </c>
      <c r="E17056" s="57">
        <v>8780</v>
      </c>
      <c r="F17056" s="57"/>
      <c r="G17056" s="125">
        <f t="shared" si="272"/>
        <v>-8780</v>
      </c>
      <c r="H17056" s="704" t="s">
        <v>11240</v>
      </c>
    </row>
    <row r="17057" spans="1:8" ht="15" x14ac:dyDescent="0.2">
      <c r="A17057" s="733">
        <v>45212</v>
      </c>
      <c r="B17057" s="40" t="s">
        <v>11336</v>
      </c>
      <c r="C17057" s="62" t="s">
        <v>11338</v>
      </c>
      <c r="D17057" s="790" t="s">
        <v>5138</v>
      </c>
      <c r="E17057" s="57">
        <v>400</v>
      </c>
      <c r="F17057" s="57"/>
      <c r="G17057" s="125">
        <f t="shared" si="272"/>
        <v>-400</v>
      </c>
      <c r="H17057" s="704" t="s">
        <v>11240</v>
      </c>
    </row>
    <row r="17058" spans="1:8" ht="15" x14ac:dyDescent="0.2">
      <c r="A17058" s="733">
        <v>45212</v>
      </c>
      <c r="B17058" s="40" t="s">
        <v>103</v>
      </c>
      <c r="C17058" s="62" t="s">
        <v>103</v>
      </c>
      <c r="D17058" s="790" t="s">
        <v>10209</v>
      </c>
      <c r="E17058" s="57">
        <v>3500</v>
      </c>
      <c r="F17058" s="57"/>
      <c r="G17058" s="125">
        <f t="shared" si="272"/>
        <v>-3500</v>
      </c>
      <c r="H17058" s="704" t="s">
        <v>11240</v>
      </c>
    </row>
    <row r="17059" spans="1:8" ht="15" x14ac:dyDescent="0.2">
      <c r="A17059" s="733">
        <v>45212</v>
      </c>
      <c r="B17059" s="40" t="s">
        <v>11003</v>
      </c>
      <c r="C17059" s="62" t="s">
        <v>391</v>
      </c>
      <c r="D17059" s="790" t="s">
        <v>11339</v>
      </c>
      <c r="E17059" s="57">
        <v>1000</v>
      </c>
      <c r="F17059" s="57"/>
      <c r="G17059" s="125">
        <f t="shared" si="272"/>
        <v>-1000</v>
      </c>
      <c r="H17059" s="704" t="s">
        <v>11240</v>
      </c>
    </row>
    <row r="17060" spans="1:8" ht="15" x14ac:dyDescent="0.2">
      <c r="A17060" s="733">
        <v>45212</v>
      </c>
      <c r="B17060" s="40" t="s">
        <v>10230</v>
      </c>
      <c r="C17060" s="62" t="s">
        <v>5740</v>
      </c>
      <c r="D17060" s="790" t="s">
        <v>369</v>
      </c>
      <c r="E17060" s="57">
        <v>900</v>
      </c>
      <c r="F17060" s="57"/>
      <c r="G17060" s="125">
        <f t="shared" si="272"/>
        <v>-900</v>
      </c>
      <c r="H17060" s="704" t="s">
        <v>11240</v>
      </c>
    </row>
    <row r="17061" spans="1:8" ht="15" x14ac:dyDescent="0.2">
      <c r="A17061" s="733">
        <v>45212</v>
      </c>
      <c r="B17061" s="40" t="s">
        <v>10230</v>
      </c>
      <c r="C17061" s="669" t="s">
        <v>10887</v>
      </c>
      <c r="D17061" s="911" t="s">
        <v>11340</v>
      </c>
      <c r="E17061" s="584">
        <v>36000</v>
      </c>
      <c r="F17061" s="57"/>
      <c r="G17061" s="125">
        <f t="shared" si="272"/>
        <v>-36000</v>
      </c>
      <c r="H17061" s="704" t="s">
        <v>11240</v>
      </c>
    </row>
    <row r="17062" spans="1:8" ht="15" x14ac:dyDescent="0.2">
      <c r="A17062" s="733">
        <v>45212</v>
      </c>
      <c r="B17062" s="40" t="s">
        <v>9354</v>
      </c>
      <c r="C17062" s="669" t="s">
        <v>10887</v>
      </c>
      <c r="D17062" s="911" t="s">
        <v>11340</v>
      </c>
      <c r="E17062" s="584">
        <v>52000</v>
      </c>
      <c r="F17062" s="57"/>
      <c r="G17062" s="125">
        <f t="shared" si="272"/>
        <v>-52000</v>
      </c>
      <c r="H17062" s="704" t="s">
        <v>11240</v>
      </c>
    </row>
    <row r="17063" spans="1:8" ht="15" x14ac:dyDescent="0.2">
      <c r="A17063" s="733">
        <v>45212</v>
      </c>
      <c r="B17063" s="40" t="s">
        <v>10906</v>
      </c>
      <c r="C17063" s="669" t="s">
        <v>10887</v>
      </c>
      <c r="D17063" s="911" t="s">
        <v>11340</v>
      </c>
      <c r="E17063" s="584">
        <v>383000</v>
      </c>
      <c r="F17063" s="57"/>
      <c r="G17063" s="125">
        <f t="shared" si="272"/>
        <v>-383000</v>
      </c>
      <c r="H17063" s="704" t="s">
        <v>11240</v>
      </c>
    </row>
    <row r="17064" spans="1:8" ht="15" x14ac:dyDescent="0.2">
      <c r="A17064" s="733">
        <v>45213</v>
      </c>
      <c r="B17064" s="40" t="s">
        <v>10906</v>
      </c>
      <c r="C17064" s="62" t="s">
        <v>5740</v>
      </c>
      <c r="D17064" s="790" t="s">
        <v>10335</v>
      </c>
      <c r="E17064" s="57">
        <v>280</v>
      </c>
      <c r="F17064" s="57"/>
      <c r="G17064" s="125">
        <f t="shared" si="272"/>
        <v>-280</v>
      </c>
      <c r="H17064" s="704" t="s">
        <v>11240</v>
      </c>
    </row>
    <row r="17065" spans="1:8" ht="15" x14ac:dyDescent="0.2">
      <c r="A17065" s="733">
        <v>45213</v>
      </c>
      <c r="B17065" s="40" t="s">
        <v>25</v>
      </c>
      <c r="C17065" s="62" t="s">
        <v>4064</v>
      </c>
      <c r="D17065" s="790" t="s">
        <v>11355</v>
      </c>
      <c r="E17065" s="57">
        <v>2350</v>
      </c>
      <c r="F17065" s="57"/>
      <c r="G17065" s="125">
        <f t="shared" si="272"/>
        <v>-2350</v>
      </c>
      <c r="H17065" s="704" t="s">
        <v>11240</v>
      </c>
    </row>
    <row r="17066" spans="1:8" ht="15" x14ac:dyDescent="0.2">
      <c r="A17066" s="733">
        <v>45213</v>
      </c>
      <c r="B17066" s="40" t="s">
        <v>9984</v>
      </c>
      <c r="C17066" s="62" t="s">
        <v>5740</v>
      </c>
      <c r="D17066" s="790" t="s">
        <v>369</v>
      </c>
      <c r="E17066" s="57">
        <v>2200</v>
      </c>
      <c r="F17066" s="57"/>
      <c r="G17066" s="125">
        <f t="shared" si="272"/>
        <v>-2200</v>
      </c>
      <c r="H17066" s="704" t="s">
        <v>11240</v>
      </c>
    </row>
    <row r="17067" spans="1:8" ht="15" x14ac:dyDescent="0.2">
      <c r="A17067" s="733">
        <v>45213</v>
      </c>
      <c r="B17067" s="40" t="s">
        <v>9354</v>
      </c>
      <c r="C17067" s="62" t="s">
        <v>14</v>
      </c>
      <c r="D17067" s="790" t="s">
        <v>11356</v>
      </c>
      <c r="E17067" s="57">
        <v>3000</v>
      </c>
      <c r="F17067" s="57"/>
      <c r="G17067" s="125">
        <f t="shared" si="272"/>
        <v>-3000</v>
      </c>
      <c r="H17067" s="704" t="s">
        <v>11240</v>
      </c>
    </row>
    <row r="17068" spans="1:8" ht="15" x14ac:dyDescent="0.2">
      <c r="A17068" s="733">
        <v>45213</v>
      </c>
      <c r="B17068" s="40" t="s">
        <v>11131</v>
      </c>
      <c r="C17068" s="62" t="s">
        <v>10766</v>
      </c>
      <c r="D17068" s="790" t="s">
        <v>11357</v>
      </c>
      <c r="E17068" s="57">
        <v>700000</v>
      </c>
      <c r="F17068" s="57"/>
      <c r="G17068" s="125">
        <f t="shared" si="272"/>
        <v>-700000</v>
      </c>
      <c r="H17068" s="704" t="s">
        <v>11240</v>
      </c>
    </row>
    <row r="17069" spans="1:8" ht="15" x14ac:dyDescent="0.2">
      <c r="A17069" s="733">
        <v>45213</v>
      </c>
      <c r="B17069" s="40" t="s">
        <v>11003</v>
      </c>
      <c r="C17069" s="62" t="s">
        <v>11214</v>
      </c>
      <c r="D17069" s="790" t="s">
        <v>11358</v>
      </c>
      <c r="E17069" s="57">
        <v>65000</v>
      </c>
      <c r="F17069" s="57"/>
      <c r="G17069" s="125">
        <f t="shared" si="272"/>
        <v>-65000</v>
      </c>
      <c r="H17069" s="704" t="s">
        <v>11240</v>
      </c>
    </row>
    <row r="17070" spans="1:8" ht="15" x14ac:dyDescent="0.2">
      <c r="A17070" s="733">
        <v>45213</v>
      </c>
      <c r="B17070" s="40" t="s">
        <v>10230</v>
      </c>
      <c r="C17070" s="62" t="s">
        <v>10989</v>
      </c>
      <c r="D17070" s="790" t="s">
        <v>11359</v>
      </c>
      <c r="E17070" s="57">
        <v>30900</v>
      </c>
      <c r="F17070" s="57"/>
      <c r="G17070" s="125">
        <f t="shared" si="272"/>
        <v>-30900</v>
      </c>
      <c r="H17070" s="704" t="s">
        <v>11240</v>
      </c>
    </row>
    <row r="17071" spans="1:8" ht="15" x14ac:dyDescent="0.2">
      <c r="A17071" s="733">
        <v>45213</v>
      </c>
      <c r="B17071" s="40" t="s">
        <v>9984</v>
      </c>
      <c r="C17071" s="62" t="s">
        <v>10234</v>
      </c>
      <c r="D17071" s="790" t="s">
        <v>11360</v>
      </c>
      <c r="E17071" s="57">
        <v>110300</v>
      </c>
      <c r="F17071" s="57"/>
      <c r="G17071" s="125">
        <f t="shared" si="272"/>
        <v>-110300</v>
      </c>
      <c r="H17071" s="704" t="s">
        <v>11240</v>
      </c>
    </row>
    <row r="17072" spans="1:8" ht="15" x14ac:dyDescent="0.2">
      <c r="A17072" s="733">
        <v>45214</v>
      </c>
      <c r="B17072" s="40" t="s">
        <v>25</v>
      </c>
      <c r="C17072" s="62" t="s">
        <v>8148</v>
      </c>
      <c r="D17072" s="790" t="s">
        <v>6342</v>
      </c>
      <c r="E17072" s="57">
        <v>8700</v>
      </c>
      <c r="F17072" s="57"/>
      <c r="G17072" s="125">
        <f t="shared" si="272"/>
        <v>-8700</v>
      </c>
      <c r="H17072" s="704" t="s">
        <v>11240</v>
      </c>
    </row>
    <row r="17073" spans="1:8" ht="15" x14ac:dyDescent="0.2">
      <c r="A17073" s="733">
        <v>45214</v>
      </c>
      <c r="B17073" s="40" t="s">
        <v>103</v>
      </c>
      <c r="C17073" s="62" t="s">
        <v>8148</v>
      </c>
      <c r="D17073" s="790" t="s">
        <v>6342</v>
      </c>
      <c r="E17073" s="57">
        <v>2100</v>
      </c>
      <c r="F17073" s="57"/>
      <c r="G17073" s="125">
        <f t="shared" si="272"/>
        <v>-2100</v>
      </c>
      <c r="H17073" s="704" t="s">
        <v>11240</v>
      </c>
    </row>
    <row r="17074" spans="1:8" ht="15" x14ac:dyDescent="0.2">
      <c r="A17074" s="733">
        <v>45214</v>
      </c>
      <c r="B17074" s="40" t="s">
        <v>9984</v>
      </c>
      <c r="C17074" s="62" t="s">
        <v>10989</v>
      </c>
      <c r="D17074" s="790" t="s">
        <v>11362</v>
      </c>
      <c r="E17074" s="57">
        <v>161000</v>
      </c>
      <c r="F17074" s="57"/>
      <c r="G17074" s="125">
        <f t="shared" si="272"/>
        <v>-161000</v>
      </c>
      <c r="H17074" s="704" t="s">
        <v>11240</v>
      </c>
    </row>
    <row r="17075" spans="1:8" ht="15" x14ac:dyDescent="0.2">
      <c r="A17075" s="733">
        <v>45214</v>
      </c>
      <c r="B17075" s="40" t="s">
        <v>103</v>
      </c>
      <c r="C17075" s="62" t="s">
        <v>5740</v>
      </c>
      <c r="D17075" s="790" t="s">
        <v>11363</v>
      </c>
      <c r="E17075" s="57">
        <v>250</v>
      </c>
      <c r="F17075" s="57"/>
      <c r="G17075" s="125">
        <f t="shared" si="272"/>
        <v>-250</v>
      </c>
      <c r="H17075" s="704" t="s">
        <v>11240</v>
      </c>
    </row>
    <row r="17076" spans="1:8" ht="15" x14ac:dyDescent="0.2">
      <c r="A17076" s="733">
        <v>45214</v>
      </c>
      <c r="B17076" s="40" t="s">
        <v>103</v>
      </c>
      <c r="C17076" s="62" t="s">
        <v>103</v>
      </c>
      <c r="D17076" s="790" t="s">
        <v>10209</v>
      </c>
      <c r="E17076" s="57">
        <v>3000</v>
      </c>
      <c r="F17076" s="57"/>
      <c r="G17076" s="125">
        <f t="shared" si="272"/>
        <v>-3000</v>
      </c>
      <c r="H17076" s="704" t="s">
        <v>11240</v>
      </c>
    </row>
    <row r="17077" spans="1:8" ht="15" x14ac:dyDescent="0.2">
      <c r="A17077" s="733">
        <v>45214</v>
      </c>
      <c r="B17077" s="40" t="s">
        <v>10469</v>
      </c>
      <c r="C17077" s="62" t="s">
        <v>10989</v>
      </c>
      <c r="D17077" s="790" t="s">
        <v>11371</v>
      </c>
      <c r="E17077" s="57">
        <v>1600</v>
      </c>
      <c r="F17077" s="57"/>
      <c r="G17077" s="125">
        <f t="shared" si="272"/>
        <v>-1600</v>
      </c>
      <c r="H17077" s="704" t="s">
        <v>11240</v>
      </c>
    </row>
    <row r="17078" spans="1:8" ht="15" x14ac:dyDescent="0.2">
      <c r="A17078" s="733">
        <v>45214</v>
      </c>
      <c r="B17078" s="40" t="s">
        <v>9984</v>
      </c>
      <c r="C17078" s="62" t="s">
        <v>6475</v>
      </c>
      <c r="D17078" s="790" t="s">
        <v>11304</v>
      </c>
      <c r="E17078" s="57">
        <v>10000</v>
      </c>
      <c r="F17078" s="57"/>
      <c r="G17078" s="125">
        <f t="shared" si="272"/>
        <v>-10000</v>
      </c>
      <c r="H17078" s="704" t="s">
        <v>11240</v>
      </c>
    </row>
    <row r="17079" spans="1:8" ht="15" x14ac:dyDescent="0.2">
      <c r="A17079" s="733">
        <v>45214</v>
      </c>
      <c r="B17079" s="40" t="s">
        <v>10230</v>
      </c>
      <c r="C17079" s="62" t="s">
        <v>5740</v>
      </c>
      <c r="D17079" s="790" t="s">
        <v>369</v>
      </c>
      <c r="E17079" s="57">
        <v>5000</v>
      </c>
      <c r="F17079" s="57"/>
      <c r="G17079" s="125">
        <f t="shared" si="272"/>
        <v>-5000</v>
      </c>
      <c r="H17079" s="704" t="s">
        <v>11240</v>
      </c>
    </row>
    <row r="17080" spans="1:8" ht="15" x14ac:dyDescent="0.2">
      <c r="A17080" s="733">
        <v>45214</v>
      </c>
      <c r="B17080" s="40" t="s">
        <v>9984</v>
      </c>
      <c r="C17080" s="62" t="s">
        <v>6475</v>
      </c>
      <c r="D17080" s="790" t="s">
        <v>11372</v>
      </c>
      <c r="E17080" s="57">
        <v>15000</v>
      </c>
      <c r="F17080" s="57"/>
      <c r="G17080" s="125">
        <f t="shared" si="272"/>
        <v>-15000</v>
      </c>
      <c r="H17080" s="704" t="s">
        <v>11240</v>
      </c>
    </row>
    <row r="17081" spans="1:8" ht="15" x14ac:dyDescent="0.2">
      <c r="A17081" s="733">
        <v>45214</v>
      </c>
      <c r="B17081" s="40" t="s">
        <v>9984</v>
      </c>
      <c r="C17081" s="62" t="s">
        <v>6475</v>
      </c>
      <c r="D17081" s="790" t="s">
        <v>11373</v>
      </c>
      <c r="E17081" s="57">
        <v>10000</v>
      </c>
      <c r="F17081" s="57"/>
      <c r="G17081" s="125">
        <f t="shared" si="272"/>
        <v>-10000</v>
      </c>
      <c r="H17081" s="704" t="s">
        <v>11240</v>
      </c>
    </row>
    <row r="17082" spans="1:8" ht="15" x14ac:dyDescent="0.2">
      <c r="A17082" s="733">
        <v>45215</v>
      </c>
      <c r="B17082" s="40" t="s">
        <v>10574</v>
      </c>
      <c r="C17082" s="62" t="s">
        <v>8089</v>
      </c>
      <c r="D17082" s="790" t="s">
        <v>11374</v>
      </c>
      <c r="E17082" s="57">
        <v>1000000</v>
      </c>
      <c r="F17082" s="57"/>
      <c r="G17082" s="125">
        <f t="shared" si="272"/>
        <v>-1000000</v>
      </c>
      <c r="H17082" s="704" t="s">
        <v>11240</v>
      </c>
    </row>
    <row r="17083" spans="1:8" ht="15" x14ac:dyDescent="0.2">
      <c r="A17083" s="733">
        <v>45216</v>
      </c>
      <c r="B17083" s="40" t="s">
        <v>10906</v>
      </c>
      <c r="C17083" s="62" t="s">
        <v>11095</v>
      </c>
      <c r="D17083" s="790" t="s">
        <v>11375</v>
      </c>
      <c r="E17083" s="57">
        <v>30000</v>
      </c>
      <c r="F17083" s="57"/>
      <c r="G17083" s="125">
        <f t="shared" si="272"/>
        <v>-30000</v>
      </c>
      <c r="H17083" s="704" t="s">
        <v>11240</v>
      </c>
    </row>
    <row r="17084" spans="1:8" ht="15" x14ac:dyDescent="0.2">
      <c r="A17084" s="733">
        <v>45216</v>
      </c>
      <c r="B17084" s="40" t="s">
        <v>10230</v>
      </c>
      <c r="C17084" s="62" t="s">
        <v>10989</v>
      </c>
      <c r="D17084" s="790" t="s">
        <v>11376</v>
      </c>
      <c r="E17084" s="57">
        <v>42200</v>
      </c>
      <c r="F17084" s="57"/>
      <c r="G17084" s="125">
        <f t="shared" si="272"/>
        <v>-42200</v>
      </c>
      <c r="H17084" s="704" t="s">
        <v>11240</v>
      </c>
    </row>
    <row r="17085" spans="1:8" ht="15" x14ac:dyDescent="0.2">
      <c r="A17085" s="733">
        <v>45216</v>
      </c>
      <c r="B17085" s="40" t="s">
        <v>10230</v>
      </c>
      <c r="C17085" s="62" t="s">
        <v>10989</v>
      </c>
      <c r="D17085" s="790" t="s">
        <v>11377</v>
      </c>
      <c r="E17085" s="57">
        <v>2400</v>
      </c>
      <c r="F17085" s="57"/>
      <c r="G17085" s="125">
        <f t="shared" si="272"/>
        <v>-2400</v>
      </c>
      <c r="H17085" s="704" t="s">
        <v>11240</v>
      </c>
    </row>
    <row r="17086" spans="1:8" ht="15" x14ac:dyDescent="0.2">
      <c r="A17086" s="733">
        <v>45216</v>
      </c>
      <c r="B17086" s="40" t="s">
        <v>10230</v>
      </c>
      <c r="C17086" s="62" t="s">
        <v>5740</v>
      </c>
      <c r="D17086" s="790" t="s">
        <v>369</v>
      </c>
      <c r="E17086" s="57">
        <v>500</v>
      </c>
      <c r="F17086" s="57"/>
      <c r="G17086" s="125">
        <f t="shared" si="272"/>
        <v>-500</v>
      </c>
      <c r="H17086" s="704" t="s">
        <v>11240</v>
      </c>
    </row>
    <row r="17087" spans="1:8" ht="15" x14ac:dyDescent="0.2">
      <c r="A17087" s="733">
        <v>45216</v>
      </c>
      <c r="B17087" s="40" t="s">
        <v>9984</v>
      </c>
      <c r="C17087" s="62" t="s">
        <v>5740</v>
      </c>
      <c r="D17087" s="790" t="s">
        <v>369</v>
      </c>
      <c r="E17087" s="57">
        <v>2000</v>
      </c>
      <c r="F17087" s="57"/>
      <c r="G17087" s="125">
        <f t="shared" ref="G17087:G17150" si="273">F17087-E17087</f>
        <v>-2000</v>
      </c>
      <c r="H17087" s="704" t="s">
        <v>11240</v>
      </c>
    </row>
    <row r="17088" spans="1:8" ht="15" x14ac:dyDescent="0.2">
      <c r="A17088" s="733">
        <v>45216</v>
      </c>
      <c r="B17088" s="40" t="s">
        <v>10906</v>
      </c>
      <c r="C17088" s="62" t="s">
        <v>5740</v>
      </c>
      <c r="D17088" s="790" t="s">
        <v>369</v>
      </c>
      <c r="E17088" s="57">
        <v>1000</v>
      </c>
      <c r="F17088" s="57"/>
      <c r="G17088" s="125">
        <f t="shared" si="273"/>
        <v>-1000</v>
      </c>
      <c r="H17088" s="704" t="s">
        <v>11240</v>
      </c>
    </row>
    <row r="17089" spans="1:8" ht="15" x14ac:dyDescent="0.2">
      <c r="A17089" s="733">
        <v>45216</v>
      </c>
      <c r="B17089" s="40" t="s">
        <v>10574</v>
      </c>
      <c r="C17089" s="62" t="s">
        <v>5740</v>
      </c>
      <c r="D17089" s="790" t="s">
        <v>369</v>
      </c>
      <c r="E17089" s="57">
        <v>1000</v>
      </c>
      <c r="F17089" s="57"/>
      <c r="G17089" s="125">
        <f t="shared" si="273"/>
        <v>-1000</v>
      </c>
      <c r="H17089" s="704" t="s">
        <v>11240</v>
      </c>
    </row>
    <row r="17090" spans="1:8" ht="15" x14ac:dyDescent="0.2">
      <c r="A17090" s="733">
        <v>45216</v>
      </c>
      <c r="B17090" s="40" t="s">
        <v>10906</v>
      </c>
      <c r="C17090" s="62" t="s">
        <v>5740</v>
      </c>
      <c r="D17090" s="790" t="s">
        <v>369</v>
      </c>
      <c r="E17090" s="57">
        <v>300</v>
      </c>
      <c r="F17090" s="57"/>
      <c r="G17090" s="125">
        <f t="shared" si="273"/>
        <v>-300</v>
      </c>
      <c r="H17090" s="704" t="s">
        <v>11240</v>
      </c>
    </row>
    <row r="17091" spans="1:8" ht="15" x14ac:dyDescent="0.2">
      <c r="A17091" s="733">
        <v>45216</v>
      </c>
      <c r="B17091" s="40" t="s">
        <v>10230</v>
      </c>
      <c r="C17091" s="62" t="s">
        <v>10989</v>
      </c>
      <c r="D17091" s="790" t="s">
        <v>11378</v>
      </c>
      <c r="E17091" s="57">
        <v>1550</v>
      </c>
      <c r="F17091" s="57"/>
      <c r="G17091" s="125">
        <f t="shared" si="273"/>
        <v>-1550</v>
      </c>
      <c r="H17091" s="704" t="s">
        <v>11240</v>
      </c>
    </row>
    <row r="17092" spans="1:8" ht="15" x14ac:dyDescent="0.2">
      <c r="A17092" s="733">
        <v>45216</v>
      </c>
      <c r="B17092" s="40" t="s">
        <v>3945</v>
      </c>
      <c r="C17092" s="62" t="s">
        <v>285</v>
      </c>
      <c r="D17092" s="790" t="s">
        <v>11379</v>
      </c>
      <c r="E17092" s="57">
        <v>2000</v>
      </c>
      <c r="F17092" s="57"/>
      <c r="G17092" s="125">
        <f t="shared" si="273"/>
        <v>-2000</v>
      </c>
      <c r="H17092" s="704" t="s">
        <v>11240</v>
      </c>
    </row>
    <row r="17093" spans="1:8" ht="15" x14ac:dyDescent="0.2">
      <c r="A17093" s="733">
        <v>45216</v>
      </c>
      <c r="B17093" s="40" t="s">
        <v>3945</v>
      </c>
      <c r="C17093" s="62" t="s">
        <v>10989</v>
      </c>
      <c r="D17093" s="790" t="s">
        <v>11380</v>
      </c>
      <c r="E17093" s="57">
        <v>500</v>
      </c>
      <c r="F17093" s="57"/>
      <c r="G17093" s="125">
        <f t="shared" si="273"/>
        <v>-500</v>
      </c>
      <c r="H17093" s="704" t="s">
        <v>11240</v>
      </c>
    </row>
    <row r="17094" spans="1:8" ht="15" x14ac:dyDescent="0.2">
      <c r="A17094" s="733">
        <v>45216</v>
      </c>
      <c r="B17094" s="40" t="s">
        <v>3945</v>
      </c>
      <c r="C17094" s="62" t="s">
        <v>10989</v>
      </c>
      <c r="D17094" s="790" t="s">
        <v>11381</v>
      </c>
      <c r="E17094" s="57">
        <v>2000</v>
      </c>
      <c r="F17094" s="57"/>
      <c r="G17094" s="125">
        <f t="shared" si="273"/>
        <v>-2000</v>
      </c>
      <c r="H17094" s="704" t="s">
        <v>11240</v>
      </c>
    </row>
    <row r="17095" spans="1:8" ht="15" x14ac:dyDescent="0.2">
      <c r="A17095" s="733">
        <v>45216</v>
      </c>
      <c r="B17095" s="40" t="s">
        <v>9984</v>
      </c>
      <c r="C17095" s="62" t="s">
        <v>5740</v>
      </c>
      <c r="D17095" s="790" t="s">
        <v>369</v>
      </c>
      <c r="E17095" s="57">
        <v>400</v>
      </c>
      <c r="F17095" s="57"/>
      <c r="G17095" s="125">
        <f t="shared" si="273"/>
        <v>-400</v>
      </c>
      <c r="H17095" s="704" t="s">
        <v>11240</v>
      </c>
    </row>
    <row r="17096" spans="1:8" ht="15" x14ac:dyDescent="0.2">
      <c r="A17096" s="733">
        <v>45216</v>
      </c>
      <c r="B17096" s="40" t="s">
        <v>11442</v>
      </c>
      <c r="C17096" s="62" t="s">
        <v>11382</v>
      </c>
      <c r="D17096" s="790" t="s">
        <v>11383</v>
      </c>
      <c r="E17096" s="57">
        <v>150000</v>
      </c>
      <c r="F17096" s="57"/>
      <c r="G17096" s="125">
        <f t="shared" si="273"/>
        <v>-150000</v>
      </c>
      <c r="H17096" s="704" t="s">
        <v>11240</v>
      </c>
    </row>
    <row r="17097" spans="1:8" ht="15" x14ac:dyDescent="0.2">
      <c r="A17097" s="733">
        <v>45216</v>
      </c>
      <c r="B17097" s="40" t="s">
        <v>10149</v>
      </c>
      <c r="C17097" s="550" t="s">
        <v>8392</v>
      </c>
      <c r="D17097" s="903" t="s">
        <v>11395</v>
      </c>
      <c r="E17097" s="582">
        <v>75140</v>
      </c>
      <c r="F17097" s="57"/>
      <c r="G17097" s="125">
        <f t="shared" si="273"/>
        <v>-75140</v>
      </c>
      <c r="H17097" s="704" t="s">
        <v>11240</v>
      </c>
    </row>
    <row r="17098" spans="1:8" ht="15" x14ac:dyDescent="0.2">
      <c r="A17098" s="733">
        <v>45216</v>
      </c>
      <c r="B17098" s="40" t="s">
        <v>9354</v>
      </c>
      <c r="C17098" s="550" t="s">
        <v>8392</v>
      </c>
      <c r="D17098" s="903" t="s">
        <v>11395</v>
      </c>
      <c r="E17098" s="582">
        <v>3763</v>
      </c>
      <c r="F17098" s="57"/>
      <c r="G17098" s="125">
        <f t="shared" si="273"/>
        <v>-3763</v>
      </c>
      <c r="H17098" s="704" t="s">
        <v>11240</v>
      </c>
    </row>
    <row r="17099" spans="1:8" ht="15" x14ac:dyDescent="0.2">
      <c r="A17099" s="733">
        <v>45216</v>
      </c>
      <c r="B17099" s="40" t="s">
        <v>10377</v>
      </c>
      <c r="C17099" s="550" t="s">
        <v>8392</v>
      </c>
      <c r="D17099" s="903" t="s">
        <v>11395</v>
      </c>
      <c r="E17099" s="582">
        <v>17368</v>
      </c>
      <c r="F17099" s="57"/>
      <c r="G17099" s="125">
        <f t="shared" si="273"/>
        <v>-17368</v>
      </c>
      <c r="H17099" s="704" t="s">
        <v>11240</v>
      </c>
    </row>
    <row r="17100" spans="1:8" ht="15" x14ac:dyDescent="0.2">
      <c r="A17100" s="733">
        <v>45216</v>
      </c>
      <c r="B17100" s="40" t="s">
        <v>11071</v>
      </c>
      <c r="C17100" s="550" t="s">
        <v>8392</v>
      </c>
      <c r="D17100" s="903" t="s">
        <v>11395</v>
      </c>
      <c r="E17100" s="582">
        <v>194858</v>
      </c>
      <c r="F17100" s="57"/>
      <c r="G17100" s="125">
        <f t="shared" si="273"/>
        <v>-194858</v>
      </c>
      <c r="H17100" s="704" t="s">
        <v>11240</v>
      </c>
    </row>
    <row r="17101" spans="1:8" ht="15" x14ac:dyDescent="0.2">
      <c r="A17101" s="733">
        <v>45216</v>
      </c>
      <c r="B17101" s="40" t="s">
        <v>10230</v>
      </c>
      <c r="C17101" s="550" t="s">
        <v>8392</v>
      </c>
      <c r="D17101" s="903" t="s">
        <v>11395</v>
      </c>
      <c r="E17101" s="582">
        <v>650000</v>
      </c>
      <c r="F17101" s="57"/>
      <c r="G17101" s="125">
        <f t="shared" si="273"/>
        <v>-650000</v>
      </c>
      <c r="H17101" s="704" t="s">
        <v>11240</v>
      </c>
    </row>
    <row r="17102" spans="1:8" ht="15" x14ac:dyDescent="0.2">
      <c r="A17102" s="733">
        <v>45216</v>
      </c>
      <c r="B17102" s="40" t="s">
        <v>10907</v>
      </c>
      <c r="C17102" s="550" t="s">
        <v>8392</v>
      </c>
      <c r="D17102" s="903" t="s">
        <v>11395</v>
      </c>
      <c r="E17102" s="582">
        <v>308871</v>
      </c>
      <c r="F17102" s="57"/>
      <c r="G17102" s="125">
        <f t="shared" si="273"/>
        <v>-308871</v>
      </c>
      <c r="H17102" s="704" t="s">
        <v>11240</v>
      </c>
    </row>
    <row r="17103" spans="1:8" ht="15" x14ac:dyDescent="0.2">
      <c r="A17103" s="733">
        <v>45216</v>
      </c>
      <c r="B17103" s="40" t="s">
        <v>10574</v>
      </c>
      <c r="C17103" s="550" t="s">
        <v>8392</v>
      </c>
      <c r="D17103" s="903" t="s">
        <v>11395</v>
      </c>
      <c r="E17103" s="582">
        <v>250000</v>
      </c>
      <c r="F17103" s="57"/>
      <c r="G17103" s="125">
        <f t="shared" si="273"/>
        <v>-250000</v>
      </c>
      <c r="H17103" s="704" t="s">
        <v>11240</v>
      </c>
    </row>
    <row r="17104" spans="1:8" ht="15" x14ac:dyDescent="0.2">
      <c r="A17104" s="733">
        <v>45217</v>
      </c>
      <c r="B17104" s="40" t="s">
        <v>9407</v>
      </c>
      <c r="C17104" s="62" t="s">
        <v>11394</v>
      </c>
      <c r="D17104" s="790" t="s">
        <v>11384</v>
      </c>
      <c r="E17104" s="57">
        <v>250000</v>
      </c>
      <c r="F17104" s="57"/>
      <c r="G17104" s="125">
        <f t="shared" si="273"/>
        <v>-250000</v>
      </c>
      <c r="H17104" s="704" t="s">
        <v>11240</v>
      </c>
    </row>
    <row r="17105" spans="1:8" ht="15" x14ac:dyDescent="0.2">
      <c r="A17105" s="733">
        <v>45217</v>
      </c>
      <c r="B17105" s="40" t="s">
        <v>2932</v>
      </c>
      <c r="C17105" s="62" t="s">
        <v>1982</v>
      </c>
      <c r="D17105" s="790" t="s">
        <v>11385</v>
      </c>
      <c r="E17105" s="57">
        <v>150000</v>
      </c>
      <c r="F17105" s="57"/>
      <c r="G17105" s="125">
        <f t="shared" si="273"/>
        <v>-150000</v>
      </c>
      <c r="H17105" s="704" t="s">
        <v>11240</v>
      </c>
    </row>
    <row r="17106" spans="1:8" ht="15" x14ac:dyDescent="0.2">
      <c r="A17106" s="733">
        <v>45217</v>
      </c>
      <c r="B17106" s="40" t="s">
        <v>9984</v>
      </c>
      <c r="C17106" s="62" t="s">
        <v>10989</v>
      </c>
      <c r="D17106" s="790" t="s">
        <v>11386</v>
      </c>
      <c r="E17106" s="57">
        <v>80000</v>
      </c>
      <c r="F17106" s="57"/>
      <c r="G17106" s="125">
        <f t="shared" si="273"/>
        <v>-80000</v>
      </c>
      <c r="H17106" s="704" t="s">
        <v>11240</v>
      </c>
    </row>
    <row r="17107" spans="1:8" ht="15" x14ac:dyDescent="0.2">
      <c r="A17107" s="733">
        <v>45217</v>
      </c>
      <c r="B17107" s="40" t="s">
        <v>103</v>
      </c>
      <c r="C17107" s="62" t="s">
        <v>103</v>
      </c>
      <c r="D17107" s="790" t="s">
        <v>10209</v>
      </c>
      <c r="E17107" s="57">
        <v>3000</v>
      </c>
      <c r="F17107" s="57"/>
      <c r="G17107" s="125">
        <f t="shared" si="273"/>
        <v>-3000</v>
      </c>
      <c r="H17107" s="704" t="s">
        <v>11240</v>
      </c>
    </row>
    <row r="17108" spans="1:8" ht="15" x14ac:dyDescent="0.2">
      <c r="A17108" s="733">
        <v>45217</v>
      </c>
      <c r="B17108" s="40" t="s">
        <v>10230</v>
      </c>
      <c r="C17108" s="62" t="s">
        <v>285</v>
      </c>
      <c r="D17108" s="790" t="s">
        <v>8483</v>
      </c>
      <c r="E17108" s="57">
        <v>1400</v>
      </c>
      <c r="F17108" s="57"/>
      <c r="G17108" s="125">
        <f t="shared" si="273"/>
        <v>-1400</v>
      </c>
      <c r="H17108" s="704" t="s">
        <v>11240</v>
      </c>
    </row>
    <row r="17109" spans="1:8" ht="15" x14ac:dyDescent="0.2">
      <c r="A17109" s="733">
        <v>45217</v>
      </c>
      <c r="B17109" s="40" t="s">
        <v>10574</v>
      </c>
      <c r="C17109" s="62" t="s">
        <v>5740</v>
      </c>
      <c r="D17109" s="790" t="s">
        <v>11387</v>
      </c>
      <c r="E17109" s="57">
        <v>300</v>
      </c>
      <c r="F17109" s="57"/>
      <c r="G17109" s="125">
        <f t="shared" si="273"/>
        <v>-300</v>
      </c>
      <c r="H17109" s="704" t="s">
        <v>11240</v>
      </c>
    </row>
    <row r="17110" spans="1:8" ht="15" x14ac:dyDescent="0.2">
      <c r="A17110" s="733">
        <v>45217</v>
      </c>
      <c r="B17110" s="40" t="s">
        <v>9354</v>
      </c>
      <c r="C17110" s="62" t="s">
        <v>9458</v>
      </c>
      <c r="D17110" s="790" t="s">
        <v>11388</v>
      </c>
      <c r="E17110" s="57">
        <v>100000</v>
      </c>
      <c r="F17110" s="57"/>
      <c r="G17110" s="125">
        <f t="shared" si="273"/>
        <v>-100000</v>
      </c>
      <c r="H17110" s="704" t="s">
        <v>11240</v>
      </c>
    </row>
    <row r="17111" spans="1:8" ht="15" x14ac:dyDescent="0.2">
      <c r="A17111" s="733">
        <v>45217</v>
      </c>
      <c r="B17111" s="40" t="s">
        <v>10469</v>
      </c>
      <c r="C17111" s="62" t="s">
        <v>10989</v>
      </c>
      <c r="D17111" s="790" t="s">
        <v>11389</v>
      </c>
      <c r="E17111" s="57">
        <v>4500</v>
      </c>
      <c r="F17111" s="57"/>
      <c r="G17111" s="125">
        <f t="shared" si="273"/>
        <v>-4500</v>
      </c>
      <c r="H17111" s="704" t="s">
        <v>11240</v>
      </c>
    </row>
    <row r="17112" spans="1:8" ht="15" x14ac:dyDescent="0.2">
      <c r="A17112" s="733">
        <v>45217</v>
      </c>
      <c r="B17112" s="40" t="s">
        <v>9984</v>
      </c>
      <c r="C17112" s="62" t="s">
        <v>5740</v>
      </c>
      <c r="D17112" s="790" t="s">
        <v>369</v>
      </c>
      <c r="E17112" s="57">
        <v>1500</v>
      </c>
      <c r="F17112" s="57"/>
      <c r="G17112" s="125">
        <f t="shared" si="273"/>
        <v>-1500</v>
      </c>
      <c r="H17112" s="704" t="s">
        <v>11240</v>
      </c>
    </row>
    <row r="17113" spans="1:8" ht="15" x14ac:dyDescent="0.2">
      <c r="A17113" s="733">
        <v>45217</v>
      </c>
      <c r="B17113" s="40" t="s">
        <v>10230</v>
      </c>
      <c r="C17113" s="62" t="s">
        <v>6782</v>
      </c>
      <c r="D17113" s="790" t="s">
        <v>7151</v>
      </c>
      <c r="E17113" s="57">
        <v>250000</v>
      </c>
      <c r="F17113" s="57"/>
      <c r="G17113" s="125">
        <f t="shared" si="273"/>
        <v>-250000</v>
      </c>
      <c r="H17113" s="704" t="s">
        <v>11240</v>
      </c>
    </row>
    <row r="17114" spans="1:8" ht="15" x14ac:dyDescent="0.2">
      <c r="A17114" s="733">
        <v>45217</v>
      </c>
      <c r="B17114" s="40" t="s">
        <v>10230</v>
      </c>
      <c r="C17114" s="62" t="s">
        <v>5740</v>
      </c>
      <c r="D17114" s="790" t="s">
        <v>369</v>
      </c>
      <c r="E17114" s="57">
        <v>300</v>
      </c>
      <c r="F17114" s="57"/>
      <c r="G17114" s="125">
        <f t="shared" si="273"/>
        <v>-300</v>
      </c>
      <c r="H17114" s="704" t="s">
        <v>11240</v>
      </c>
    </row>
    <row r="17115" spans="1:8" ht="15" x14ac:dyDescent="0.2">
      <c r="A17115" s="733">
        <v>45217</v>
      </c>
      <c r="B17115" s="40" t="s">
        <v>11267</v>
      </c>
      <c r="C17115" s="62" t="s">
        <v>7995</v>
      </c>
      <c r="D17115" s="790" t="s">
        <v>11390</v>
      </c>
      <c r="E17115" s="57">
        <v>69120</v>
      </c>
      <c r="F17115" s="57"/>
      <c r="G17115" s="125">
        <f t="shared" si="273"/>
        <v>-69120</v>
      </c>
      <c r="H17115" s="704" t="s">
        <v>11240</v>
      </c>
    </row>
    <row r="17116" spans="1:8" ht="15" x14ac:dyDescent="0.2">
      <c r="A17116" s="733">
        <v>45217</v>
      </c>
      <c r="B17116" s="40" t="s">
        <v>11085</v>
      </c>
      <c r="C17116" s="62" t="s">
        <v>11414</v>
      </c>
      <c r="D17116" s="790" t="s">
        <v>11415</v>
      </c>
      <c r="E17116" s="57">
        <v>4200</v>
      </c>
      <c r="F17116" s="57"/>
      <c r="G17116" s="125">
        <f t="shared" si="273"/>
        <v>-4200</v>
      </c>
      <c r="H17116" s="704" t="s">
        <v>11240</v>
      </c>
    </row>
    <row r="17117" spans="1:8" ht="15" x14ac:dyDescent="0.2">
      <c r="A17117" s="733">
        <v>45217</v>
      </c>
      <c r="B17117" s="40" t="s">
        <v>11022</v>
      </c>
      <c r="C17117" s="62" t="s">
        <v>11414</v>
      </c>
      <c r="D17117" s="790" t="s">
        <v>11416</v>
      </c>
      <c r="E17117" s="57">
        <v>1000</v>
      </c>
      <c r="F17117" s="57"/>
      <c r="G17117" s="125">
        <f t="shared" si="273"/>
        <v>-1000</v>
      </c>
      <c r="H17117" s="704" t="s">
        <v>11240</v>
      </c>
    </row>
    <row r="17118" spans="1:8" ht="15" x14ac:dyDescent="0.2">
      <c r="A17118" s="733">
        <v>45217</v>
      </c>
      <c r="B17118" s="40" t="s">
        <v>10906</v>
      </c>
      <c r="C17118" s="62" t="s">
        <v>11414</v>
      </c>
      <c r="D17118" s="790" t="s">
        <v>11417</v>
      </c>
      <c r="E17118" s="57">
        <v>2900</v>
      </c>
      <c r="F17118" s="57"/>
      <c r="G17118" s="125">
        <f t="shared" si="273"/>
        <v>-2900</v>
      </c>
      <c r="H17118" s="704" t="s">
        <v>11240</v>
      </c>
    </row>
    <row r="17119" spans="1:8" ht="15" x14ac:dyDescent="0.2">
      <c r="A17119" s="733">
        <v>45217</v>
      </c>
      <c r="B17119" s="40" t="s">
        <v>10230</v>
      </c>
      <c r="C17119" s="62" t="s">
        <v>11414</v>
      </c>
      <c r="D17119" s="790" t="s">
        <v>11418</v>
      </c>
      <c r="E17119" s="57">
        <v>7500</v>
      </c>
      <c r="F17119" s="57"/>
      <c r="G17119" s="125">
        <f t="shared" si="273"/>
        <v>-7500</v>
      </c>
      <c r="H17119" s="704" t="s">
        <v>11240</v>
      </c>
    </row>
    <row r="17120" spans="1:8" ht="15" x14ac:dyDescent="0.2">
      <c r="A17120" s="733">
        <v>45217</v>
      </c>
      <c r="B17120" s="40" t="s">
        <v>10230</v>
      </c>
      <c r="C17120" s="62" t="s">
        <v>11414</v>
      </c>
      <c r="D17120" s="790" t="s">
        <v>11419</v>
      </c>
      <c r="E17120" s="57">
        <v>39300</v>
      </c>
      <c r="F17120" s="57"/>
      <c r="G17120" s="125">
        <f t="shared" si="273"/>
        <v>-39300</v>
      </c>
      <c r="H17120" s="704" t="s">
        <v>11240</v>
      </c>
    </row>
    <row r="17121" spans="1:8" ht="15" customHeight="1" x14ac:dyDescent="0.2">
      <c r="A17121" s="733">
        <v>45217</v>
      </c>
      <c r="B17121" s="40" t="s">
        <v>10230</v>
      </c>
      <c r="C17121" s="62" t="s">
        <v>5740</v>
      </c>
      <c r="D17121" s="790" t="s">
        <v>369</v>
      </c>
      <c r="E17121" s="57">
        <v>1000</v>
      </c>
      <c r="F17121" s="57"/>
      <c r="G17121" s="125">
        <f t="shared" si="273"/>
        <v>-1000</v>
      </c>
      <c r="H17121" s="704" t="s">
        <v>11240</v>
      </c>
    </row>
    <row r="17122" spans="1:8" ht="15" customHeight="1" x14ac:dyDescent="0.2">
      <c r="A17122" s="733">
        <v>45217</v>
      </c>
      <c r="B17122" s="40" t="s">
        <v>9407</v>
      </c>
      <c r="C17122" s="62" t="s">
        <v>5740</v>
      </c>
      <c r="D17122" s="790" t="s">
        <v>11420</v>
      </c>
      <c r="E17122" s="57">
        <v>250</v>
      </c>
      <c r="F17122" s="57"/>
      <c r="G17122" s="125">
        <f t="shared" si="273"/>
        <v>-250</v>
      </c>
      <c r="H17122" s="704" t="s">
        <v>11240</v>
      </c>
    </row>
    <row r="17123" spans="1:8" ht="15" customHeight="1" x14ac:dyDescent="0.2">
      <c r="A17123" s="733">
        <v>45217</v>
      </c>
      <c r="B17123" s="40" t="s">
        <v>10906</v>
      </c>
      <c r="C17123" s="62" t="s">
        <v>5740</v>
      </c>
      <c r="D17123" s="790" t="s">
        <v>369</v>
      </c>
      <c r="E17123" s="57">
        <v>3300</v>
      </c>
      <c r="F17123" s="57"/>
      <c r="G17123" s="125">
        <f t="shared" si="273"/>
        <v>-3300</v>
      </c>
      <c r="H17123" s="704" t="s">
        <v>11240</v>
      </c>
    </row>
    <row r="17124" spans="1:8" ht="15" customHeight="1" x14ac:dyDescent="0.2">
      <c r="A17124" s="733">
        <v>45217</v>
      </c>
      <c r="B17124" s="40" t="s">
        <v>9354</v>
      </c>
      <c r="C17124" s="550" t="s">
        <v>11414</v>
      </c>
      <c r="D17124" s="903" t="s">
        <v>11436</v>
      </c>
      <c r="E17124" s="582">
        <v>9200</v>
      </c>
      <c r="F17124" s="57"/>
      <c r="G17124" s="125">
        <f t="shared" si="273"/>
        <v>-9200</v>
      </c>
      <c r="H17124" s="704" t="s">
        <v>11240</v>
      </c>
    </row>
    <row r="17125" spans="1:8" ht="15" x14ac:dyDescent="0.2">
      <c r="A17125" s="733">
        <v>45217</v>
      </c>
      <c r="B17125" s="40" t="s">
        <v>10906</v>
      </c>
      <c r="C17125" s="550" t="s">
        <v>11414</v>
      </c>
      <c r="D17125" s="903" t="s">
        <v>11436</v>
      </c>
      <c r="E17125" s="582">
        <v>9200</v>
      </c>
      <c r="F17125" s="57"/>
      <c r="G17125" s="125">
        <f t="shared" si="273"/>
        <v>-9200</v>
      </c>
      <c r="H17125" s="704" t="s">
        <v>11240</v>
      </c>
    </row>
    <row r="17126" spans="1:8" ht="15" x14ac:dyDescent="0.2">
      <c r="A17126" s="733">
        <v>45217</v>
      </c>
      <c r="B17126" s="40" t="s">
        <v>10230</v>
      </c>
      <c r="C17126" s="550" t="s">
        <v>11414</v>
      </c>
      <c r="D17126" s="903" t="s">
        <v>11436</v>
      </c>
      <c r="E17126" s="582">
        <v>9200</v>
      </c>
      <c r="F17126" s="57"/>
      <c r="G17126" s="125">
        <f t="shared" si="273"/>
        <v>-9200</v>
      </c>
      <c r="H17126" s="704" t="s">
        <v>11240</v>
      </c>
    </row>
    <row r="17127" spans="1:8" ht="15" x14ac:dyDescent="0.2">
      <c r="A17127" s="733">
        <v>45217</v>
      </c>
      <c r="B17127" s="40" t="s">
        <v>9354</v>
      </c>
      <c r="C17127" s="62" t="s">
        <v>11421</v>
      </c>
      <c r="D17127" s="790" t="s">
        <v>11422</v>
      </c>
      <c r="E17127" s="57">
        <v>13000</v>
      </c>
      <c r="F17127" s="57"/>
      <c r="G17127" s="125">
        <f t="shared" si="273"/>
        <v>-13000</v>
      </c>
      <c r="H17127" s="704" t="s">
        <v>11240</v>
      </c>
    </row>
    <row r="17128" spans="1:8" ht="15" x14ac:dyDescent="0.2">
      <c r="A17128" s="733">
        <v>45217</v>
      </c>
      <c r="B17128" s="40" t="s">
        <v>11003</v>
      </c>
      <c r="C17128" s="62" t="s">
        <v>5740</v>
      </c>
      <c r="D17128" s="790" t="s">
        <v>369</v>
      </c>
      <c r="E17128" s="57">
        <v>600</v>
      </c>
      <c r="F17128" s="57"/>
      <c r="G17128" s="125">
        <f t="shared" si="273"/>
        <v>-600</v>
      </c>
      <c r="H17128" s="704" t="s">
        <v>11240</v>
      </c>
    </row>
    <row r="17129" spans="1:8" ht="15" x14ac:dyDescent="0.2">
      <c r="A17129" s="733">
        <v>45217</v>
      </c>
      <c r="B17129" s="40" t="s">
        <v>103</v>
      </c>
      <c r="C17129" s="62" t="s">
        <v>103</v>
      </c>
      <c r="D17129" s="790" t="s">
        <v>10209</v>
      </c>
      <c r="E17129" s="57">
        <v>3000</v>
      </c>
      <c r="F17129" s="57"/>
      <c r="G17129" s="125">
        <f t="shared" si="273"/>
        <v>-3000</v>
      </c>
      <c r="H17129" s="704" t="s">
        <v>11240</v>
      </c>
    </row>
    <row r="17130" spans="1:8" ht="15" x14ac:dyDescent="0.2">
      <c r="A17130" s="733">
        <v>45217</v>
      </c>
      <c r="B17130" s="40" t="s">
        <v>10230</v>
      </c>
      <c r="C17130" s="62" t="s">
        <v>5740</v>
      </c>
      <c r="D17130" s="790" t="s">
        <v>369</v>
      </c>
      <c r="E17130" s="57">
        <v>2500</v>
      </c>
      <c r="F17130" s="57"/>
      <c r="G17130" s="125">
        <f t="shared" si="273"/>
        <v>-2500</v>
      </c>
      <c r="H17130" s="704" t="s">
        <v>11240</v>
      </c>
    </row>
    <row r="17131" spans="1:8" ht="15" x14ac:dyDescent="0.2">
      <c r="A17131" s="733">
        <v>45217</v>
      </c>
      <c r="B17131" s="40" t="s">
        <v>11022</v>
      </c>
      <c r="C17131" s="62" t="s">
        <v>11414</v>
      </c>
      <c r="D17131" s="790" t="s">
        <v>4308</v>
      </c>
      <c r="E17131" s="57">
        <v>2500</v>
      </c>
      <c r="F17131" s="57"/>
      <c r="G17131" s="125">
        <f t="shared" si="273"/>
        <v>-2500</v>
      </c>
      <c r="H17131" s="704" t="s">
        <v>11240</v>
      </c>
    </row>
    <row r="17132" spans="1:8" ht="15" x14ac:dyDescent="0.2">
      <c r="A17132" s="733">
        <v>45217</v>
      </c>
      <c r="B17132" s="40" t="s">
        <v>10906</v>
      </c>
      <c r="C17132" s="62" t="s">
        <v>11284</v>
      </c>
      <c r="D17132" s="790" t="s">
        <v>10719</v>
      </c>
      <c r="E17132" s="57">
        <v>25000</v>
      </c>
      <c r="F17132" s="57"/>
      <c r="G17132" s="125">
        <f t="shared" si="273"/>
        <v>-25000</v>
      </c>
      <c r="H17132" s="704" t="s">
        <v>11240</v>
      </c>
    </row>
    <row r="17133" spans="1:8" ht="15" customHeight="1" x14ac:dyDescent="0.2">
      <c r="A17133" s="733">
        <v>45217</v>
      </c>
      <c r="B17133" s="40" t="s">
        <v>10906</v>
      </c>
      <c r="C17133" s="62" t="s">
        <v>11021</v>
      </c>
      <c r="D17133" s="790" t="s">
        <v>11438</v>
      </c>
      <c r="E17133" s="57">
        <v>60000</v>
      </c>
      <c r="F17133" s="57"/>
      <c r="G17133" s="125">
        <f t="shared" si="273"/>
        <v>-60000</v>
      </c>
      <c r="H17133" s="704" t="s">
        <v>11240</v>
      </c>
    </row>
    <row r="17134" spans="1:8" ht="15" x14ac:dyDescent="0.2">
      <c r="A17134" s="733">
        <v>45219</v>
      </c>
      <c r="B17134" s="40" t="s">
        <v>9984</v>
      </c>
      <c r="C17134" s="62" t="s">
        <v>10234</v>
      </c>
      <c r="D17134" s="790" t="s">
        <v>11360</v>
      </c>
      <c r="E17134" s="57">
        <v>75900</v>
      </c>
      <c r="F17134" s="57"/>
      <c r="G17134" s="125">
        <f t="shared" si="273"/>
        <v>-75900</v>
      </c>
      <c r="H17134" s="704" t="s">
        <v>11240</v>
      </c>
    </row>
    <row r="17135" spans="1:8" ht="15" customHeight="1" x14ac:dyDescent="0.2">
      <c r="A17135" s="733">
        <v>45219</v>
      </c>
      <c r="B17135" s="40" t="s">
        <v>9984</v>
      </c>
      <c r="C17135" s="62" t="s">
        <v>10171</v>
      </c>
      <c r="D17135" s="790" t="s">
        <v>11437</v>
      </c>
      <c r="E17135" s="57">
        <v>400000</v>
      </c>
      <c r="F17135" s="57"/>
      <c r="G17135" s="125">
        <f t="shared" si="273"/>
        <v>-400000</v>
      </c>
      <c r="H17135" s="704" t="s">
        <v>11240</v>
      </c>
    </row>
    <row r="17136" spans="1:8" ht="15" x14ac:dyDescent="0.2">
      <c r="A17136" s="733">
        <v>45219</v>
      </c>
      <c r="B17136" s="40" t="s">
        <v>10906</v>
      </c>
      <c r="C17136" s="62" t="s">
        <v>10989</v>
      </c>
      <c r="D17136" s="790" t="s">
        <v>11419</v>
      </c>
      <c r="E17136" s="57">
        <v>45590</v>
      </c>
      <c r="F17136" s="57"/>
      <c r="G17136" s="125">
        <f t="shared" si="273"/>
        <v>-45590</v>
      </c>
      <c r="H17136" s="704" t="s">
        <v>11240</v>
      </c>
    </row>
    <row r="17137" spans="1:8" ht="15" x14ac:dyDescent="0.2">
      <c r="A17137" s="733">
        <v>45219</v>
      </c>
      <c r="B17137" s="40" t="s">
        <v>10230</v>
      </c>
      <c r="C17137" s="62" t="s">
        <v>10989</v>
      </c>
      <c r="D17137" s="790" t="s">
        <v>11419</v>
      </c>
      <c r="E17137" s="57">
        <v>30000</v>
      </c>
      <c r="F17137" s="57"/>
      <c r="G17137" s="125">
        <f t="shared" si="273"/>
        <v>-30000</v>
      </c>
      <c r="H17137" s="704" t="s">
        <v>11240</v>
      </c>
    </row>
    <row r="17138" spans="1:8" ht="15" x14ac:dyDescent="0.2">
      <c r="A17138" s="733">
        <v>45219</v>
      </c>
      <c r="B17138" s="40" t="s">
        <v>9984</v>
      </c>
      <c r="C17138" s="62" t="s">
        <v>10989</v>
      </c>
      <c r="D17138" s="790" t="s">
        <v>11423</v>
      </c>
      <c r="E17138" s="57">
        <v>1670</v>
      </c>
      <c r="F17138" s="57"/>
      <c r="G17138" s="125">
        <f t="shared" si="273"/>
        <v>-1670</v>
      </c>
      <c r="H17138" s="704" t="s">
        <v>11240</v>
      </c>
    </row>
    <row r="17139" spans="1:8" ht="15" x14ac:dyDescent="0.2">
      <c r="A17139" s="733">
        <v>45219</v>
      </c>
      <c r="B17139" s="40" t="s">
        <v>10469</v>
      </c>
      <c r="C17139" s="62" t="s">
        <v>5740</v>
      </c>
      <c r="D17139" s="790" t="s">
        <v>369</v>
      </c>
      <c r="E17139" s="57">
        <v>1500</v>
      </c>
      <c r="F17139" s="57"/>
      <c r="G17139" s="125">
        <f t="shared" si="273"/>
        <v>-1500</v>
      </c>
      <c r="H17139" s="704" t="s">
        <v>11240</v>
      </c>
    </row>
    <row r="17140" spans="1:8" ht="15" x14ac:dyDescent="0.2">
      <c r="A17140" s="733">
        <v>45219</v>
      </c>
      <c r="B17140" s="40" t="s">
        <v>9767</v>
      </c>
      <c r="C17140" s="62" t="s">
        <v>11424</v>
      </c>
      <c r="D17140" s="790" t="s">
        <v>369</v>
      </c>
      <c r="E17140" s="57">
        <v>200000</v>
      </c>
      <c r="F17140" s="57"/>
      <c r="G17140" s="125">
        <f t="shared" si="273"/>
        <v>-200000</v>
      </c>
      <c r="H17140" s="704" t="s">
        <v>11240</v>
      </c>
    </row>
    <row r="17141" spans="1:8" ht="15" x14ac:dyDescent="0.2">
      <c r="A17141" s="733">
        <v>45219</v>
      </c>
      <c r="B17141" s="40" t="s">
        <v>9984</v>
      </c>
      <c r="C17141" s="62" t="s">
        <v>6475</v>
      </c>
      <c r="D17141" s="790" t="s">
        <v>11425</v>
      </c>
      <c r="E17141" s="57">
        <v>100000</v>
      </c>
      <c r="F17141" s="57"/>
      <c r="G17141" s="125">
        <f t="shared" si="273"/>
        <v>-100000</v>
      </c>
      <c r="H17141" s="704" t="s">
        <v>11240</v>
      </c>
    </row>
    <row r="17142" spans="1:8" ht="15" x14ac:dyDescent="0.2">
      <c r="A17142" s="733">
        <v>45219</v>
      </c>
      <c r="B17142" s="40" t="s">
        <v>9984</v>
      </c>
      <c r="C17142" s="62" t="s">
        <v>6475</v>
      </c>
      <c r="D17142" s="790" t="s">
        <v>11426</v>
      </c>
      <c r="E17142" s="57">
        <v>50000</v>
      </c>
      <c r="F17142" s="57"/>
      <c r="G17142" s="125">
        <f t="shared" si="273"/>
        <v>-50000</v>
      </c>
      <c r="H17142" s="704" t="s">
        <v>11240</v>
      </c>
    </row>
    <row r="17143" spans="1:8" ht="15" x14ac:dyDescent="0.2">
      <c r="A17143" s="733">
        <v>45219</v>
      </c>
      <c r="B17143" s="40" t="s">
        <v>103</v>
      </c>
      <c r="C17143" s="62" t="s">
        <v>103</v>
      </c>
      <c r="D17143" s="790" t="s">
        <v>10209</v>
      </c>
      <c r="E17143" s="57">
        <v>2000</v>
      </c>
      <c r="F17143" s="57"/>
      <c r="G17143" s="125">
        <f t="shared" si="273"/>
        <v>-2000</v>
      </c>
      <c r="H17143" s="704" t="s">
        <v>11240</v>
      </c>
    </row>
    <row r="17144" spans="1:8" ht="15" x14ac:dyDescent="0.2">
      <c r="A17144" s="733">
        <v>45219</v>
      </c>
      <c r="B17144" s="40" t="s">
        <v>9984</v>
      </c>
      <c r="C17144" s="62" t="s">
        <v>11414</v>
      </c>
      <c r="D17144" s="790" t="s">
        <v>11427</v>
      </c>
      <c r="E17144" s="57">
        <v>77000</v>
      </c>
      <c r="F17144" s="57"/>
      <c r="G17144" s="125">
        <f t="shared" si="273"/>
        <v>-77000</v>
      </c>
      <c r="H17144" s="704" t="s">
        <v>11240</v>
      </c>
    </row>
    <row r="17145" spans="1:8" ht="15" x14ac:dyDescent="0.2">
      <c r="A17145" s="733">
        <v>45219</v>
      </c>
      <c r="B17145" s="40" t="s">
        <v>9984</v>
      </c>
      <c r="C17145" s="62" t="s">
        <v>5740</v>
      </c>
      <c r="D17145" s="790" t="s">
        <v>369</v>
      </c>
      <c r="E17145" s="57">
        <v>1600</v>
      </c>
      <c r="F17145" s="57"/>
      <c r="G17145" s="125">
        <f t="shared" si="273"/>
        <v>-1600</v>
      </c>
      <c r="H17145" s="704" t="s">
        <v>11240</v>
      </c>
    </row>
    <row r="17146" spans="1:8" ht="15" x14ac:dyDescent="0.2">
      <c r="A17146" s="733">
        <v>45219</v>
      </c>
      <c r="B17146" s="40" t="s">
        <v>103</v>
      </c>
      <c r="C17146" s="62" t="s">
        <v>7927</v>
      </c>
      <c r="D17146" s="790" t="s">
        <v>11428</v>
      </c>
      <c r="E17146" s="57">
        <v>19000</v>
      </c>
      <c r="F17146" s="57"/>
      <c r="G17146" s="125">
        <f t="shared" si="273"/>
        <v>-19000</v>
      </c>
      <c r="H17146" s="704" t="s">
        <v>11240</v>
      </c>
    </row>
    <row r="17147" spans="1:8" ht="15" x14ac:dyDescent="0.2">
      <c r="A17147" s="733">
        <v>45219</v>
      </c>
      <c r="B17147" s="40" t="s">
        <v>103</v>
      </c>
      <c r="C17147" s="62" t="s">
        <v>7927</v>
      </c>
      <c r="D17147" s="790" t="s">
        <v>11429</v>
      </c>
      <c r="E17147" s="57">
        <v>1800</v>
      </c>
      <c r="F17147" s="57"/>
      <c r="G17147" s="125">
        <f t="shared" si="273"/>
        <v>-1800</v>
      </c>
      <c r="H17147" s="704" t="s">
        <v>11240</v>
      </c>
    </row>
    <row r="17148" spans="1:8" ht="15" x14ac:dyDescent="0.2">
      <c r="A17148" s="733">
        <v>45219</v>
      </c>
      <c r="B17148" s="40" t="s">
        <v>103</v>
      </c>
      <c r="C17148" s="62" t="s">
        <v>7927</v>
      </c>
      <c r="D17148" s="790" t="s">
        <v>11430</v>
      </c>
      <c r="E17148" s="57">
        <v>9500</v>
      </c>
      <c r="F17148" s="57"/>
      <c r="G17148" s="125">
        <f t="shared" si="273"/>
        <v>-9500</v>
      </c>
      <c r="H17148" s="704" t="s">
        <v>11240</v>
      </c>
    </row>
    <row r="17149" spans="1:8" ht="15" x14ac:dyDescent="0.2">
      <c r="A17149" s="733">
        <v>45220</v>
      </c>
      <c r="B17149" s="40" t="s">
        <v>10469</v>
      </c>
      <c r="C17149" s="62" t="s">
        <v>11414</v>
      </c>
      <c r="D17149" s="790" t="s">
        <v>11445</v>
      </c>
      <c r="E17149" s="57">
        <v>9300</v>
      </c>
      <c r="F17149" s="57"/>
      <c r="G17149" s="125">
        <f t="shared" si="273"/>
        <v>-9300</v>
      </c>
      <c r="H17149" s="704" t="s">
        <v>11240</v>
      </c>
    </row>
    <row r="17150" spans="1:8" ht="15" x14ac:dyDescent="0.2">
      <c r="A17150" s="733">
        <v>45220</v>
      </c>
      <c r="B17150" s="40" t="s">
        <v>10906</v>
      </c>
      <c r="C17150" s="62" t="s">
        <v>6704</v>
      </c>
      <c r="D17150" s="790" t="s">
        <v>11431</v>
      </c>
      <c r="E17150" s="57">
        <v>324000</v>
      </c>
      <c r="F17150" s="57"/>
      <c r="G17150" s="125">
        <f t="shared" si="273"/>
        <v>-324000</v>
      </c>
      <c r="H17150" s="704" t="s">
        <v>11240</v>
      </c>
    </row>
    <row r="17151" spans="1:8" ht="15" x14ac:dyDescent="0.2">
      <c r="A17151" s="733">
        <v>45220</v>
      </c>
      <c r="B17151" s="40" t="s">
        <v>9984</v>
      </c>
      <c r="C17151" s="62" t="s">
        <v>5740</v>
      </c>
      <c r="D17151" s="790" t="s">
        <v>369</v>
      </c>
      <c r="E17151" s="57">
        <v>1500</v>
      </c>
      <c r="F17151" s="57"/>
      <c r="G17151" s="125">
        <f t="shared" ref="G17151:G17214" si="274">F17151-E17151</f>
        <v>-1500</v>
      </c>
      <c r="H17151" s="704" t="s">
        <v>11240</v>
      </c>
    </row>
    <row r="17152" spans="1:8" ht="15" x14ac:dyDescent="0.2">
      <c r="A17152" s="733">
        <v>45220</v>
      </c>
      <c r="B17152" s="40" t="s">
        <v>103</v>
      </c>
      <c r="C17152" s="62" t="s">
        <v>5740</v>
      </c>
      <c r="D17152" s="790" t="s">
        <v>10335</v>
      </c>
      <c r="E17152" s="57">
        <v>200</v>
      </c>
      <c r="F17152" s="57"/>
      <c r="G17152" s="125">
        <f t="shared" si="274"/>
        <v>-200</v>
      </c>
      <c r="H17152" s="704" t="s">
        <v>11240</v>
      </c>
    </row>
    <row r="17153" spans="1:8" ht="15" x14ac:dyDescent="0.2">
      <c r="A17153" s="733">
        <v>45220</v>
      </c>
      <c r="B17153" s="40" t="s">
        <v>10230</v>
      </c>
      <c r="C17153" s="62" t="s">
        <v>10989</v>
      </c>
      <c r="D17153" s="790" t="s">
        <v>11433</v>
      </c>
      <c r="E17153" s="57">
        <v>500</v>
      </c>
      <c r="F17153" s="57"/>
      <c r="G17153" s="125">
        <f t="shared" si="274"/>
        <v>-500</v>
      </c>
      <c r="H17153" s="704" t="s">
        <v>11240</v>
      </c>
    </row>
    <row r="17154" spans="1:8" ht="15" x14ac:dyDescent="0.2">
      <c r="A17154" s="733">
        <v>45220</v>
      </c>
      <c r="B17154" s="40" t="s">
        <v>103</v>
      </c>
      <c r="C17154" s="62" t="s">
        <v>103</v>
      </c>
      <c r="D17154" s="790" t="s">
        <v>10209</v>
      </c>
      <c r="E17154" s="57">
        <v>2500</v>
      </c>
      <c r="F17154" s="57"/>
      <c r="G17154" s="125">
        <f t="shared" si="274"/>
        <v>-2500</v>
      </c>
      <c r="H17154" s="704" t="s">
        <v>11240</v>
      </c>
    </row>
    <row r="17155" spans="1:8" ht="15" x14ac:dyDescent="0.2">
      <c r="A17155" s="733">
        <v>45220</v>
      </c>
      <c r="B17155" s="40" t="s">
        <v>10230</v>
      </c>
      <c r="C17155" s="62" t="s">
        <v>5740</v>
      </c>
      <c r="D17155" s="790" t="s">
        <v>369</v>
      </c>
      <c r="E17155" s="57">
        <v>1500</v>
      </c>
      <c r="F17155" s="57"/>
      <c r="G17155" s="125">
        <f t="shared" si="274"/>
        <v>-1500</v>
      </c>
      <c r="H17155" s="704" t="s">
        <v>11240</v>
      </c>
    </row>
    <row r="17156" spans="1:8" ht="15" x14ac:dyDescent="0.2">
      <c r="A17156" s="733">
        <v>45220</v>
      </c>
      <c r="B17156" s="40" t="s">
        <v>10906</v>
      </c>
      <c r="C17156" s="62" t="s">
        <v>5740</v>
      </c>
      <c r="D17156" s="790" t="s">
        <v>369</v>
      </c>
      <c r="E17156" s="57">
        <v>3000</v>
      </c>
      <c r="F17156" s="57"/>
      <c r="G17156" s="125">
        <f t="shared" si="274"/>
        <v>-3000</v>
      </c>
      <c r="H17156" s="704" t="s">
        <v>11240</v>
      </c>
    </row>
    <row r="17157" spans="1:8" ht="15" x14ac:dyDescent="0.2">
      <c r="A17157" s="733">
        <v>45220</v>
      </c>
      <c r="B17157" s="40" t="s">
        <v>10906</v>
      </c>
      <c r="C17157" s="62" t="s">
        <v>5740</v>
      </c>
      <c r="D17157" s="790" t="s">
        <v>369</v>
      </c>
      <c r="E17157" s="57">
        <v>250</v>
      </c>
      <c r="F17157" s="57"/>
      <c r="G17157" s="125">
        <f t="shared" si="274"/>
        <v>-250</v>
      </c>
      <c r="H17157" s="704" t="s">
        <v>11240</v>
      </c>
    </row>
    <row r="17158" spans="1:8" ht="15" x14ac:dyDescent="0.2">
      <c r="A17158" s="733">
        <v>45221</v>
      </c>
      <c r="B17158" s="40" t="s">
        <v>25</v>
      </c>
      <c r="C17158" s="62" t="s">
        <v>14</v>
      </c>
      <c r="D17158" s="790" t="s">
        <v>11471</v>
      </c>
      <c r="E17158" s="57">
        <v>254000</v>
      </c>
      <c r="F17158" s="57"/>
      <c r="G17158" s="125">
        <f t="shared" si="274"/>
        <v>-254000</v>
      </c>
      <c r="H17158" s="704" t="s">
        <v>11240</v>
      </c>
    </row>
    <row r="17159" spans="1:8" ht="15" x14ac:dyDescent="0.2">
      <c r="A17159" s="733">
        <v>45222</v>
      </c>
      <c r="B17159" s="40" t="s">
        <v>10230</v>
      </c>
      <c r="C17159" s="62" t="s">
        <v>10989</v>
      </c>
      <c r="D17159" s="790" t="s">
        <v>11434</v>
      </c>
      <c r="E17159" s="57">
        <v>95000</v>
      </c>
      <c r="F17159" s="57"/>
      <c r="G17159" s="125">
        <f t="shared" si="274"/>
        <v>-95000</v>
      </c>
      <c r="H17159" s="704" t="s">
        <v>11240</v>
      </c>
    </row>
    <row r="17160" spans="1:8" ht="15" x14ac:dyDescent="0.2">
      <c r="A17160" s="733">
        <v>45222</v>
      </c>
      <c r="B17160" s="40" t="s">
        <v>10574</v>
      </c>
      <c r="C17160" s="62" t="s">
        <v>11414</v>
      </c>
      <c r="D17160" s="790" t="s">
        <v>7374</v>
      </c>
      <c r="E17160" s="57">
        <v>3070</v>
      </c>
      <c r="F17160" s="57"/>
      <c r="G17160" s="125">
        <f t="shared" si="274"/>
        <v>-3070</v>
      </c>
      <c r="H17160" s="704" t="s">
        <v>11240</v>
      </c>
    </row>
    <row r="17161" spans="1:8" ht="15" x14ac:dyDescent="0.2">
      <c r="A17161" s="733">
        <v>45223</v>
      </c>
      <c r="B17161" s="40" t="s">
        <v>10906</v>
      </c>
      <c r="C17161" s="62" t="s">
        <v>10989</v>
      </c>
      <c r="D17161" s="790" t="s">
        <v>11446</v>
      </c>
      <c r="E17161" s="57">
        <v>2950</v>
      </c>
      <c r="F17161" s="57"/>
      <c r="G17161" s="125">
        <f t="shared" si="274"/>
        <v>-2950</v>
      </c>
      <c r="H17161" s="704" t="s">
        <v>11240</v>
      </c>
    </row>
    <row r="17162" spans="1:8" ht="15" x14ac:dyDescent="0.2">
      <c r="A17162" s="733">
        <v>45223</v>
      </c>
      <c r="B17162" s="40" t="s">
        <v>103</v>
      </c>
      <c r="C17162" s="62" t="s">
        <v>14</v>
      </c>
      <c r="D17162" s="790" t="s">
        <v>11447</v>
      </c>
      <c r="E17162" s="57">
        <v>1050</v>
      </c>
      <c r="F17162" s="57"/>
      <c r="G17162" s="125">
        <f t="shared" si="274"/>
        <v>-1050</v>
      </c>
      <c r="H17162" s="704" t="s">
        <v>11240</v>
      </c>
    </row>
    <row r="17163" spans="1:8" ht="15" x14ac:dyDescent="0.2">
      <c r="A17163" s="733">
        <v>45223</v>
      </c>
      <c r="B17163" s="40" t="s">
        <v>10906</v>
      </c>
      <c r="C17163" s="62" t="s">
        <v>285</v>
      </c>
      <c r="D17163" s="790" t="s">
        <v>8661</v>
      </c>
      <c r="E17163" s="57">
        <v>1300</v>
      </c>
      <c r="F17163" s="57"/>
      <c r="G17163" s="125">
        <f t="shared" si="274"/>
        <v>-1300</v>
      </c>
      <c r="H17163" s="704" t="s">
        <v>11240</v>
      </c>
    </row>
    <row r="17164" spans="1:8" ht="15" x14ac:dyDescent="0.2">
      <c r="A17164" s="733">
        <v>45223</v>
      </c>
      <c r="B17164" s="40" t="s">
        <v>9354</v>
      </c>
      <c r="C17164" s="62" t="s">
        <v>391</v>
      </c>
      <c r="D17164" s="790" t="s">
        <v>6639</v>
      </c>
      <c r="E17164" s="57">
        <v>2080</v>
      </c>
      <c r="F17164" s="57"/>
      <c r="G17164" s="125">
        <f t="shared" si="274"/>
        <v>-2080</v>
      </c>
      <c r="H17164" s="704" t="s">
        <v>11240</v>
      </c>
    </row>
    <row r="17165" spans="1:8" ht="15" x14ac:dyDescent="0.2">
      <c r="A17165" s="733">
        <v>45223</v>
      </c>
      <c r="B17165" s="40" t="s">
        <v>10230</v>
      </c>
      <c r="C17165" s="550" t="s">
        <v>5740</v>
      </c>
      <c r="D17165" s="903" t="s">
        <v>369</v>
      </c>
      <c r="E17165" s="582">
        <v>2767</v>
      </c>
      <c r="F17165" s="57"/>
      <c r="G17165" s="125">
        <f t="shared" si="274"/>
        <v>-2767</v>
      </c>
      <c r="H17165" s="704" t="s">
        <v>11240</v>
      </c>
    </row>
    <row r="17166" spans="1:8" ht="15" x14ac:dyDescent="0.2">
      <c r="A17166" s="733">
        <v>45223</v>
      </c>
      <c r="B17166" s="40" t="s">
        <v>10907</v>
      </c>
      <c r="C17166" s="550" t="s">
        <v>5740</v>
      </c>
      <c r="D17166" s="903" t="s">
        <v>369</v>
      </c>
      <c r="E17166" s="582">
        <v>2767</v>
      </c>
      <c r="F17166" s="57"/>
      <c r="G17166" s="125">
        <f t="shared" si="274"/>
        <v>-2767</v>
      </c>
      <c r="H17166" s="704" t="s">
        <v>11240</v>
      </c>
    </row>
    <row r="17167" spans="1:8" ht="15" x14ac:dyDescent="0.2">
      <c r="A17167" s="733">
        <v>45223</v>
      </c>
      <c r="B17167" s="40" t="s">
        <v>9354</v>
      </c>
      <c r="C17167" s="550" t="s">
        <v>5740</v>
      </c>
      <c r="D17167" s="903" t="s">
        <v>369</v>
      </c>
      <c r="E17167" s="582">
        <v>2767</v>
      </c>
      <c r="F17167" s="57"/>
      <c r="G17167" s="125">
        <f t="shared" si="274"/>
        <v>-2767</v>
      </c>
      <c r="H17167" s="704" t="s">
        <v>11240</v>
      </c>
    </row>
    <row r="17168" spans="1:8" ht="15" x14ac:dyDescent="0.2">
      <c r="A17168" s="733">
        <v>45223</v>
      </c>
      <c r="B17168" s="40" t="s">
        <v>11022</v>
      </c>
      <c r="C17168" s="62" t="s">
        <v>10975</v>
      </c>
      <c r="D17168" s="790" t="s">
        <v>11448</v>
      </c>
      <c r="E17168" s="57">
        <v>79650</v>
      </c>
      <c r="F17168" s="57"/>
      <c r="G17168" s="125">
        <f t="shared" si="274"/>
        <v>-79650</v>
      </c>
      <c r="H17168" s="704" t="s">
        <v>11240</v>
      </c>
    </row>
    <row r="17169" spans="1:8" ht="15" x14ac:dyDescent="0.2">
      <c r="A17169" s="733">
        <v>45223</v>
      </c>
      <c r="B17169" s="40" t="s">
        <v>9984</v>
      </c>
      <c r="C17169" s="669" t="s">
        <v>9773</v>
      </c>
      <c r="D17169" s="911" t="s">
        <v>11538</v>
      </c>
      <c r="E17169" s="584">
        <v>73600</v>
      </c>
      <c r="F17169" s="57"/>
      <c r="G17169" s="125">
        <f t="shared" si="274"/>
        <v>-73600</v>
      </c>
      <c r="H17169" s="704" t="s">
        <v>11240</v>
      </c>
    </row>
    <row r="17170" spans="1:8" ht="15" x14ac:dyDescent="0.2">
      <c r="A17170" s="733">
        <v>45223</v>
      </c>
      <c r="B17170" s="40" t="s">
        <v>9965</v>
      </c>
      <c r="C17170" s="669" t="s">
        <v>9773</v>
      </c>
      <c r="D17170" s="911" t="s">
        <v>11538</v>
      </c>
      <c r="E17170" s="584">
        <v>181880</v>
      </c>
      <c r="F17170" s="57"/>
      <c r="G17170" s="125">
        <f t="shared" si="274"/>
        <v>-181880</v>
      </c>
      <c r="H17170" s="704" t="s">
        <v>11240</v>
      </c>
    </row>
    <row r="17171" spans="1:8" ht="15" x14ac:dyDescent="0.2">
      <c r="A17171" s="733">
        <v>45223</v>
      </c>
      <c r="B17171" s="40" t="s">
        <v>9984</v>
      </c>
      <c r="C17171" s="62" t="s">
        <v>11451</v>
      </c>
      <c r="D17171" s="790" t="s">
        <v>11374</v>
      </c>
      <c r="E17171" s="57">
        <v>300000</v>
      </c>
      <c r="F17171" s="57"/>
      <c r="G17171" s="125">
        <f t="shared" si="274"/>
        <v>-300000</v>
      </c>
      <c r="H17171" s="704" t="s">
        <v>11240</v>
      </c>
    </row>
    <row r="17172" spans="1:8" ht="15" x14ac:dyDescent="0.2">
      <c r="A17172" s="733">
        <v>45223</v>
      </c>
      <c r="B17172" s="40" t="s">
        <v>103</v>
      </c>
      <c r="C17172" s="62" t="s">
        <v>103</v>
      </c>
      <c r="D17172" s="790" t="s">
        <v>10209</v>
      </c>
      <c r="E17172" s="57">
        <v>600</v>
      </c>
      <c r="F17172" s="57"/>
      <c r="G17172" s="125">
        <f t="shared" si="274"/>
        <v>-600</v>
      </c>
      <c r="H17172" s="704" t="s">
        <v>11240</v>
      </c>
    </row>
    <row r="17173" spans="1:8" ht="15" x14ac:dyDescent="0.2">
      <c r="A17173" s="733">
        <v>45223</v>
      </c>
      <c r="B17173" s="40" t="s">
        <v>10230</v>
      </c>
      <c r="C17173" s="62" t="s">
        <v>10989</v>
      </c>
      <c r="D17173" s="790" t="s">
        <v>11452</v>
      </c>
      <c r="E17173" s="57">
        <v>28000</v>
      </c>
      <c r="F17173" s="57"/>
      <c r="G17173" s="125">
        <f t="shared" si="274"/>
        <v>-28000</v>
      </c>
      <c r="H17173" s="704" t="s">
        <v>11240</v>
      </c>
    </row>
    <row r="17174" spans="1:8" ht="15" x14ac:dyDescent="0.2">
      <c r="A17174" s="733">
        <v>45224</v>
      </c>
      <c r="B17174" s="40" t="s">
        <v>10230</v>
      </c>
      <c r="C17174" s="62" t="s">
        <v>10989</v>
      </c>
      <c r="D17174" s="790" t="s">
        <v>11453</v>
      </c>
      <c r="E17174" s="57">
        <v>45000</v>
      </c>
      <c r="F17174" s="57"/>
      <c r="G17174" s="125">
        <f t="shared" si="274"/>
        <v>-45000</v>
      </c>
      <c r="H17174" s="704" t="s">
        <v>11240</v>
      </c>
    </row>
    <row r="17175" spans="1:8" ht="15" x14ac:dyDescent="0.2">
      <c r="A17175" s="733">
        <v>45224</v>
      </c>
      <c r="B17175" s="40" t="s">
        <v>10230</v>
      </c>
      <c r="C17175" s="62" t="s">
        <v>5740</v>
      </c>
      <c r="D17175" s="790" t="s">
        <v>369</v>
      </c>
      <c r="E17175" s="57">
        <v>1000</v>
      </c>
      <c r="F17175" s="57"/>
      <c r="G17175" s="125">
        <f t="shared" si="274"/>
        <v>-1000</v>
      </c>
      <c r="H17175" s="704" t="s">
        <v>11240</v>
      </c>
    </row>
    <row r="17176" spans="1:8" ht="15" x14ac:dyDescent="0.2">
      <c r="A17176" s="733">
        <v>45224</v>
      </c>
      <c r="B17176" s="40" t="s">
        <v>9407</v>
      </c>
      <c r="C17176" s="62" t="s">
        <v>371</v>
      </c>
      <c r="D17176" s="790" t="s">
        <v>2107</v>
      </c>
      <c r="E17176" s="57">
        <v>1000</v>
      </c>
      <c r="F17176" s="57"/>
      <c r="G17176" s="125">
        <f t="shared" si="274"/>
        <v>-1000</v>
      </c>
      <c r="H17176" s="704" t="s">
        <v>11240</v>
      </c>
    </row>
    <row r="17177" spans="1:8" ht="15" x14ac:dyDescent="0.2">
      <c r="A17177" s="733">
        <v>45224</v>
      </c>
      <c r="B17177" s="40" t="s">
        <v>10230</v>
      </c>
      <c r="C17177" s="62" t="s">
        <v>10989</v>
      </c>
      <c r="D17177" s="790" t="s">
        <v>11454</v>
      </c>
      <c r="E17177" s="57">
        <v>25380</v>
      </c>
      <c r="F17177" s="57"/>
      <c r="G17177" s="125">
        <f t="shared" si="274"/>
        <v>-25380</v>
      </c>
      <c r="H17177" s="704" t="s">
        <v>11240</v>
      </c>
    </row>
    <row r="17178" spans="1:8" ht="15" x14ac:dyDescent="0.2">
      <c r="A17178" s="733">
        <v>45224</v>
      </c>
      <c r="B17178" s="40" t="s">
        <v>10574</v>
      </c>
      <c r="C17178" s="62" t="s">
        <v>10989</v>
      </c>
      <c r="D17178" s="790" t="s">
        <v>11455</v>
      </c>
      <c r="E17178" s="57">
        <v>34000</v>
      </c>
      <c r="F17178" s="57"/>
      <c r="G17178" s="125">
        <f t="shared" si="274"/>
        <v>-34000</v>
      </c>
      <c r="H17178" s="704" t="s">
        <v>11240</v>
      </c>
    </row>
    <row r="17179" spans="1:8" ht="15" x14ac:dyDescent="0.2">
      <c r="A17179" s="733">
        <v>45224</v>
      </c>
      <c r="B17179" s="40" t="s">
        <v>11089</v>
      </c>
      <c r="C17179" s="62" t="s">
        <v>10989</v>
      </c>
      <c r="D17179" s="790" t="s">
        <v>11418</v>
      </c>
      <c r="E17179" s="57">
        <v>14025</v>
      </c>
      <c r="F17179" s="57"/>
      <c r="G17179" s="125">
        <f t="shared" si="274"/>
        <v>-14025</v>
      </c>
      <c r="H17179" s="704" t="s">
        <v>11240</v>
      </c>
    </row>
    <row r="17180" spans="1:8" ht="15" x14ac:dyDescent="0.2">
      <c r="A17180" s="733">
        <v>45224</v>
      </c>
      <c r="B17180" s="40" t="s">
        <v>10906</v>
      </c>
      <c r="C17180" s="62" t="s">
        <v>10989</v>
      </c>
      <c r="D17180" s="790" t="s">
        <v>11454</v>
      </c>
      <c r="E17180" s="57">
        <v>4485</v>
      </c>
      <c r="F17180" s="57"/>
      <c r="G17180" s="125">
        <f t="shared" si="274"/>
        <v>-4485</v>
      </c>
      <c r="H17180" s="704" t="s">
        <v>11240</v>
      </c>
    </row>
    <row r="17181" spans="1:8" ht="15" x14ac:dyDescent="0.2">
      <c r="A17181" s="733">
        <v>45224</v>
      </c>
      <c r="B17181" s="40" t="s">
        <v>11303</v>
      </c>
      <c r="C17181" s="62" t="s">
        <v>10989</v>
      </c>
      <c r="D17181" s="790" t="s">
        <v>11456</v>
      </c>
      <c r="E17181" s="57">
        <v>19500</v>
      </c>
      <c r="F17181" s="57"/>
      <c r="G17181" s="125">
        <f t="shared" si="274"/>
        <v>-19500</v>
      </c>
      <c r="H17181" s="704" t="s">
        <v>11240</v>
      </c>
    </row>
    <row r="17182" spans="1:8" ht="15" customHeight="1" x14ac:dyDescent="0.2">
      <c r="A17182" s="733">
        <v>45224</v>
      </c>
      <c r="B17182" s="40" t="s">
        <v>11442</v>
      </c>
      <c r="C17182" s="62" t="s">
        <v>10989</v>
      </c>
      <c r="D17182" s="790" t="s">
        <v>11457</v>
      </c>
      <c r="E17182" s="57">
        <v>8400</v>
      </c>
      <c r="F17182" s="57"/>
      <c r="G17182" s="125">
        <f t="shared" si="274"/>
        <v>-8400</v>
      </c>
      <c r="H17182" s="704" t="s">
        <v>11240</v>
      </c>
    </row>
    <row r="17183" spans="1:8" ht="15" customHeight="1" x14ac:dyDescent="0.2">
      <c r="A17183" s="733">
        <v>45224</v>
      </c>
      <c r="B17183" s="40" t="s">
        <v>10906</v>
      </c>
      <c r="C17183" s="62" t="s">
        <v>10989</v>
      </c>
      <c r="D17183" s="790" t="s">
        <v>11458</v>
      </c>
      <c r="E17183" s="57">
        <v>8000</v>
      </c>
      <c r="F17183" s="57"/>
      <c r="G17183" s="125">
        <f t="shared" si="274"/>
        <v>-8000</v>
      </c>
      <c r="H17183" s="704" t="s">
        <v>11240</v>
      </c>
    </row>
    <row r="17184" spans="1:8" ht="15" customHeight="1" x14ac:dyDescent="0.2">
      <c r="A17184" s="733">
        <v>45224</v>
      </c>
      <c r="B17184" s="40" t="s">
        <v>10906</v>
      </c>
      <c r="C17184" s="62" t="s">
        <v>5740</v>
      </c>
      <c r="D17184" s="790" t="s">
        <v>369</v>
      </c>
      <c r="E17184" s="57">
        <v>5000</v>
      </c>
      <c r="F17184" s="57"/>
      <c r="G17184" s="125">
        <f t="shared" si="274"/>
        <v>-5000</v>
      </c>
      <c r="H17184" s="704" t="s">
        <v>11240</v>
      </c>
    </row>
    <row r="17185" spans="1:8" ht="15" customHeight="1" x14ac:dyDescent="0.2">
      <c r="A17185" s="733">
        <v>45224</v>
      </c>
      <c r="B17185" s="40" t="s">
        <v>10574</v>
      </c>
      <c r="C17185" s="62" t="s">
        <v>11059</v>
      </c>
      <c r="D17185" s="790" t="s">
        <v>11459</v>
      </c>
      <c r="E17185" s="57">
        <v>27300</v>
      </c>
      <c r="F17185" s="57"/>
      <c r="G17185" s="125">
        <f t="shared" si="274"/>
        <v>-27300</v>
      </c>
      <c r="H17185" s="704" t="s">
        <v>11240</v>
      </c>
    </row>
    <row r="17186" spans="1:8" ht="15" customHeight="1" x14ac:dyDescent="0.2">
      <c r="A17186" s="733">
        <v>45224</v>
      </c>
      <c r="B17186" s="40" t="s">
        <v>10906</v>
      </c>
      <c r="C17186" s="62" t="s">
        <v>11095</v>
      </c>
      <c r="D17186" s="790" t="s">
        <v>1156</v>
      </c>
      <c r="E17186" s="57">
        <v>25000</v>
      </c>
      <c r="F17186" s="57"/>
      <c r="G17186" s="125">
        <f t="shared" si="274"/>
        <v>-25000</v>
      </c>
      <c r="H17186" s="704" t="s">
        <v>11240</v>
      </c>
    </row>
    <row r="17187" spans="1:8" ht="15" x14ac:dyDescent="0.2">
      <c r="A17187" s="733">
        <v>45224</v>
      </c>
      <c r="B17187" s="40" t="s">
        <v>10574</v>
      </c>
      <c r="C17187" s="62" t="s">
        <v>5740</v>
      </c>
      <c r="D17187" s="790" t="s">
        <v>10335</v>
      </c>
      <c r="E17187" s="57">
        <v>250</v>
      </c>
      <c r="F17187" s="57"/>
      <c r="G17187" s="125">
        <f t="shared" si="274"/>
        <v>-250</v>
      </c>
      <c r="H17187" s="704" t="s">
        <v>11240</v>
      </c>
    </row>
    <row r="17188" spans="1:8" ht="15" x14ac:dyDescent="0.2">
      <c r="A17188" s="733">
        <v>45224</v>
      </c>
      <c r="B17188" s="40" t="s">
        <v>37</v>
      </c>
      <c r="C17188" s="62" t="s">
        <v>5740</v>
      </c>
      <c r="D17188" s="790" t="s">
        <v>10335</v>
      </c>
      <c r="E17188" s="57">
        <v>250</v>
      </c>
      <c r="F17188" s="57"/>
      <c r="G17188" s="125">
        <f t="shared" si="274"/>
        <v>-250</v>
      </c>
      <c r="H17188" s="704" t="s">
        <v>11240</v>
      </c>
    </row>
    <row r="17189" spans="1:8" ht="15" x14ac:dyDescent="0.2">
      <c r="A17189" s="733">
        <v>45224</v>
      </c>
      <c r="B17189" s="40" t="s">
        <v>11022</v>
      </c>
      <c r="C17189" s="62" t="s">
        <v>2795</v>
      </c>
      <c r="D17189" s="790" t="s">
        <v>8290</v>
      </c>
      <c r="E17189" s="57">
        <v>1000</v>
      </c>
      <c r="F17189" s="57"/>
      <c r="G17189" s="125">
        <f t="shared" si="274"/>
        <v>-1000</v>
      </c>
      <c r="H17189" s="704" t="s">
        <v>11240</v>
      </c>
    </row>
    <row r="17190" spans="1:8" ht="15" x14ac:dyDescent="0.2">
      <c r="A17190" s="733">
        <v>45224</v>
      </c>
      <c r="B17190" s="40" t="s">
        <v>10574</v>
      </c>
      <c r="C17190" s="62" t="s">
        <v>11461</v>
      </c>
      <c r="D17190" s="790" t="s">
        <v>11462</v>
      </c>
      <c r="E17190" s="57">
        <v>2000</v>
      </c>
      <c r="F17190" s="57"/>
      <c r="G17190" s="125">
        <f t="shared" si="274"/>
        <v>-2000</v>
      </c>
      <c r="H17190" s="704" t="s">
        <v>11240</v>
      </c>
    </row>
    <row r="17191" spans="1:8" ht="15" x14ac:dyDescent="0.2">
      <c r="A17191" s="733">
        <v>45225</v>
      </c>
      <c r="B17191" s="40" t="s">
        <v>103</v>
      </c>
      <c r="C17191" s="62" t="s">
        <v>103</v>
      </c>
      <c r="D17191" s="790" t="s">
        <v>10209</v>
      </c>
      <c r="E17191" s="57">
        <v>900</v>
      </c>
      <c r="F17191" s="57"/>
      <c r="G17191" s="125">
        <f t="shared" si="274"/>
        <v>-900</v>
      </c>
      <c r="H17191" s="704" t="s">
        <v>11240</v>
      </c>
    </row>
    <row r="17192" spans="1:8" ht="15" x14ac:dyDescent="0.2">
      <c r="A17192" s="733">
        <v>45225</v>
      </c>
      <c r="B17192" s="40" t="s">
        <v>9984</v>
      </c>
      <c r="C17192" s="669" t="s">
        <v>10989</v>
      </c>
      <c r="D17192" s="911" t="s">
        <v>4221</v>
      </c>
      <c r="E17192" s="584">
        <v>24860</v>
      </c>
      <c r="F17192" s="57"/>
      <c r="G17192" s="125">
        <f t="shared" si="274"/>
        <v>-24860</v>
      </c>
      <c r="H17192" s="704" t="s">
        <v>11240</v>
      </c>
    </row>
    <row r="17193" spans="1:8" ht="15" x14ac:dyDescent="0.2">
      <c r="A17193" s="733">
        <v>45225</v>
      </c>
      <c r="B17193" s="40" t="s">
        <v>11131</v>
      </c>
      <c r="C17193" s="669" t="s">
        <v>10989</v>
      </c>
      <c r="D17193" s="911" t="s">
        <v>4221</v>
      </c>
      <c r="E17193" s="584">
        <v>28870</v>
      </c>
      <c r="F17193" s="57"/>
      <c r="G17193" s="125">
        <f t="shared" si="274"/>
        <v>-28870</v>
      </c>
      <c r="H17193" s="704" t="s">
        <v>11240</v>
      </c>
    </row>
    <row r="17194" spans="1:8" ht="15" x14ac:dyDescent="0.2">
      <c r="A17194" s="733">
        <v>45225</v>
      </c>
      <c r="B17194" s="40" t="s">
        <v>25</v>
      </c>
      <c r="C17194" s="669" t="s">
        <v>10989</v>
      </c>
      <c r="D17194" s="911" t="s">
        <v>11463</v>
      </c>
      <c r="E17194" s="584">
        <v>42260</v>
      </c>
      <c r="F17194" s="57"/>
      <c r="G17194" s="125">
        <f t="shared" si="274"/>
        <v>-42260</v>
      </c>
      <c r="H17194" s="704" t="s">
        <v>11240</v>
      </c>
    </row>
    <row r="17195" spans="1:8" ht="15" x14ac:dyDescent="0.2">
      <c r="A17195" s="733">
        <v>45225</v>
      </c>
      <c r="B17195" s="40" t="s">
        <v>25</v>
      </c>
      <c r="C17195" s="62" t="s">
        <v>8148</v>
      </c>
      <c r="D17195" s="790" t="s">
        <v>6336</v>
      </c>
      <c r="E17195" s="57">
        <v>45373</v>
      </c>
      <c r="F17195" s="57"/>
      <c r="G17195" s="125">
        <f t="shared" si="274"/>
        <v>-45373</v>
      </c>
      <c r="H17195" s="704" t="s">
        <v>11240</v>
      </c>
    </row>
    <row r="17196" spans="1:8" ht="15" x14ac:dyDescent="0.2">
      <c r="A17196" s="733">
        <v>45225</v>
      </c>
      <c r="B17196" s="40" t="s">
        <v>103</v>
      </c>
      <c r="C17196" s="62" t="s">
        <v>8148</v>
      </c>
      <c r="D17196" s="790" t="s">
        <v>6336</v>
      </c>
      <c r="E17196" s="57">
        <v>74660</v>
      </c>
      <c r="F17196" s="57"/>
      <c r="G17196" s="125">
        <f t="shared" si="274"/>
        <v>-74660</v>
      </c>
      <c r="H17196" s="704" t="s">
        <v>11240</v>
      </c>
    </row>
    <row r="17197" spans="1:8" ht="15" x14ac:dyDescent="0.2">
      <c r="A17197" s="733">
        <v>45225</v>
      </c>
      <c r="B17197" s="40" t="s">
        <v>10230</v>
      </c>
      <c r="C17197" s="550" t="s">
        <v>669</v>
      </c>
      <c r="D17197" s="903" t="s">
        <v>11466</v>
      </c>
      <c r="E17197" s="582">
        <v>13600</v>
      </c>
      <c r="F17197" s="57"/>
      <c r="G17197" s="125">
        <f t="shared" si="274"/>
        <v>-13600</v>
      </c>
      <c r="H17197" s="704" t="s">
        <v>11240</v>
      </c>
    </row>
    <row r="17198" spans="1:8" ht="15" x14ac:dyDescent="0.2">
      <c r="A17198" s="733">
        <v>45225</v>
      </c>
      <c r="B17198" s="40" t="s">
        <v>10907</v>
      </c>
      <c r="C17198" s="550" t="s">
        <v>669</v>
      </c>
      <c r="D17198" s="903" t="s">
        <v>11466</v>
      </c>
      <c r="E17198" s="582">
        <v>13600</v>
      </c>
      <c r="F17198" s="57"/>
      <c r="G17198" s="125">
        <f t="shared" si="274"/>
        <v>-13600</v>
      </c>
      <c r="H17198" s="704" t="s">
        <v>11240</v>
      </c>
    </row>
    <row r="17199" spans="1:8" ht="15" x14ac:dyDescent="0.2">
      <c r="A17199" s="733">
        <v>45225</v>
      </c>
      <c r="B17199" s="40" t="s">
        <v>10574</v>
      </c>
      <c r="C17199" s="550" t="s">
        <v>669</v>
      </c>
      <c r="D17199" s="903" t="s">
        <v>11466</v>
      </c>
      <c r="E17199" s="582">
        <v>13600</v>
      </c>
      <c r="F17199" s="57"/>
      <c r="G17199" s="125">
        <f t="shared" si="274"/>
        <v>-13600</v>
      </c>
      <c r="H17199" s="704" t="s">
        <v>11240</v>
      </c>
    </row>
    <row r="17200" spans="1:8" ht="15" x14ac:dyDescent="0.2">
      <c r="A17200" s="733">
        <v>45225</v>
      </c>
      <c r="B17200" s="40" t="s">
        <v>10230</v>
      </c>
      <c r="C17200" s="62" t="s">
        <v>11464</v>
      </c>
      <c r="D17200" s="790" t="s">
        <v>11465</v>
      </c>
      <c r="E17200" s="57">
        <v>80000</v>
      </c>
      <c r="F17200" s="57"/>
      <c r="G17200" s="125">
        <f t="shared" si="274"/>
        <v>-80000</v>
      </c>
      <c r="H17200" s="704" t="s">
        <v>11240</v>
      </c>
    </row>
    <row r="17201" spans="1:8" ht="15" x14ac:dyDescent="0.2">
      <c r="A17201" s="733">
        <v>45225</v>
      </c>
      <c r="B17201" s="40" t="s">
        <v>11442</v>
      </c>
      <c r="C17201" s="62" t="s">
        <v>10989</v>
      </c>
      <c r="D17201" s="790" t="s">
        <v>11467</v>
      </c>
      <c r="E17201" s="57">
        <v>1200</v>
      </c>
      <c r="F17201" s="57"/>
      <c r="G17201" s="125">
        <f t="shared" si="274"/>
        <v>-1200</v>
      </c>
      <c r="H17201" s="704" t="s">
        <v>11240</v>
      </c>
    </row>
    <row r="17202" spans="1:8" ht="15" x14ac:dyDescent="0.2">
      <c r="A17202" s="733">
        <v>45225</v>
      </c>
      <c r="B17202" s="40" t="s">
        <v>10906</v>
      </c>
      <c r="C17202" s="62" t="s">
        <v>8370</v>
      </c>
      <c r="D17202" s="790" t="s">
        <v>369</v>
      </c>
      <c r="E17202" s="57">
        <v>2670</v>
      </c>
      <c r="F17202" s="57"/>
      <c r="G17202" s="125">
        <f t="shared" si="274"/>
        <v>-2670</v>
      </c>
      <c r="H17202" s="704" t="s">
        <v>11240</v>
      </c>
    </row>
    <row r="17203" spans="1:8" ht="15" x14ac:dyDescent="0.2">
      <c r="A17203" s="733">
        <v>45225</v>
      </c>
      <c r="B17203" s="40" t="s">
        <v>10230</v>
      </c>
      <c r="C17203" s="62" t="s">
        <v>5740</v>
      </c>
      <c r="D17203" s="790" t="s">
        <v>369</v>
      </c>
      <c r="E17203" s="57">
        <v>4000</v>
      </c>
      <c r="F17203" s="57"/>
      <c r="G17203" s="125">
        <f t="shared" si="274"/>
        <v>-4000</v>
      </c>
      <c r="H17203" s="704" t="s">
        <v>11240</v>
      </c>
    </row>
    <row r="17204" spans="1:8" ht="15" x14ac:dyDescent="0.2">
      <c r="A17204" s="733">
        <v>45225</v>
      </c>
      <c r="B17204" s="40" t="s">
        <v>10906</v>
      </c>
      <c r="C17204" s="62" t="s">
        <v>5740</v>
      </c>
      <c r="D17204" s="790" t="s">
        <v>369</v>
      </c>
      <c r="E17204" s="57">
        <v>200</v>
      </c>
      <c r="F17204" s="57"/>
      <c r="G17204" s="125">
        <f t="shared" si="274"/>
        <v>-200</v>
      </c>
      <c r="H17204" s="704" t="s">
        <v>11240</v>
      </c>
    </row>
    <row r="17205" spans="1:8" ht="15" x14ac:dyDescent="0.2">
      <c r="A17205" s="733">
        <v>45225</v>
      </c>
      <c r="B17205" s="40" t="s">
        <v>10906</v>
      </c>
      <c r="C17205" s="62" t="s">
        <v>5740</v>
      </c>
      <c r="D17205" s="790" t="s">
        <v>10335</v>
      </c>
      <c r="E17205" s="57">
        <v>500</v>
      </c>
      <c r="F17205" s="57"/>
      <c r="G17205" s="125">
        <f t="shared" si="274"/>
        <v>-500</v>
      </c>
      <c r="H17205" s="704" t="s">
        <v>11240</v>
      </c>
    </row>
    <row r="17206" spans="1:8" ht="15" x14ac:dyDescent="0.2">
      <c r="A17206" s="733">
        <v>45225</v>
      </c>
      <c r="B17206" s="40" t="s">
        <v>2932</v>
      </c>
      <c r="C17206" s="62" t="s">
        <v>10989</v>
      </c>
      <c r="D17206" s="790" t="s">
        <v>6485</v>
      </c>
      <c r="E17206" s="57">
        <v>12420</v>
      </c>
      <c r="F17206" s="57"/>
      <c r="G17206" s="125">
        <f t="shared" si="274"/>
        <v>-12420</v>
      </c>
      <c r="H17206" s="704" t="s">
        <v>11240</v>
      </c>
    </row>
    <row r="17207" spans="1:8" ht="15" x14ac:dyDescent="0.2">
      <c r="A17207" s="733">
        <v>45225</v>
      </c>
      <c r="B17207" s="40" t="s">
        <v>10469</v>
      </c>
      <c r="C17207" s="62" t="s">
        <v>10989</v>
      </c>
      <c r="D17207" s="790" t="s">
        <v>6639</v>
      </c>
      <c r="E17207" s="57">
        <v>6000</v>
      </c>
      <c r="F17207" s="57"/>
      <c r="G17207" s="125">
        <f t="shared" si="274"/>
        <v>-6000</v>
      </c>
      <c r="H17207" s="704" t="s">
        <v>11240</v>
      </c>
    </row>
    <row r="17208" spans="1:8" ht="15" x14ac:dyDescent="0.2">
      <c r="A17208" s="733">
        <v>45225</v>
      </c>
      <c r="B17208" s="40" t="s">
        <v>10469</v>
      </c>
      <c r="C17208" s="62" t="s">
        <v>9458</v>
      </c>
      <c r="D17208" s="790" t="s">
        <v>11469</v>
      </c>
      <c r="E17208" s="57">
        <v>30000</v>
      </c>
      <c r="F17208" s="57"/>
      <c r="G17208" s="125">
        <f t="shared" si="274"/>
        <v>-30000</v>
      </c>
      <c r="H17208" s="704" t="s">
        <v>11240</v>
      </c>
    </row>
    <row r="17209" spans="1:8" ht="15" x14ac:dyDescent="0.2">
      <c r="A17209" s="733">
        <v>45225</v>
      </c>
      <c r="B17209" s="40" t="s">
        <v>25</v>
      </c>
      <c r="C17209" s="62" t="s">
        <v>7593</v>
      </c>
      <c r="D17209" s="790" t="s">
        <v>11470</v>
      </c>
      <c r="E17209" s="57">
        <v>120000</v>
      </c>
      <c r="F17209" s="57"/>
      <c r="G17209" s="125">
        <f t="shared" si="274"/>
        <v>-120000</v>
      </c>
      <c r="H17209" s="704" t="s">
        <v>11240</v>
      </c>
    </row>
    <row r="17210" spans="1:8" ht="15" x14ac:dyDescent="0.2">
      <c r="A17210" s="733">
        <v>45225</v>
      </c>
      <c r="B17210" s="40" t="s">
        <v>103</v>
      </c>
      <c r="C17210" s="62" t="s">
        <v>103</v>
      </c>
      <c r="D17210" s="790" t="s">
        <v>10209</v>
      </c>
      <c r="E17210" s="57">
        <v>4000</v>
      </c>
      <c r="F17210" s="57"/>
      <c r="G17210" s="125">
        <f t="shared" si="274"/>
        <v>-4000</v>
      </c>
      <c r="H17210" s="704" t="s">
        <v>11240</v>
      </c>
    </row>
    <row r="17211" spans="1:8" ht="15" x14ac:dyDescent="0.2">
      <c r="A17211" s="733">
        <v>45227</v>
      </c>
      <c r="B17211" s="40" t="s">
        <v>9407</v>
      </c>
      <c r="C17211" s="62" t="s">
        <v>5409</v>
      </c>
      <c r="D17211" s="790" t="s">
        <v>11501</v>
      </c>
      <c r="E17211" s="57">
        <v>20000</v>
      </c>
      <c r="F17211" s="57"/>
      <c r="G17211" s="125">
        <f t="shared" si="274"/>
        <v>-20000</v>
      </c>
      <c r="H17211" s="704" t="s">
        <v>11240</v>
      </c>
    </row>
    <row r="17212" spans="1:8" ht="15" x14ac:dyDescent="0.2">
      <c r="A17212" s="733">
        <v>45227</v>
      </c>
      <c r="B17212" s="40" t="s">
        <v>2932</v>
      </c>
      <c r="C17212" s="62" t="s">
        <v>5409</v>
      </c>
      <c r="D17212" s="790" t="s">
        <v>11502</v>
      </c>
      <c r="E17212" s="57">
        <v>10000</v>
      </c>
      <c r="F17212" s="57"/>
      <c r="G17212" s="125">
        <f t="shared" si="274"/>
        <v>-10000</v>
      </c>
      <c r="H17212" s="704" t="s">
        <v>11240</v>
      </c>
    </row>
    <row r="17213" spans="1:8" ht="15" x14ac:dyDescent="0.2">
      <c r="A17213" s="733">
        <v>45227</v>
      </c>
      <c r="B17213" s="40" t="s">
        <v>9354</v>
      </c>
      <c r="C17213" s="62" t="s">
        <v>14</v>
      </c>
      <c r="D17213" s="790" t="s">
        <v>11503</v>
      </c>
      <c r="E17213" s="57">
        <v>3000</v>
      </c>
      <c r="F17213" s="57"/>
      <c r="G17213" s="125">
        <f t="shared" si="274"/>
        <v>-3000</v>
      </c>
      <c r="H17213" s="704" t="s">
        <v>11240</v>
      </c>
    </row>
    <row r="17214" spans="1:8" ht="15" x14ac:dyDescent="0.2">
      <c r="A17214" s="733">
        <v>45227</v>
      </c>
      <c r="B17214" s="40" t="s">
        <v>11442</v>
      </c>
      <c r="C17214" s="62" t="s">
        <v>10989</v>
      </c>
      <c r="D17214" s="790" t="s">
        <v>11504</v>
      </c>
      <c r="E17214" s="57">
        <v>1600</v>
      </c>
      <c r="F17214" s="57"/>
      <c r="G17214" s="125">
        <f t="shared" si="274"/>
        <v>-1600</v>
      </c>
      <c r="H17214" s="704" t="s">
        <v>11240</v>
      </c>
    </row>
    <row r="17215" spans="1:8" ht="15" x14ac:dyDescent="0.2">
      <c r="A17215" s="733">
        <v>45227</v>
      </c>
      <c r="B17215" s="40" t="s">
        <v>10906</v>
      </c>
      <c r="C17215" s="62" t="s">
        <v>10989</v>
      </c>
      <c r="D17215" s="790" t="s">
        <v>9544</v>
      </c>
      <c r="E17215" s="57">
        <v>3700</v>
      </c>
      <c r="F17215" s="57"/>
      <c r="G17215" s="125">
        <f t="shared" ref="G17215:G17278" si="275">F17215-E17215</f>
        <v>-3700</v>
      </c>
      <c r="H17215" s="704" t="s">
        <v>11240</v>
      </c>
    </row>
    <row r="17216" spans="1:8" ht="15" x14ac:dyDescent="0.2">
      <c r="A17216" s="733">
        <v>45227</v>
      </c>
      <c r="B17216" s="40" t="s">
        <v>103</v>
      </c>
      <c r="C17216" s="62" t="s">
        <v>103</v>
      </c>
      <c r="D17216" s="790" t="s">
        <v>10209</v>
      </c>
      <c r="E17216" s="57">
        <v>4000</v>
      </c>
      <c r="F17216" s="57"/>
      <c r="G17216" s="125">
        <f t="shared" si="275"/>
        <v>-4000</v>
      </c>
      <c r="H17216" s="704" t="s">
        <v>11240</v>
      </c>
    </row>
    <row r="17217" spans="1:8" ht="15" x14ac:dyDescent="0.2">
      <c r="A17217" s="733">
        <v>45227</v>
      </c>
      <c r="B17217" s="40" t="s">
        <v>10574</v>
      </c>
      <c r="C17217" s="62" t="s">
        <v>5409</v>
      </c>
      <c r="D17217" s="790" t="s">
        <v>11505</v>
      </c>
      <c r="E17217" s="57">
        <v>10500</v>
      </c>
      <c r="F17217" s="57"/>
      <c r="G17217" s="125">
        <f t="shared" si="275"/>
        <v>-10500</v>
      </c>
      <c r="H17217" s="704" t="s">
        <v>11240</v>
      </c>
    </row>
    <row r="17218" spans="1:8" ht="15" x14ac:dyDescent="0.2">
      <c r="A17218" s="733">
        <v>45227</v>
      </c>
      <c r="B17218" s="40" t="s">
        <v>11303</v>
      </c>
      <c r="C17218" s="62" t="s">
        <v>10989</v>
      </c>
      <c r="D17218" s="790" t="s">
        <v>11506</v>
      </c>
      <c r="E17218" s="57">
        <v>280</v>
      </c>
      <c r="F17218" s="57"/>
      <c r="G17218" s="125">
        <f t="shared" si="275"/>
        <v>-280</v>
      </c>
      <c r="H17218" s="704" t="s">
        <v>11240</v>
      </c>
    </row>
    <row r="17219" spans="1:8" ht="15" x14ac:dyDescent="0.2">
      <c r="A17219" s="733">
        <v>45227</v>
      </c>
      <c r="B17219" s="40" t="s">
        <v>11303</v>
      </c>
      <c r="C17219" s="62" t="s">
        <v>5740</v>
      </c>
      <c r="D17219" s="790" t="s">
        <v>369</v>
      </c>
      <c r="E17219" s="57">
        <v>3000</v>
      </c>
      <c r="F17219" s="57"/>
      <c r="G17219" s="125">
        <f t="shared" si="275"/>
        <v>-3000</v>
      </c>
      <c r="H17219" s="704" t="s">
        <v>11240</v>
      </c>
    </row>
    <row r="17220" spans="1:8" ht="15" x14ac:dyDescent="0.2">
      <c r="A17220" s="733">
        <v>45227</v>
      </c>
      <c r="B17220" s="40" t="s">
        <v>10469</v>
      </c>
      <c r="C17220" s="62" t="s">
        <v>5740</v>
      </c>
      <c r="D17220" s="790" t="s">
        <v>369</v>
      </c>
      <c r="E17220" s="57">
        <v>3000</v>
      </c>
      <c r="F17220" s="57"/>
      <c r="G17220" s="125">
        <f t="shared" si="275"/>
        <v>-3000</v>
      </c>
      <c r="H17220" s="704" t="s">
        <v>11240</v>
      </c>
    </row>
    <row r="17221" spans="1:8" ht="15" x14ac:dyDescent="0.2">
      <c r="A17221" s="733">
        <v>45227</v>
      </c>
      <c r="B17221" s="40" t="s">
        <v>10906</v>
      </c>
      <c r="C17221" s="62" t="s">
        <v>5740</v>
      </c>
      <c r="D17221" s="790" t="s">
        <v>369</v>
      </c>
      <c r="E17221" s="57">
        <v>3000</v>
      </c>
      <c r="F17221" s="57"/>
      <c r="G17221" s="125">
        <f t="shared" si="275"/>
        <v>-3000</v>
      </c>
      <c r="H17221" s="704" t="s">
        <v>11240</v>
      </c>
    </row>
    <row r="17222" spans="1:8" ht="15" x14ac:dyDescent="0.2">
      <c r="A17222" s="733">
        <v>45227</v>
      </c>
      <c r="B17222" s="40" t="s">
        <v>11507</v>
      </c>
      <c r="C17222" s="62" t="s">
        <v>10989</v>
      </c>
      <c r="D17222" s="790" t="s">
        <v>11508</v>
      </c>
      <c r="E17222" s="57">
        <v>35150</v>
      </c>
      <c r="F17222" s="57"/>
      <c r="G17222" s="125">
        <f t="shared" si="275"/>
        <v>-35150</v>
      </c>
      <c r="H17222" s="704" t="s">
        <v>11240</v>
      </c>
    </row>
    <row r="17223" spans="1:8" ht="15" x14ac:dyDescent="0.2">
      <c r="A17223" s="733">
        <v>45227</v>
      </c>
      <c r="B17223" s="40" t="s">
        <v>11022</v>
      </c>
      <c r="C17223" s="62" t="s">
        <v>11414</v>
      </c>
      <c r="D17223" s="790" t="s">
        <v>11509</v>
      </c>
      <c r="E17223" s="57">
        <v>850</v>
      </c>
      <c r="F17223" s="57"/>
      <c r="G17223" s="125">
        <f t="shared" si="275"/>
        <v>-850</v>
      </c>
      <c r="H17223" s="704" t="s">
        <v>11240</v>
      </c>
    </row>
    <row r="17224" spans="1:8" ht="15" x14ac:dyDescent="0.2">
      <c r="A17224" s="733">
        <v>45227</v>
      </c>
      <c r="B17224" s="40" t="s">
        <v>11442</v>
      </c>
      <c r="C17224" s="62" t="s">
        <v>11414</v>
      </c>
      <c r="D17224" s="790" t="s">
        <v>11510</v>
      </c>
      <c r="E17224" s="57">
        <v>2340</v>
      </c>
      <c r="F17224" s="57"/>
      <c r="G17224" s="125">
        <f t="shared" si="275"/>
        <v>-2340</v>
      </c>
      <c r="H17224" s="704" t="s">
        <v>11240</v>
      </c>
    </row>
    <row r="17225" spans="1:8" ht="15" x14ac:dyDescent="0.2">
      <c r="A17225" s="733">
        <v>45227</v>
      </c>
      <c r="B17225" s="40" t="s">
        <v>11442</v>
      </c>
      <c r="C17225" s="62" t="s">
        <v>5740</v>
      </c>
      <c r="D17225" s="790" t="s">
        <v>10335</v>
      </c>
      <c r="E17225" s="57">
        <v>200</v>
      </c>
      <c r="F17225" s="57"/>
      <c r="G17225" s="125">
        <f t="shared" si="275"/>
        <v>-200</v>
      </c>
      <c r="H17225" s="704" t="s">
        <v>11240</v>
      </c>
    </row>
    <row r="17226" spans="1:8" ht="15" x14ac:dyDescent="0.2">
      <c r="A17226" s="733">
        <v>45227</v>
      </c>
      <c r="B17226" s="40" t="s">
        <v>10574</v>
      </c>
      <c r="C17226" s="62" t="s">
        <v>10989</v>
      </c>
      <c r="D17226" s="790" t="s">
        <v>11511</v>
      </c>
      <c r="E17226" s="57">
        <v>600</v>
      </c>
      <c r="F17226" s="57"/>
      <c r="G17226" s="125">
        <f t="shared" si="275"/>
        <v>-600</v>
      </c>
      <c r="H17226" s="704" t="s">
        <v>11240</v>
      </c>
    </row>
    <row r="17227" spans="1:8" ht="15" x14ac:dyDescent="0.2">
      <c r="A17227" s="733">
        <v>45227</v>
      </c>
      <c r="B17227" s="40" t="s">
        <v>11442</v>
      </c>
      <c r="C17227" s="550" t="s">
        <v>10989</v>
      </c>
      <c r="D17227" s="903" t="s">
        <v>11512</v>
      </c>
      <c r="E17227" s="582">
        <v>100900</v>
      </c>
      <c r="F17227" s="57"/>
      <c r="G17227" s="125">
        <f t="shared" si="275"/>
        <v>-100900</v>
      </c>
      <c r="H17227" s="704" t="s">
        <v>11240</v>
      </c>
    </row>
    <row r="17228" spans="1:8" ht="15" x14ac:dyDescent="0.2">
      <c r="A17228" s="733">
        <v>45227</v>
      </c>
      <c r="B17228" s="40" t="s">
        <v>9984</v>
      </c>
      <c r="C17228" s="550" t="s">
        <v>10989</v>
      </c>
      <c r="D17228" s="903" t="s">
        <v>11512</v>
      </c>
      <c r="E17228" s="582">
        <v>51240</v>
      </c>
      <c r="F17228" s="57"/>
      <c r="G17228" s="125">
        <f t="shared" si="275"/>
        <v>-51240</v>
      </c>
      <c r="H17228" s="704" t="s">
        <v>11240</v>
      </c>
    </row>
    <row r="17229" spans="1:8" ht="15" x14ac:dyDescent="0.2">
      <c r="A17229" s="733">
        <v>45227</v>
      </c>
      <c r="B17229" s="40" t="s">
        <v>10469</v>
      </c>
      <c r="C17229" s="62" t="s">
        <v>10989</v>
      </c>
      <c r="D17229" s="790" t="s">
        <v>11513</v>
      </c>
      <c r="E17229" s="57">
        <v>5450</v>
      </c>
      <c r="F17229" s="57"/>
      <c r="G17229" s="125">
        <f t="shared" si="275"/>
        <v>-5450</v>
      </c>
      <c r="H17229" s="704" t="s">
        <v>11240</v>
      </c>
    </row>
    <row r="17230" spans="1:8" ht="15" x14ac:dyDescent="0.2">
      <c r="A17230" s="733">
        <v>45227</v>
      </c>
      <c r="B17230" s="40" t="s">
        <v>11442</v>
      </c>
      <c r="C17230" s="62" t="s">
        <v>11514</v>
      </c>
      <c r="D17230" s="790" t="s">
        <v>11515</v>
      </c>
      <c r="E17230" s="57">
        <v>1300</v>
      </c>
      <c r="F17230" s="57"/>
      <c r="G17230" s="125">
        <f t="shared" si="275"/>
        <v>-1300</v>
      </c>
      <c r="H17230" s="704" t="s">
        <v>11240</v>
      </c>
    </row>
    <row r="17231" spans="1:8" ht="15" x14ac:dyDescent="0.2">
      <c r="A17231" s="733">
        <v>45227</v>
      </c>
      <c r="B17231" s="40" t="s">
        <v>3945</v>
      </c>
      <c r="C17231" s="550" t="s">
        <v>299</v>
      </c>
      <c r="D17231" s="903" t="s">
        <v>11516</v>
      </c>
      <c r="E17231" s="582">
        <v>48000</v>
      </c>
      <c r="F17231" s="57"/>
      <c r="G17231" s="125">
        <f t="shared" si="275"/>
        <v>-48000</v>
      </c>
      <c r="H17231" s="704" t="s">
        <v>11240</v>
      </c>
    </row>
    <row r="17232" spans="1:8" ht="15" x14ac:dyDescent="0.2">
      <c r="A17232" s="733">
        <v>45227</v>
      </c>
      <c r="B17232" s="40" t="s">
        <v>3944</v>
      </c>
      <c r="C17232" s="550" t="s">
        <v>299</v>
      </c>
      <c r="D17232" s="903" t="s">
        <v>11516</v>
      </c>
      <c r="E17232" s="582">
        <v>48000</v>
      </c>
      <c r="F17232" s="57"/>
      <c r="G17232" s="125">
        <f t="shared" si="275"/>
        <v>-48000</v>
      </c>
      <c r="H17232" s="704" t="s">
        <v>11240</v>
      </c>
    </row>
    <row r="17233" spans="1:8" ht="15" x14ac:dyDescent="0.2">
      <c r="A17233" s="733">
        <v>45227</v>
      </c>
      <c r="B17233" s="40" t="s">
        <v>37</v>
      </c>
      <c r="C17233" s="550" t="s">
        <v>299</v>
      </c>
      <c r="D17233" s="903" t="s">
        <v>11516</v>
      </c>
      <c r="E17233" s="582">
        <v>22301</v>
      </c>
      <c r="F17233" s="57"/>
      <c r="G17233" s="125">
        <f t="shared" si="275"/>
        <v>-22301</v>
      </c>
      <c r="H17233" s="704" t="s">
        <v>11240</v>
      </c>
    </row>
    <row r="17234" spans="1:8" ht="15" x14ac:dyDescent="0.2">
      <c r="A17234" s="733">
        <v>45229</v>
      </c>
      <c r="B17234" s="40" t="s">
        <v>11003</v>
      </c>
      <c r="C17234" s="62" t="s">
        <v>14</v>
      </c>
      <c r="D17234" s="790" t="s">
        <v>11517</v>
      </c>
      <c r="E17234" s="57">
        <v>500</v>
      </c>
      <c r="F17234" s="57"/>
      <c r="G17234" s="125">
        <f t="shared" si="275"/>
        <v>-500</v>
      </c>
      <c r="H17234" s="704" t="s">
        <v>11240</v>
      </c>
    </row>
    <row r="17235" spans="1:8" ht="15" x14ac:dyDescent="0.2">
      <c r="A17235" s="733">
        <v>45229</v>
      </c>
      <c r="B17235" s="40" t="s">
        <v>10574</v>
      </c>
      <c r="C17235" s="62" t="s">
        <v>5740</v>
      </c>
      <c r="D17235" s="790" t="s">
        <v>369</v>
      </c>
      <c r="E17235" s="57">
        <v>2000</v>
      </c>
      <c r="F17235" s="57"/>
      <c r="G17235" s="125">
        <f t="shared" si="275"/>
        <v>-2000</v>
      </c>
      <c r="H17235" s="704" t="s">
        <v>11240</v>
      </c>
    </row>
    <row r="17236" spans="1:8" ht="15" x14ac:dyDescent="0.2">
      <c r="A17236" s="733">
        <v>45229</v>
      </c>
      <c r="B17236" s="40" t="s">
        <v>11022</v>
      </c>
      <c r="C17236" s="62" t="s">
        <v>14</v>
      </c>
      <c r="D17236" s="790" t="s">
        <v>3990</v>
      </c>
      <c r="E17236" s="57">
        <v>3890</v>
      </c>
      <c r="F17236" s="57"/>
      <c r="G17236" s="125">
        <f t="shared" si="275"/>
        <v>-3890</v>
      </c>
      <c r="H17236" s="704" t="s">
        <v>11240</v>
      </c>
    </row>
    <row r="17237" spans="1:8" ht="15" x14ac:dyDescent="0.2">
      <c r="A17237" s="733">
        <v>45229</v>
      </c>
      <c r="B17237" s="40" t="s">
        <v>11442</v>
      </c>
      <c r="C17237" s="62" t="s">
        <v>10989</v>
      </c>
      <c r="D17237" s="790" t="s">
        <v>11520</v>
      </c>
      <c r="E17237" s="57">
        <v>80000</v>
      </c>
      <c r="F17237" s="57"/>
      <c r="G17237" s="125">
        <f t="shared" si="275"/>
        <v>-80000</v>
      </c>
      <c r="H17237" s="704" t="s">
        <v>11240</v>
      </c>
    </row>
    <row r="17238" spans="1:8" ht="15" x14ac:dyDescent="0.2">
      <c r="A17238" s="733">
        <v>45229</v>
      </c>
      <c r="B17238" s="40" t="s">
        <v>10230</v>
      </c>
      <c r="C17238" s="62" t="s">
        <v>10989</v>
      </c>
      <c r="D17238" s="790" t="s">
        <v>11521</v>
      </c>
      <c r="E17238" s="57">
        <v>16000</v>
      </c>
      <c r="F17238" s="57"/>
      <c r="G17238" s="125">
        <f t="shared" si="275"/>
        <v>-16000</v>
      </c>
      <c r="H17238" s="704" t="s">
        <v>11240</v>
      </c>
    </row>
    <row r="17239" spans="1:8" ht="15" x14ac:dyDescent="0.2">
      <c r="A17239" s="733">
        <v>45229</v>
      </c>
      <c r="B17239" s="40" t="s">
        <v>10906</v>
      </c>
      <c r="C17239" s="62" t="s">
        <v>10989</v>
      </c>
      <c r="D17239" s="790" t="s">
        <v>11521</v>
      </c>
      <c r="E17239" s="57">
        <v>39000</v>
      </c>
      <c r="F17239" s="57"/>
      <c r="G17239" s="125">
        <f t="shared" si="275"/>
        <v>-39000</v>
      </c>
      <c r="H17239" s="704" t="s">
        <v>11240</v>
      </c>
    </row>
    <row r="17240" spans="1:8" ht="15" x14ac:dyDescent="0.2">
      <c r="A17240" s="733">
        <v>45229</v>
      </c>
      <c r="B17240" s="40" t="s">
        <v>11442</v>
      </c>
      <c r="C17240" s="62" t="s">
        <v>5740</v>
      </c>
      <c r="D17240" s="790" t="s">
        <v>369</v>
      </c>
      <c r="E17240" s="57">
        <v>2700</v>
      </c>
      <c r="F17240" s="57"/>
      <c r="G17240" s="125">
        <f t="shared" si="275"/>
        <v>-2700</v>
      </c>
      <c r="H17240" s="704" t="s">
        <v>11240</v>
      </c>
    </row>
    <row r="17241" spans="1:8" ht="15" x14ac:dyDescent="0.2">
      <c r="A17241" s="733">
        <v>45229</v>
      </c>
      <c r="B17241" s="40" t="s">
        <v>9984</v>
      </c>
      <c r="C17241" s="62" t="s">
        <v>5740</v>
      </c>
      <c r="D17241" s="790" t="s">
        <v>369</v>
      </c>
      <c r="E17241" s="57">
        <v>1300</v>
      </c>
      <c r="F17241" s="57"/>
      <c r="G17241" s="125">
        <f t="shared" si="275"/>
        <v>-1300</v>
      </c>
      <c r="H17241" s="704" t="s">
        <v>11240</v>
      </c>
    </row>
    <row r="17242" spans="1:8" ht="15" x14ac:dyDescent="0.2">
      <c r="A17242" s="733">
        <v>45229</v>
      </c>
      <c r="B17242" s="40" t="s">
        <v>10574</v>
      </c>
      <c r="C17242" s="62" t="s">
        <v>5740</v>
      </c>
      <c r="D17242" s="790" t="s">
        <v>369</v>
      </c>
      <c r="E17242" s="57">
        <v>1500</v>
      </c>
      <c r="F17242" s="57"/>
      <c r="G17242" s="125">
        <f t="shared" si="275"/>
        <v>-1500</v>
      </c>
      <c r="H17242" s="704" t="s">
        <v>11240</v>
      </c>
    </row>
    <row r="17243" spans="1:8" ht="15" x14ac:dyDescent="0.2">
      <c r="A17243" s="733">
        <v>45229</v>
      </c>
      <c r="B17243" s="40" t="s">
        <v>10574</v>
      </c>
      <c r="C17243" s="550" t="s">
        <v>10989</v>
      </c>
      <c r="D17243" s="903" t="s">
        <v>11530</v>
      </c>
      <c r="E17243" s="582">
        <v>9100</v>
      </c>
      <c r="F17243" s="57"/>
      <c r="G17243" s="125">
        <f t="shared" si="275"/>
        <v>-9100</v>
      </c>
      <c r="H17243" s="704" t="s">
        <v>11240</v>
      </c>
    </row>
    <row r="17244" spans="1:8" ht="15" x14ac:dyDescent="0.2">
      <c r="A17244" s="733">
        <v>45229</v>
      </c>
      <c r="B17244" s="40" t="s">
        <v>10906</v>
      </c>
      <c r="C17244" s="550" t="s">
        <v>10989</v>
      </c>
      <c r="D17244" s="903" t="s">
        <v>11530</v>
      </c>
      <c r="E17244" s="582">
        <v>9100</v>
      </c>
      <c r="F17244" s="57"/>
      <c r="G17244" s="125">
        <f t="shared" si="275"/>
        <v>-9100</v>
      </c>
      <c r="H17244" s="704" t="s">
        <v>11240</v>
      </c>
    </row>
    <row r="17245" spans="1:8" ht="15" x14ac:dyDescent="0.2">
      <c r="A17245" s="733">
        <v>45229</v>
      </c>
      <c r="B17245" s="40" t="s">
        <v>10230</v>
      </c>
      <c r="C17245" s="550" t="s">
        <v>10989</v>
      </c>
      <c r="D17245" s="903" t="s">
        <v>11530</v>
      </c>
      <c r="E17245" s="582">
        <v>9100</v>
      </c>
      <c r="F17245" s="57"/>
      <c r="G17245" s="125">
        <f t="shared" si="275"/>
        <v>-9100</v>
      </c>
      <c r="H17245" s="704" t="s">
        <v>11240</v>
      </c>
    </row>
    <row r="17246" spans="1:8" ht="15" x14ac:dyDescent="0.2">
      <c r="A17246" s="733">
        <v>45229</v>
      </c>
      <c r="B17246" s="40" t="s">
        <v>10574</v>
      </c>
      <c r="C17246" s="633" t="s">
        <v>10989</v>
      </c>
      <c r="D17246" s="1062" t="s">
        <v>11531</v>
      </c>
      <c r="E17246" s="734">
        <v>4800</v>
      </c>
      <c r="F17246" s="57"/>
      <c r="G17246" s="125">
        <f t="shared" si="275"/>
        <v>-4800</v>
      </c>
      <c r="H17246" s="704" t="s">
        <v>11240</v>
      </c>
    </row>
    <row r="17247" spans="1:8" ht="15" x14ac:dyDescent="0.2">
      <c r="A17247" s="733">
        <v>45229</v>
      </c>
      <c r="B17247" s="40" t="s">
        <v>10906</v>
      </c>
      <c r="C17247" s="633" t="s">
        <v>10989</v>
      </c>
      <c r="D17247" s="1062" t="s">
        <v>11531</v>
      </c>
      <c r="E17247" s="734">
        <v>4800</v>
      </c>
      <c r="F17247" s="57"/>
      <c r="G17247" s="125">
        <f t="shared" si="275"/>
        <v>-4800</v>
      </c>
      <c r="H17247" s="704" t="s">
        <v>11240</v>
      </c>
    </row>
    <row r="17248" spans="1:8" ht="15" x14ac:dyDescent="0.2">
      <c r="A17248" s="733">
        <v>45229</v>
      </c>
      <c r="B17248" s="40" t="s">
        <v>10230</v>
      </c>
      <c r="C17248" s="633" t="s">
        <v>10989</v>
      </c>
      <c r="D17248" s="1062" t="s">
        <v>11531</v>
      </c>
      <c r="E17248" s="734">
        <v>4800</v>
      </c>
      <c r="F17248" s="57"/>
      <c r="G17248" s="125">
        <f t="shared" si="275"/>
        <v>-4800</v>
      </c>
      <c r="H17248" s="704" t="s">
        <v>11240</v>
      </c>
    </row>
    <row r="17249" spans="1:8" ht="15" x14ac:dyDescent="0.2">
      <c r="A17249" s="733">
        <v>45229</v>
      </c>
      <c r="B17249" s="40" t="s">
        <v>11003</v>
      </c>
      <c r="C17249" s="62" t="s">
        <v>6622</v>
      </c>
      <c r="D17249" s="790" t="s">
        <v>11522</v>
      </c>
      <c r="E17249" s="57">
        <v>20000</v>
      </c>
      <c r="F17249" s="57"/>
      <c r="G17249" s="125">
        <f t="shared" si="275"/>
        <v>-20000</v>
      </c>
      <c r="H17249" s="704" t="s">
        <v>11240</v>
      </c>
    </row>
    <row r="17250" spans="1:8" ht="15" x14ac:dyDescent="0.2">
      <c r="A17250" s="733">
        <v>45229</v>
      </c>
      <c r="B17250" s="40" t="s">
        <v>10469</v>
      </c>
      <c r="C17250" s="62" t="s">
        <v>14</v>
      </c>
      <c r="D17250" s="790" t="s">
        <v>11529</v>
      </c>
      <c r="E17250" s="57">
        <v>3000</v>
      </c>
      <c r="F17250" s="57"/>
      <c r="G17250" s="125">
        <f t="shared" si="275"/>
        <v>-3000</v>
      </c>
      <c r="H17250" s="704" t="s">
        <v>11240</v>
      </c>
    </row>
    <row r="17251" spans="1:8" ht="15" x14ac:dyDescent="0.2">
      <c r="A17251" s="733">
        <v>45230</v>
      </c>
      <c r="B17251" s="40" t="s">
        <v>10906</v>
      </c>
      <c r="C17251" s="62" t="s">
        <v>5740</v>
      </c>
      <c r="D17251" s="790" t="s">
        <v>369</v>
      </c>
      <c r="E17251" s="57">
        <v>3000</v>
      </c>
      <c r="F17251" s="57"/>
      <c r="G17251" s="125">
        <f t="shared" si="275"/>
        <v>-3000</v>
      </c>
      <c r="H17251" s="704" t="s">
        <v>11240</v>
      </c>
    </row>
    <row r="17252" spans="1:8" ht="15" x14ac:dyDescent="0.2">
      <c r="A17252" s="733">
        <v>45230</v>
      </c>
      <c r="B17252" s="40" t="s">
        <v>10230</v>
      </c>
      <c r="C17252" s="62" t="s">
        <v>10989</v>
      </c>
      <c r="D17252" s="790" t="s">
        <v>11523</v>
      </c>
      <c r="E17252" s="57">
        <v>33600</v>
      </c>
      <c r="F17252" s="57"/>
      <c r="G17252" s="125">
        <f t="shared" si="275"/>
        <v>-33600</v>
      </c>
      <c r="H17252" s="704" t="s">
        <v>11240</v>
      </c>
    </row>
    <row r="17253" spans="1:8" ht="15" x14ac:dyDescent="0.2">
      <c r="A17253" s="733">
        <v>45230</v>
      </c>
      <c r="B17253" s="40" t="s">
        <v>10469</v>
      </c>
      <c r="C17253" s="62" t="s">
        <v>10989</v>
      </c>
      <c r="D17253" s="790" t="s">
        <v>10866</v>
      </c>
      <c r="E17253" s="57">
        <v>8700</v>
      </c>
      <c r="F17253" s="57"/>
      <c r="G17253" s="125">
        <f t="shared" si="275"/>
        <v>-8700</v>
      </c>
      <c r="H17253" s="704" t="s">
        <v>11240</v>
      </c>
    </row>
    <row r="17254" spans="1:8" ht="15" x14ac:dyDescent="0.2">
      <c r="A17254" s="733">
        <v>45230</v>
      </c>
      <c r="B17254" s="40" t="s">
        <v>10574</v>
      </c>
      <c r="C17254" s="62" t="s">
        <v>10989</v>
      </c>
      <c r="D17254" s="790" t="s">
        <v>11524</v>
      </c>
      <c r="E17254" s="57">
        <v>10000</v>
      </c>
      <c r="F17254" s="57"/>
      <c r="G17254" s="125">
        <f t="shared" si="275"/>
        <v>-10000</v>
      </c>
      <c r="H17254" s="704" t="s">
        <v>11240</v>
      </c>
    </row>
    <row r="17255" spans="1:8" ht="15" x14ac:dyDescent="0.2">
      <c r="A17255" s="733">
        <v>45230</v>
      </c>
      <c r="B17255" s="40" t="s">
        <v>10230</v>
      </c>
      <c r="C17255" s="669" t="s">
        <v>10989</v>
      </c>
      <c r="D17255" s="911" t="s">
        <v>11568</v>
      </c>
      <c r="E17255" s="584">
        <f>28000/3</f>
        <v>9333.3333333333339</v>
      </c>
      <c r="F17255" s="57"/>
      <c r="G17255" s="125">
        <f t="shared" si="275"/>
        <v>-9333.3333333333339</v>
      </c>
      <c r="H17255" s="704" t="s">
        <v>11240</v>
      </c>
    </row>
    <row r="17256" spans="1:8" ht="15" x14ac:dyDescent="0.2">
      <c r="A17256" s="733">
        <v>45230</v>
      </c>
      <c r="B17256" s="40" t="s">
        <v>10574</v>
      </c>
      <c r="C17256" s="669" t="s">
        <v>10989</v>
      </c>
      <c r="D17256" s="911" t="s">
        <v>11568</v>
      </c>
      <c r="E17256" s="584">
        <f>28000/3</f>
        <v>9333.3333333333339</v>
      </c>
      <c r="F17256" s="57"/>
      <c r="G17256" s="125">
        <f t="shared" si="275"/>
        <v>-9333.3333333333339</v>
      </c>
      <c r="H17256" s="704" t="s">
        <v>11240</v>
      </c>
    </row>
    <row r="17257" spans="1:8" ht="15" x14ac:dyDescent="0.2">
      <c r="A17257" s="733">
        <v>45230</v>
      </c>
      <c r="B17257" s="40" t="s">
        <v>10906</v>
      </c>
      <c r="C17257" s="669" t="s">
        <v>10989</v>
      </c>
      <c r="D17257" s="911" t="s">
        <v>11568</v>
      </c>
      <c r="E17257" s="584">
        <f>28000/3</f>
        <v>9333.3333333333339</v>
      </c>
      <c r="F17257" s="57"/>
      <c r="G17257" s="125">
        <f t="shared" si="275"/>
        <v>-9333.3333333333339</v>
      </c>
      <c r="H17257" s="704" t="s">
        <v>11240</v>
      </c>
    </row>
    <row r="17258" spans="1:8" ht="15" x14ac:dyDescent="0.2">
      <c r="A17258" s="733">
        <v>45230</v>
      </c>
      <c r="B17258" s="40" t="s">
        <v>10574</v>
      </c>
      <c r="C17258" s="62" t="s">
        <v>10989</v>
      </c>
      <c r="D17258" s="790" t="s">
        <v>11273</v>
      </c>
      <c r="E17258" s="57">
        <v>2400</v>
      </c>
      <c r="F17258" s="57"/>
      <c r="G17258" s="125">
        <f t="shared" si="275"/>
        <v>-2400</v>
      </c>
      <c r="H17258" s="704" t="s">
        <v>11240</v>
      </c>
    </row>
    <row r="17259" spans="1:8" ht="15" x14ac:dyDescent="0.2">
      <c r="A17259" s="733">
        <v>45230</v>
      </c>
      <c r="B17259" s="40" t="s">
        <v>10574</v>
      </c>
      <c r="C17259" s="62" t="s">
        <v>10989</v>
      </c>
      <c r="D17259" s="790" t="s">
        <v>11525</v>
      </c>
      <c r="E17259" s="57">
        <v>4180</v>
      </c>
      <c r="F17259" s="57"/>
      <c r="G17259" s="125">
        <f t="shared" si="275"/>
        <v>-4180</v>
      </c>
      <c r="H17259" s="704" t="s">
        <v>11240</v>
      </c>
    </row>
    <row r="17260" spans="1:8" ht="15" x14ac:dyDescent="0.2">
      <c r="A17260" s="733">
        <v>45230</v>
      </c>
      <c r="B17260" s="40" t="s">
        <v>10469</v>
      </c>
      <c r="C17260" s="62" t="s">
        <v>10989</v>
      </c>
      <c r="D17260" s="790" t="s">
        <v>11526</v>
      </c>
      <c r="E17260" s="57">
        <v>5800</v>
      </c>
      <c r="F17260" s="57"/>
      <c r="G17260" s="125">
        <f t="shared" si="275"/>
        <v>-5800</v>
      </c>
      <c r="H17260" s="704" t="s">
        <v>11240</v>
      </c>
    </row>
    <row r="17261" spans="1:8" ht="15" customHeight="1" x14ac:dyDescent="0.2">
      <c r="A17261" s="733">
        <v>45230</v>
      </c>
      <c r="B17261" s="40" t="s">
        <v>10906</v>
      </c>
      <c r="C17261" s="62" t="s">
        <v>5740</v>
      </c>
      <c r="D17261" s="790" t="s">
        <v>369</v>
      </c>
      <c r="E17261" s="57">
        <v>750</v>
      </c>
      <c r="F17261" s="57"/>
      <c r="G17261" s="125">
        <f t="shared" si="275"/>
        <v>-750</v>
      </c>
      <c r="H17261" s="704" t="s">
        <v>11240</v>
      </c>
    </row>
    <row r="17262" spans="1:8" ht="15" x14ac:dyDescent="0.2">
      <c r="A17262" s="733">
        <v>45230</v>
      </c>
      <c r="B17262" s="40" t="s">
        <v>25</v>
      </c>
      <c r="C17262" s="62" t="s">
        <v>8148</v>
      </c>
      <c r="D17262" s="790" t="s">
        <v>6309</v>
      </c>
      <c r="E17262" s="57">
        <v>280</v>
      </c>
      <c r="F17262" s="57"/>
      <c r="G17262" s="125">
        <f t="shared" si="275"/>
        <v>-280</v>
      </c>
      <c r="H17262" s="704" t="s">
        <v>11240</v>
      </c>
    </row>
    <row r="17263" spans="1:8" ht="15" customHeight="1" x14ac:dyDescent="0.2">
      <c r="A17263" s="733">
        <v>45230</v>
      </c>
      <c r="B17263" s="40" t="s">
        <v>103</v>
      </c>
      <c r="C17263" s="62" t="s">
        <v>8148</v>
      </c>
      <c r="D17263" s="790" t="s">
        <v>6309</v>
      </c>
      <c r="E17263" s="57">
        <v>180</v>
      </c>
      <c r="F17263" s="57"/>
      <c r="G17263" s="125">
        <f t="shared" si="275"/>
        <v>-180</v>
      </c>
      <c r="H17263" s="704" t="s">
        <v>11240</v>
      </c>
    </row>
    <row r="17264" spans="1:8" ht="15" x14ac:dyDescent="0.2">
      <c r="A17264" s="733">
        <v>45230</v>
      </c>
      <c r="B17264" s="40" t="s">
        <v>11131</v>
      </c>
      <c r="C17264" s="62" t="s">
        <v>793</v>
      </c>
      <c r="D17264" s="790" t="s">
        <v>11280</v>
      </c>
      <c r="E17264" s="57">
        <v>41000</v>
      </c>
      <c r="F17264" s="57"/>
      <c r="G17264" s="125">
        <f t="shared" si="275"/>
        <v>-41000</v>
      </c>
      <c r="H17264" s="704" t="s">
        <v>11240</v>
      </c>
    </row>
    <row r="17265" spans="1:8" ht="15" x14ac:dyDescent="0.2">
      <c r="A17265" s="733">
        <v>45230</v>
      </c>
      <c r="B17265" s="40" t="s">
        <v>10230</v>
      </c>
      <c r="C17265" s="62" t="s">
        <v>793</v>
      </c>
      <c r="D17265" s="790" t="s">
        <v>11561</v>
      </c>
      <c r="E17265" s="57">
        <v>43000</v>
      </c>
      <c r="F17265" s="57"/>
      <c r="G17265" s="125">
        <f t="shared" si="275"/>
        <v>-43000</v>
      </c>
      <c r="H17265" s="704" t="s">
        <v>11240</v>
      </c>
    </row>
    <row r="17266" spans="1:8" ht="15" x14ac:dyDescent="0.2">
      <c r="A17266" s="733">
        <v>45230</v>
      </c>
      <c r="B17266" s="40" t="s">
        <v>103</v>
      </c>
      <c r="C17266" s="62" t="s">
        <v>793</v>
      </c>
      <c r="D17266" s="790" t="s">
        <v>11562</v>
      </c>
      <c r="E17266" s="57">
        <v>65000</v>
      </c>
      <c r="F17266" s="57"/>
      <c r="G17266" s="125">
        <f t="shared" si="275"/>
        <v>-65000</v>
      </c>
      <c r="H17266" s="704" t="s">
        <v>11240</v>
      </c>
    </row>
    <row r="17267" spans="1:8" ht="15" x14ac:dyDescent="0.2">
      <c r="A17267" s="733">
        <v>45230</v>
      </c>
      <c r="B17267" s="40" t="s">
        <v>103</v>
      </c>
      <c r="C17267" s="62" t="s">
        <v>793</v>
      </c>
      <c r="D17267" s="790" t="s">
        <v>11563</v>
      </c>
      <c r="E17267" s="57">
        <v>22000</v>
      </c>
      <c r="F17267" s="57"/>
      <c r="G17267" s="125">
        <f t="shared" si="275"/>
        <v>-22000</v>
      </c>
      <c r="H17267" s="704" t="s">
        <v>11240</v>
      </c>
    </row>
    <row r="17268" spans="1:8" ht="15" x14ac:dyDescent="0.2">
      <c r="A17268" s="733">
        <v>45230</v>
      </c>
      <c r="B17268" s="40" t="s">
        <v>9354</v>
      </c>
      <c r="C17268" s="62" t="s">
        <v>793</v>
      </c>
      <c r="D17268" s="790" t="s">
        <v>11564</v>
      </c>
      <c r="E17268" s="57">
        <v>40800</v>
      </c>
      <c r="F17268" s="57"/>
      <c r="G17268" s="125">
        <f t="shared" si="275"/>
        <v>-40800</v>
      </c>
      <c r="H17268" s="704" t="s">
        <v>11240</v>
      </c>
    </row>
    <row r="17269" spans="1:8" ht="15" x14ac:dyDescent="0.2">
      <c r="A17269" s="733">
        <v>45230</v>
      </c>
      <c r="B17269" s="40" t="s">
        <v>10574</v>
      </c>
      <c r="C17269" s="62" t="s">
        <v>793</v>
      </c>
      <c r="D17269" s="790" t="s">
        <v>11585</v>
      </c>
      <c r="E17269" s="57">
        <v>39200</v>
      </c>
      <c r="F17269" s="57"/>
      <c r="G17269" s="125">
        <f t="shared" si="275"/>
        <v>-39200</v>
      </c>
      <c r="H17269" s="704" t="s">
        <v>11240</v>
      </c>
    </row>
    <row r="17270" spans="1:8" ht="15" x14ac:dyDescent="0.2">
      <c r="A17270" s="733">
        <v>45230</v>
      </c>
      <c r="B17270" s="40" t="s">
        <v>37</v>
      </c>
      <c r="C17270" s="62" t="s">
        <v>793</v>
      </c>
      <c r="D17270" s="790" t="s">
        <v>10095</v>
      </c>
      <c r="E17270" s="57">
        <v>128774.19354838709</v>
      </c>
      <c r="F17270" s="57"/>
      <c r="G17270" s="125">
        <f t="shared" si="275"/>
        <v>-128774.19354838709</v>
      </c>
      <c r="H17270" s="704" t="s">
        <v>11240</v>
      </c>
    </row>
    <row r="17271" spans="1:8" ht="15" x14ac:dyDescent="0.2">
      <c r="A17271" s="733">
        <v>45230</v>
      </c>
      <c r="B17271" s="40" t="s">
        <v>3945</v>
      </c>
      <c r="C17271" s="62" t="s">
        <v>793</v>
      </c>
      <c r="D17271" s="790" t="s">
        <v>11588</v>
      </c>
      <c r="E17271" s="57">
        <v>120084.67741935485</v>
      </c>
      <c r="F17271" s="57"/>
      <c r="G17271" s="125">
        <f t="shared" si="275"/>
        <v>-120084.67741935485</v>
      </c>
      <c r="H17271" s="704" t="s">
        <v>11240</v>
      </c>
    </row>
    <row r="17272" spans="1:8" ht="15" x14ac:dyDescent="0.2">
      <c r="A17272" s="733">
        <v>45230</v>
      </c>
      <c r="B17272" s="40" t="s">
        <v>3945</v>
      </c>
      <c r="C17272" s="62" t="s">
        <v>793</v>
      </c>
      <c r="D17272" s="790" t="s">
        <v>11589</v>
      </c>
      <c r="E17272" s="57">
        <v>20000</v>
      </c>
      <c r="F17272" s="57"/>
      <c r="G17272" s="125">
        <f t="shared" si="275"/>
        <v>-20000</v>
      </c>
      <c r="H17272" s="704" t="s">
        <v>11240</v>
      </c>
    </row>
    <row r="17273" spans="1:8" ht="15" x14ac:dyDescent="0.2">
      <c r="A17273" s="733">
        <v>45230</v>
      </c>
      <c r="B17273" s="40" t="s">
        <v>9984</v>
      </c>
      <c r="C17273" s="62" t="s">
        <v>793</v>
      </c>
      <c r="D17273" s="790" t="s">
        <v>11594</v>
      </c>
      <c r="E17273" s="57">
        <v>36800</v>
      </c>
      <c r="F17273" s="57"/>
      <c r="G17273" s="125">
        <f t="shared" si="275"/>
        <v>-36800</v>
      </c>
      <c r="H17273" s="704" t="s">
        <v>11240</v>
      </c>
    </row>
    <row r="17274" spans="1:8" ht="15" x14ac:dyDescent="0.2">
      <c r="A17274" s="733">
        <v>45230</v>
      </c>
      <c r="B17274" s="40" t="s">
        <v>11089</v>
      </c>
      <c r="C17274" s="62" t="s">
        <v>793</v>
      </c>
      <c r="D17274" s="790" t="s">
        <v>10747</v>
      </c>
      <c r="E17274" s="57">
        <v>76750</v>
      </c>
      <c r="F17274" s="57"/>
      <c r="G17274" s="125">
        <f t="shared" si="275"/>
        <v>-76750</v>
      </c>
      <c r="H17274" s="704" t="s">
        <v>11240</v>
      </c>
    </row>
    <row r="17275" spans="1:8" ht="15" x14ac:dyDescent="0.2">
      <c r="A17275" s="733">
        <v>45230</v>
      </c>
      <c r="B17275" s="62" t="s">
        <v>10906</v>
      </c>
      <c r="C17275" s="62" t="s">
        <v>793</v>
      </c>
      <c r="D17275" s="182" t="s">
        <v>11007</v>
      </c>
      <c r="E17275" s="125">
        <v>25000</v>
      </c>
      <c r="F17275" s="57"/>
      <c r="G17275" s="125">
        <f t="shared" si="275"/>
        <v>-25000</v>
      </c>
      <c r="H17275" s="704" t="s">
        <v>11240</v>
      </c>
    </row>
    <row r="17276" spans="1:8" ht="15" x14ac:dyDescent="0.2">
      <c r="A17276" s="733">
        <v>45230</v>
      </c>
      <c r="B17276" s="62" t="s">
        <v>9984</v>
      </c>
      <c r="C17276" s="62" t="s">
        <v>793</v>
      </c>
      <c r="D17276" s="182" t="s">
        <v>11007</v>
      </c>
      <c r="E17276" s="125">
        <v>25000</v>
      </c>
      <c r="F17276" s="57"/>
      <c r="G17276" s="125">
        <f t="shared" si="275"/>
        <v>-25000</v>
      </c>
      <c r="H17276" s="704" t="s">
        <v>11240</v>
      </c>
    </row>
    <row r="17277" spans="1:8" ht="15" x14ac:dyDescent="0.2">
      <c r="A17277" s="733">
        <v>45230</v>
      </c>
      <c r="B17277" s="62" t="s">
        <v>10230</v>
      </c>
      <c r="C17277" s="62" t="s">
        <v>793</v>
      </c>
      <c r="D17277" s="182" t="s">
        <v>11008</v>
      </c>
      <c r="E17277" s="125">
        <v>25000</v>
      </c>
      <c r="F17277" s="57"/>
      <c r="G17277" s="125">
        <f t="shared" si="275"/>
        <v>-25000</v>
      </c>
      <c r="H17277" s="704" t="s">
        <v>11240</v>
      </c>
    </row>
    <row r="17278" spans="1:8" ht="15" x14ac:dyDescent="0.2">
      <c r="A17278" s="733">
        <v>45230</v>
      </c>
      <c r="B17278" s="62" t="s">
        <v>10574</v>
      </c>
      <c r="C17278" s="62" t="s">
        <v>793</v>
      </c>
      <c r="D17278" s="182" t="s">
        <v>11008</v>
      </c>
      <c r="E17278" s="125">
        <v>25000</v>
      </c>
      <c r="F17278" s="57"/>
      <c r="G17278" s="125">
        <f t="shared" si="275"/>
        <v>-25000</v>
      </c>
      <c r="H17278" s="704" t="s">
        <v>11240</v>
      </c>
    </row>
    <row r="17279" spans="1:8" ht="15" x14ac:dyDescent="0.2">
      <c r="A17279" s="733">
        <v>45230</v>
      </c>
      <c r="B17279" s="62" t="s">
        <v>25</v>
      </c>
      <c r="C17279" s="62" t="s">
        <v>793</v>
      </c>
      <c r="D17279" s="182" t="s">
        <v>11114</v>
      </c>
      <c r="E17279" s="125">
        <v>105000</v>
      </c>
      <c r="F17279" s="57"/>
      <c r="G17279" s="125">
        <f t="shared" ref="G17279:G17342" si="276">F17279-E17279</f>
        <v>-105000</v>
      </c>
      <c r="H17279" s="704" t="s">
        <v>11240</v>
      </c>
    </row>
    <row r="17280" spans="1:8" ht="15" x14ac:dyDescent="0.2">
      <c r="A17280" s="733">
        <v>45230</v>
      </c>
      <c r="B17280" s="62" t="s">
        <v>10177</v>
      </c>
      <c r="C17280" s="62" t="s">
        <v>793</v>
      </c>
      <c r="D17280" s="182" t="s">
        <v>9010</v>
      </c>
      <c r="E17280" s="125">
        <v>5000</v>
      </c>
      <c r="F17280" s="57"/>
      <c r="G17280" s="125">
        <f t="shared" si="276"/>
        <v>-5000</v>
      </c>
      <c r="H17280" s="704" t="s">
        <v>11240</v>
      </c>
    </row>
    <row r="17281" spans="1:8" ht="15" x14ac:dyDescent="0.2">
      <c r="A17281" s="733">
        <v>45230</v>
      </c>
      <c r="B17281" s="40" t="s">
        <v>9354</v>
      </c>
      <c r="C17281" s="62" t="s">
        <v>793</v>
      </c>
      <c r="D17281" s="790" t="s">
        <v>11597</v>
      </c>
      <c r="E17281" s="57">
        <v>63910</v>
      </c>
      <c r="F17281" s="57"/>
      <c r="G17281" s="125">
        <f t="shared" si="276"/>
        <v>-63910</v>
      </c>
      <c r="H17281" s="704" t="s">
        <v>11240</v>
      </c>
    </row>
    <row r="17282" spans="1:8" ht="15" x14ac:dyDescent="0.2">
      <c r="A17282" s="733">
        <v>45230</v>
      </c>
      <c r="B17282" s="40" t="s">
        <v>103</v>
      </c>
      <c r="C17282" s="62" t="s">
        <v>793</v>
      </c>
      <c r="D17282" s="790" t="s">
        <v>11602</v>
      </c>
      <c r="E17282" s="57">
        <v>39000</v>
      </c>
      <c r="F17282" s="57"/>
      <c r="G17282" s="125">
        <f t="shared" si="276"/>
        <v>-39000</v>
      </c>
      <c r="H17282" s="704" t="s">
        <v>11240</v>
      </c>
    </row>
    <row r="17283" spans="1:8" ht="15" x14ac:dyDescent="0.2">
      <c r="A17283" s="733">
        <v>45230</v>
      </c>
      <c r="B17283" s="40" t="s">
        <v>9984</v>
      </c>
      <c r="C17283" s="62" t="s">
        <v>793</v>
      </c>
      <c r="D17283" s="790" t="s">
        <v>11606</v>
      </c>
      <c r="E17283" s="57">
        <v>200000</v>
      </c>
      <c r="F17283" s="57"/>
      <c r="G17283" s="125">
        <f t="shared" si="276"/>
        <v>-200000</v>
      </c>
      <c r="H17283" s="704" t="s">
        <v>11240</v>
      </c>
    </row>
    <row r="17284" spans="1:8" ht="15" x14ac:dyDescent="0.2">
      <c r="A17284" s="733">
        <v>45230</v>
      </c>
      <c r="B17284" s="40" t="s">
        <v>9407</v>
      </c>
      <c r="C17284" s="62" t="s">
        <v>793</v>
      </c>
      <c r="D17284" s="790" t="s">
        <v>11601</v>
      </c>
      <c r="E17284" s="57">
        <v>75060</v>
      </c>
      <c r="F17284" s="57"/>
      <c r="G17284" s="125">
        <f t="shared" si="276"/>
        <v>-75060</v>
      </c>
      <c r="H17284" s="704" t="s">
        <v>11240</v>
      </c>
    </row>
    <row r="17285" spans="1:8" ht="15" x14ac:dyDescent="0.2">
      <c r="A17285" s="733">
        <v>45230</v>
      </c>
      <c r="B17285" s="40" t="s">
        <v>2932</v>
      </c>
      <c r="C17285" s="62" t="s">
        <v>793</v>
      </c>
      <c r="D17285" s="790" t="s">
        <v>11023</v>
      </c>
      <c r="E17285" s="57">
        <v>325011.49193548388</v>
      </c>
      <c r="F17285" s="57"/>
      <c r="G17285" s="125">
        <f t="shared" si="276"/>
        <v>-325011.49193548388</v>
      </c>
      <c r="H17285" s="704" t="s">
        <v>11240</v>
      </c>
    </row>
    <row r="17286" spans="1:8" ht="15" x14ac:dyDescent="0.2">
      <c r="A17286" s="733">
        <v>45230</v>
      </c>
      <c r="B17286" s="40" t="s">
        <v>11611</v>
      </c>
      <c r="C17286" s="62" t="s">
        <v>793</v>
      </c>
      <c r="D17286" s="790" t="s">
        <v>11612</v>
      </c>
      <c r="E17286" s="57">
        <v>65000</v>
      </c>
      <c r="F17286" s="57"/>
      <c r="G17286" s="125">
        <f t="shared" si="276"/>
        <v>-65000</v>
      </c>
      <c r="H17286" s="704" t="s">
        <v>11240</v>
      </c>
    </row>
    <row r="17287" spans="1:8" ht="15" x14ac:dyDescent="0.2">
      <c r="A17287" s="733">
        <v>45230</v>
      </c>
      <c r="B17287" s="40" t="s">
        <v>9984</v>
      </c>
      <c r="C17287" s="62" t="s">
        <v>793</v>
      </c>
      <c r="D17287" s="790" t="s">
        <v>11616</v>
      </c>
      <c r="E17287" s="57">
        <v>5000</v>
      </c>
      <c r="F17287" s="57"/>
      <c r="G17287" s="125">
        <f t="shared" si="276"/>
        <v>-5000</v>
      </c>
      <c r="H17287" s="704" t="s">
        <v>11240</v>
      </c>
    </row>
    <row r="17288" spans="1:8" ht="15" x14ac:dyDescent="0.2">
      <c r="A17288" s="733">
        <v>45230</v>
      </c>
      <c r="B17288" s="40" t="s">
        <v>103</v>
      </c>
      <c r="C17288" s="62" t="s">
        <v>793</v>
      </c>
      <c r="D17288" s="790" t="s">
        <v>11617</v>
      </c>
      <c r="E17288" s="57">
        <v>60000</v>
      </c>
      <c r="F17288" s="57"/>
      <c r="G17288" s="125">
        <f t="shared" si="276"/>
        <v>-60000</v>
      </c>
      <c r="H17288" s="704" t="s">
        <v>11240</v>
      </c>
    </row>
    <row r="17289" spans="1:8" ht="15" x14ac:dyDescent="0.2">
      <c r="A17289" s="733">
        <v>45230</v>
      </c>
      <c r="B17289" s="40" t="s">
        <v>9354</v>
      </c>
      <c r="C17289" s="62" t="s">
        <v>793</v>
      </c>
      <c r="D17289" s="790" t="s">
        <v>11618</v>
      </c>
      <c r="E17289" s="57">
        <v>33450</v>
      </c>
      <c r="F17289" s="57"/>
      <c r="G17289" s="125">
        <f t="shared" si="276"/>
        <v>-33450</v>
      </c>
      <c r="H17289" s="704" t="s">
        <v>11240</v>
      </c>
    </row>
    <row r="17290" spans="1:8" ht="15" x14ac:dyDescent="0.2">
      <c r="A17290" s="733">
        <v>45230</v>
      </c>
      <c r="B17290" s="40" t="s">
        <v>11507</v>
      </c>
      <c r="C17290" s="62" t="s">
        <v>793</v>
      </c>
      <c r="D17290" s="790" t="s">
        <v>11665</v>
      </c>
      <c r="E17290" s="57">
        <v>170000</v>
      </c>
      <c r="F17290" s="57"/>
      <c r="G17290" s="125">
        <f t="shared" si="276"/>
        <v>-170000</v>
      </c>
      <c r="H17290" s="704" t="s">
        <v>11240</v>
      </c>
    </row>
    <row r="17291" spans="1:8" ht="15" x14ac:dyDescent="0.2">
      <c r="A17291" s="733">
        <v>45230</v>
      </c>
      <c r="B17291" s="40" t="s">
        <v>3944</v>
      </c>
      <c r="C17291" s="62" t="s">
        <v>793</v>
      </c>
      <c r="D17291" s="790" t="s">
        <v>11625</v>
      </c>
      <c r="E17291" s="57">
        <v>135890</v>
      </c>
      <c r="F17291" s="57"/>
      <c r="G17291" s="125">
        <f t="shared" si="276"/>
        <v>-135890</v>
      </c>
      <c r="H17291" s="704" t="s">
        <v>11240</v>
      </c>
    </row>
    <row r="17292" spans="1:8" ht="15" x14ac:dyDescent="0.2">
      <c r="A17292" s="733">
        <v>45230</v>
      </c>
      <c r="B17292" s="40" t="s">
        <v>9354</v>
      </c>
      <c r="C17292" s="62" t="s">
        <v>793</v>
      </c>
      <c r="D17292" s="790" t="s">
        <v>11628</v>
      </c>
      <c r="E17292" s="57">
        <v>1600</v>
      </c>
      <c r="F17292" s="57"/>
      <c r="G17292" s="125">
        <f t="shared" si="276"/>
        <v>-1600</v>
      </c>
      <c r="H17292" s="704" t="s">
        <v>11240</v>
      </c>
    </row>
    <row r="17293" spans="1:8" ht="15" x14ac:dyDescent="0.2">
      <c r="A17293" s="733">
        <v>45230</v>
      </c>
      <c r="B17293" s="40" t="s">
        <v>103</v>
      </c>
      <c r="C17293" s="62" t="s">
        <v>103</v>
      </c>
      <c r="D17293" s="790" t="s">
        <v>10209</v>
      </c>
      <c r="E17293" s="57">
        <v>3000</v>
      </c>
      <c r="F17293" s="57"/>
      <c r="G17293" s="125">
        <f t="shared" si="276"/>
        <v>-3000</v>
      </c>
      <c r="H17293" s="704" t="s">
        <v>11240</v>
      </c>
    </row>
    <row r="17294" spans="1:8" ht="15" x14ac:dyDescent="0.2">
      <c r="A17294" s="732">
        <v>45205</v>
      </c>
      <c r="B17294" s="173" t="s">
        <v>10230</v>
      </c>
      <c r="C17294" s="173" t="s">
        <v>9547</v>
      </c>
      <c r="D17294" s="227" t="s">
        <v>11269</v>
      </c>
      <c r="E17294" s="235">
        <v>100000</v>
      </c>
      <c r="F17294" s="235"/>
      <c r="G17294" s="235">
        <f t="shared" si="276"/>
        <v>-100000</v>
      </c>
      <c r="H17294" s="708" t="s">
        <v>11240</v>
      </c>
    </row>
    <row r="17295" spans="1:8" ht="15" x14ac:dyDescent="0.2">
      <c r="A17295" s="732">
        <v>45208</v>
      </c>
      <c r="B17295" s="173" t="s">
        <v>10574</v>
      </c>
      <c r="C17295" s="173" t="s">
        <v>8249</v>
      </c>
      <c r="D17295" s="227" t="s">
        <v>11270</v>
      </c>
      <c r="E17295" s="235">
        <v>200000</v>
      </c>
      <c r="F17295" s="235"/>
      <c r="G17295" s="235">
        <f t="shared" si="276"/>
        <v>-200000</v>
      </c>
      <c r="H17295" s="708" t="s">
        <v>11240</v>
      </c>
    </row>
    <row r="17296" spans="1:8" ht="15" x14ac:dyDescent="0.2">
      <c r="A17296" s="732">
        <v>45208</v>
      </c>
      <c r="B17296" s="173" t="s">
        <v>9354</v>
      </c>
      <c r="C17296" s="173" t="s">
        <v>8249</v>
      </c>
      <c r="D17296" s="227" t="s">
        <v>11271</v>
      </c>
      <c r="E17296" s="235">
        <v>100000</v>
      </c>
      <c r="F17296" s="235"/>
      <c r="G17296" s="235">
        <f t="shared" si="276"/>
        <v>-100000</v>
      </c>
      <c r="H17296" s="708" t="s">
        <v>11240</v>
      </c>
    </row>
    <row r="17297" spans="1:8" ht="15" x14ac:dyDescent="0.2">
      <c r="A17297" s="732">
        <v>45208</v>
      </c>
      <c r="B17297" s="173" t="s">
        <v>3945</v>
      </c>
      <c r="C17297" s="173" t="s">
        <v>3002</v>
      </c>
      <c r="D17297" s="227" t="s">
        <v>11272</v>
      </c>
      <c r="E17297" s="235">
        <v>32760</v>
      </c>
      <c r="F17297" s="235"/>
      <c r="G17297" s="235">
        <f t="shared" si="276"/>
        <v>-32760</v>
      </c>
      <c r="H17297" s="708" t="s">
        <v>11240</v>
      </c>
    </row>
    <row r="17298" spans="1:8" ht="15" x14ac:dyDescent="0.2">
      <c r="A17298" s="732">
        <v>45208</v>
      </c>
      <c r="B17298" s="173" t="s">
        <v>3944</v>
      </c>
      <c r="C17298" s="173" t="s">
        <v>3002</v>
      </c>
      <c r="D17298" s="227" t="s">
        <v>11272</v>
      </c>
      <c r="E17298" s="235">
        <v>35360</v>
      </c>
      <c r="F17298" s="235"/>
      <c r="G17298" s="235">
        <f t="shared" si="276"/>
        <v>-35360</v>
      </c>
      <c r="H17298" s="708" t="s">
        <v>11240</v>
      </c>
    </row>
    <row r="17299" spans="1:8" ht="15" x14ac:dyDescent="0.2">
      <c r="A17299" s="732">
        <v>45208</v>
      </c>
      <c r="B17299" s="173" t="s">
        <v>9407</v>
      </c>
      <c r="C17299" s="173" t="s">
        <v>3002</v>
      </c>
      <c r="D17299" s="227" t="s">
        <v>11272</v>
      </c>
      <c r="E17299" s="235">
        <v>89674</v>
      </c>
      <c r="F17299" s="235"/>
      <c r="G17299" s="235">
        <f t="shared" si="276"/>
        <v>-89674</v>
      </c>
      <c r="H17299" s="708" t="s">
        <v>11240</v>
      </c>
    </row>
    <row r="17300" spans="1:8" ht="15" x14ac:dyDescent="0.2">
      <c r="A17300" s="732">
        <v>45210</v>
      </c>
      <c r="B17300" s="173" t="s">
        <v>10906</v>
      </c>
      <c r="C17300" s="173" t="s">
        <v>7221</v>
      </c>
      <c r="D17300" s="227" t="s">
        <v>11319</v>
      </c>
      <c r="E17300" s="235">
        <v>300000</v>
      </c>
      <c r="F17300" s="235"/>
      <c r="G17300" s="235">
        <f t="shared" si="276"/>
        <v>-300000</v>
      </c>
      <c r="H17300" s="708" t="s">
        <v>11240</v>
      </c>
    </row>
    <row r="17301" spans="1:8" ht="15" customHeight="1" x14ac:dyDescent="0.2">
      <c r="A17301" s="732">
        <v>45210</v>
      </c>
      <c r="B17301" s="173" t="s">
        <v>10574</v>
      </c>
      <c r="C17301" s="173" t="s">
        <v>7221</v>
      </c>
      <c r="D17301" s="227" t="s">
        <v>11317</v>
      </c>
      <c r="E17301" s="235">
        <v>198000</v>
      </c>
      <c r="F17301" s="235"/>
      <c r="G17301" s="235">
        <f t="shared" si="276"/>
        <v>-198000</v>
      </c>
      <c r="H17301" s="708" t="s">
        <v>11240</v>
      </c>
    </row>
    <row r="17302" spans="1:8" ht="15" x14ac:dyDescent="0.2">
      <c r="A17302" s="732">
        <v>45210</v>
      </c>
      <c r="B17302" s="173" t="s">
        <v>10906</v>
      </c>
      <c r="C17302" s="173" t="s">
        <v>7221</v>
      </c>
      <c r="D17302" s="227" t="s">
        <v>11318</v>
      </c>
      <c r="E17302" s="235">
        <v>200000</v>
      </c>
      <c r="F17302" s="235"/>
      <c r="G17302" s="235">
        <f t="shared" si="276"/>
        <v>-200000</v>
      </c>
      <c r="H17302" s="708" t="s">
        <v>11240</v>
      </c>
    </row>
    <row r="17303" spans="1:8" ht="15" x14ac:dyDescent="0.2">
      <c r="A17303" s="732">
        <v>45211</v>
      </c>
      <c r="B17303" s="173" t="s">
        <v>10230</v>
      </c>
      <c r="C17303" s="550" t="s">
        <v>9547</v>
      </c>
      <c r="D17303" s="739" t="s">
        <v>11392</v>
      </c>
      <c r="E17303" s="551">
        <v>142000</v>
      </c>
      <c r="F17303" s="235"/>
      <c r="G17303" s="235">
        <f t="shared" si="276"/>
        <v>-142000</v>
      </c>
      <c r="H17303" s="708" t="s">
        <v>11240</v>
      </c>
    </row>
    <row r="17304" spans="1:8" ht="15" x14ac:dyDescent="0.2">
      <c r="A17304" s="732">
        <v>45211</v>
      </c>
      <c r="B17304" s="173" t="s">
        <v>8866</v>
      </c>
      <c r="C17304" s="550" t="s">
        <v>9547</v>
      </c>
      <c r="D17304" s="739" t="s">
        <v>11392</v>
      </c>
      <c r="E17304" s="551">
        <v>10000</v>
      </c>
      <c r="F17304" s="235"/>
      <c r="G17304" s="235">
        <f t="shared" si="276"/>
        <v>-10000</v>
      </c>
      <c r="H17304" s="708" t="s">
        <v>11240</v>
      </c>
    </row>
    <row r="17305" spans="1:8" ht="15" x14ac:dyDescent="0.2">
      <c r="A17305" s="732">
        <v>45217</v>
      </c>
      <c r="B17305" s="173" t="s">
        <v>9767</v>
      </c>
      <c r="C17305" s="173" t="s">
        <v>8898</v>
      </c>
      <c r="D17305" s="227" t="s">
        <v>11393</v>
      </c>
      <c r="E17305" s="235">
        <v>200000</v>
      </c>
      <c r="F17305" s="235"/>
      <c r="G17305" s="235">
        <f t="shared" si="276"/>
        <v>-200000</v>
      </c>
      <c r="H17305" s="708" t="s">
        <v>11240</v>
      </c>
    </row>
    <row r="17306" spans="1:8" ht="15" x14ac:dyDescent="0.2">
      <c r="A17306" s="732">
        <v>45217</v>
      </c>
      <c r="B17306" s="173" t="s">
        <v>10230</v>
      </c>
      <c r="C17306" s="173" t="s">
        <v>11396</v>
      </c>
      <c r="D17306" s="227" t="s">
        <v>11397</v>
      </c>
      <c r="E17306" s="235">
        <v>130000</v>
      </c>
      <c r="F17306" s="235"/>
      <c r="G17306" s="235">
        <f t="shared" si="276"/>
        <v>-130000</v>
      </c>
      <c r="H17306" s="708" t="s">
        <v>11240</v>
      </c>
    </row>
    <row r="17307" spans="1:8" ht="15" x14ac:dyDescent="0.2">
      <c r="A17307" s="732">
        <v>45219</v>
      </c>
      <c r="B17307" s="173" t="s">
        <v>10574</v>
      </c>
      <c r="C17307" s="173" t="s">
        <v>11025</v>
      </c>
      <c r="D17307" s="227" t="s">
        <v>11411</v>
      </c>
      <c r="E17307" s="235">
        <v>100000</v>
      </c>
      <c r="F17307" s="235"/>
      <c r="G17307" s="235">
        <f t="shared" si="276"/>
        <v>-100000</v>
      </c>
      <c r="H17307" s="708" t="s">
        <v>11240</v>
      </c>
    </row>
    <row r="17308" spans="1:8" ht="15" x14ac:dyDescent="0.2">
      <c r="A17308" s="732">
        <v>45219</v>
      </c>
      <c r="B17308" s="173" t="s">
        <v>9767</v>
      </c>
      <c r="C17308" s="173" t="s">
        <v>11424</v>
      </c>
      <c r="D17308" s="227" t="s">
        <v>11435</v>
      </c>
      <c r="E17308" s="235">
        <v>200000</v>
      </c>
      <c r="F17308" s="235"/>
      <c r="G17308" s="235">
        <f t="shared" si="276"/>
        <v>-200000</v>
      </c>
      <c r="H17308" s="708" t="s">
        <v>11240</v>
      </c>
    </row>
    <row r="17309" spans="1:8" ht="15" x14ac:dyDescent="0.2">
      <c r="A17309" s="732">
        <v>45224</v>
      </c>
      <c r="B17309" s="173" t="s">
        <v>11003</v>
      </c>
      <c r="C17309" s="173" t="s">
        <v>9472</v>
      </c>
      <c r="D17309" s="227" t="s">
        <v>11472</v>
      </c>
      <c r="E17309" s="235">
        <v>39000</v>
      </c>
      <c r="F17309" s="235"/>
      <c r="G17309" s="235">
        <f t="shared" si="276"/>
        <v>-39000</v>
      </c>
      <c r="H17309" s="708" t="s">
        <v>11240</v>
      </c>
    </row>
    <row r="17310" spans="1:8" ht="24" x14ac:dyDescent="0.2">
      <c r="A17310" s="732">
        <v>45225</v>
      </c>
      <c r="B17310" s="173" t="s">
        <v>10230</v>
      </c>
      <c r="C17310" s="550" t="s">
        <v>3144</v>
      </c>
      <c r="D17310" s="739" t="s">
        <v>11474</v>
      </c>
      <c r="E17310" s="551">
        <v>46667</v>
      </c>
      <c r="F17310" s="235"/>
      <c r="G17310" s="235">
        <f t="shared" si="276"/>
        <v>-46667</v>
      </c>
      <c r="H17310" s="708" t="s">
        <v>11240</v>
      </c>
    </row>
    <row r="17311" spans="1:8" ht="24" x14ac:dyDescent="0.2">
      <c r="A17311" s="732">
        <v>45225</v>
      </c>
      <c r="B17311" s="173" t="s">
        <v>10906</v>
      </c>
      <c r="C17311" s="550" t="s">
        <v>3144</v>
      </c>
      <c r="D17311" s="739" t="s">
        <v>11474</v>
      </c>
      <c r="E17311" s="551">
        <v>46667</v>
      </c>
      <c r="F17311" s="235"/>
      <c r="G17311" s="235">
        <f t="shared" si="276"/>
        <v>-46667</v>
      </c>
      <c r="H17311" s="708" t="s">
        <v>11240</v>
      </c>
    </row>
    <row r="17312" spans="1:8" ht="24" x14ac:dyDescent="0.2">
      <c r="A17312" s="732">
        <v>45225</v>
      </c>
      <c r="B17312" s="173" t="s">
        <v>10574</v>
      </c>
      <c r="C17312" s="550" t="s">
        <v>3144</v>
      </c>
      <c r="D17312" s="739" t="s">
        <v>11474</v>
      </c>
      <c r="E17312" s="551">
        <v>46666</v>
      </c>
      <c r="F17312" s="235"/>
      <c r="G17312" s="235">
        <f t="shared" si="276"/>
        <v>-46666</v>
      </c>
      <c r="H17312" s="708" t="s">
        <v>11240</v>
      </c>
    </row>
    <row r="17313" spans="1:8" ht="15" x14ac:dyDescent="0.2">
      <c r="A17313" s="732">
        <v>45227</v>
      </c>
      <c r="B17313" s="173" t="s">
        <v>10377</v>
      </c>
      <c r="C17313" s="173" t="s">
        <v>5680</v>
      </c>
      <c r="D17313" s="227" t="s">
        <v>11497</v>
      </c>
      <c r="E17313" s="235">
        <v>200000</v>
      </c>
      <c r="F17313" s="235"/>
      <c r="G17313" s="235">
        <f t="shared" si="276"/>
        <v>-200000</v>
      </c>
      <c r="H17313" s="708" t="s">
        <v>11240</v>
      </c>
    </row>
    <row r="17314" spans="1:8" ht="15" x14ac:dyDescent="0.2">
      <c r="A17314" s="732">
        <v>45227</v>
      </c>
      <c r="B17314" s="173" t="s">
        <v>10230</v>
      </c>
      <c r="C17314" s="173" t="s">
        <v>3445</v>
      </c>
      <c r="D17314" s="227" t="s">
        <v>11498</v>
      </c>
      <c r="E17314" s="235">
        <v>100000</v>
      </c>
      <c r="F17314" s="235"/>
      <c r="G17314" s="235">
        <f t="shared" si="276"/>
        <v>-100000</v>
      </c>
      <c r="H17314" s="708" t="s">
        <v>11240</v>
      </c>
    </row>
    <row r="17315" spans="1:8" ht="15" x14ac:dyDescent="0.2">
      <c r="A17315" s="732">
        <v>45230</v>
      </c>
      <c r="B17315" s="173" t="s">
        <v>10906</v>
      </c>
      <c r="C17315" s="173" t="s">
        <v>11532</v>
      </c>
      <c r="D17315" s="227" t="s">
        <v>11533</v>
      </c>
      <c r="E17315" s="235">
        <v>300000</v>
      </c>
      <c r="F17315" s="235"/>
      <c r="G17315" s="235">
        <f t="shared" si="276"/>
        <v>-300000</v>
      </c>
      <c r="H17315" s="708" t="s">
        <v>11240</v>
      </c>
    </row>
    <row r="17316" spans="1:8" ht="15" x14ac:dyDescent="0.2">
      <c r="A17316" s="732">
        <v>45230</v>
      </c>
      <c r="B17316" s="173" t="s">
        <v>10469</v>
      </c>
      <c r="C17316" s="173" t="s">
        <v>9458</v>
      </c>
      <c r="D17316" s="227" t="s">
        <v>11534</v>
      </c>
      <c r="E17316" s="235">
        <v>100000</v>
      </c>
      <c r="F17316" s="235"/>
      <c r="G17316" s="235">
        <f t="shared" si="276"/>
        <v>-100000</v>
      </c>
      <c r="H17316" s="708" t="s">
        <v>11240</v>
      </c>
    </row>
    <row r="17317" spans="1:8" ht="15" x14ac:dyDescent="0.2">
      <c r="A17317" s="729">
        <v>45201</v>
      </c>
      <c r="B17317" s="90" t="s">
        <v>9965</v>
      </c>
      <c r="C17317" s="93" t="s">
        <v>558</v>
      </c>
      <c r="D17317" s="891" t="s">
        <v>11228</v>
      </c>
      <c r="E17317" s="91"/>
      <c r="F17317" s="91">
        <v>1000000</v>
      </c>
      <c r="G17317" s="175">
        <f t="shared" si="276"/>
        <v>1000000</v>
      </c>
      <c r="H17317" s="701" t="s">
        <v>11240</v>
      </c>
    </row>
    <row r="17318" spans="1:8" ht="15" x14ac:dyDescent="0.2">
      <c r="A17318" s="729">
        <v>45202</v>
      </c>
      <c r="B17318" s="90" t="s">
        <v>10469</v>
      </c>
      <c r="C17318" s="93" t="s">
        <v>558</v>
      </c>
      <c r="D17318" s="891" t="s">
        <v>11229</v>
      </c>
      <c r="E17318" s="91"/>
      <c r="F17318" s="91">
        <v>1380000</v>
      </c>
      <c r="G17318" s="175">
        <f t="shared" si="276"/>
        <v>1380000</v>
      </c>
      <c r="H17318" s="701" t="s">
        <v>11240</v>
      </c>
    </row>
    <row r="17319" spans="1:8" ht="15" x14ac:dyDescent="0.2">
      <c r="A17319" s="729">
        <v>45202</v>
      </c>
      <c r="B17319" s="90" t="s">
        <v>8041</v>
      </c>
      <c r="C17319" s="93" t="s">
        <v>558</v>
      </c>
      <c r="D17319" s="891" t="s">
        <v>11229</v>
      </c>
      <c r="E17319" s="91"/>
      <c r="F17319" s="91">
        <v>2000000</v>
      </c>
      <c r="G17319" s="175">
        <f t="shared" si="276"/>
        <v>2000000</v>
      </c>
      <c r="H17319" s="701" t="s">
        <v>11240</v>
      </c>
    </row>
    <row r="17320" spans="1:8" ht="15" x14ac:dyDescent="0.2">
      <c r="A17320" s="729">
        <v>45205</v>
      </c>
      <c r="B17320" s="90" t="s">
        <v>11267</v>
      </c>
      <c r="C17320" s="93" t="s">
        <v>558</v>
      </c>
      <c r="D17320" s="891" t="s">
        <v>11266</v>
      </c>
      <c r="E17320" s="91"/>
      <c r="F17320" s="91">
        <v>1300000</v>
      </c>
      <c r="G17320" s="175">
        <f t="shared" si="276"/>
        <v>1300000</v>
      </c>
      <c r="H17320" s="701" t="s">
        <v>11240</v>
      </c>
    </row>
    <row r="17321" spans="1:8" ht="15" x14ac:dyDescent="0.2">
      <c r="A17321" s="729">
        <v>45208</v>
      </c>
      <c r="B17321" s="90" t="s">
        <v>3944</v>
      </c>
      <c r="C17321" s="93" t="s">
        <v>558</v>
      </c>
      <c r="D17321" s="891" t="s">
        <v>11302</v>
      </c>
      <c r="E17321" s="91"/>
      <c r="F17321" s="91">
        <v>333522</v>
      </c>
      <c r="G17321" s="175">
        <f t="shared" si="276"/>
        <v>333522</v>
      </c>
      <c r="H17321" s="701" t="s">
        <v>11240</v>
      </c>
    </row>
    <row r="17322" spans="1:8" ht="15" x14ac:dyDescent="0.2">
      <c r="A17322" s="729">
        <v>45209</v>
      </c>
      <c r="B17322" s="90" t="s">
        <v>9407</v>
      </c>
      <c r="C17322" s="93" t="s">
        <v>558</v>
      </c>
      <c r="D17322" s="891" t="s">
        <v>11323</v>
      </c>
      <c r="E17322" s="91"/>
      <c r="F17322" s="91">
        <v>3144567</v>
      </c>
      <c r="G17322" s="175">
        <f t="shared" si="276"/>
        <v>3144567</v>
      </c>
      <c r="H17322" s="701" t="s">
        <v>11240</v>
      </c>
    </row>
    <row r="17323" spans="1:8" ht="15" x14ac:dyDescent="0.2">
      <c r="A17323" s="729">
        <v>45212</v>
      </c>
      <c r="B17323" s="90" t="s">
        <v>11003</v>
      </c>
      <c r="C17323" s="93" t="s">
        <v>558</v>
      </c>
      <c r="D17323" s="891" t="s">
        <v>11365</v>
      </c>
      <c r="E17323" s="91"/>
      <c r="F17323" s="91">
        <v>500000</v>
      </c>
      <c r="G17323" s="175">
        <f t="shared" si="276"/>
        <v>500000</v>
      </c>
      <c r="H17323" s="701" t="s">
        <v>11240</v>
      </c>
    </row>
    <row r="17324" spans="1:8" ht="15" x14ac:dyDescent="0.2">
      <c r="A17324" s="729">
        <v>45216</v>
      </c>
      <c r="B17324" s="90" t="s">
        <v>3945</v>
      </c>
      <c r="C17324" s="93" t="s">
        <v>558</v>
      </c>
      <c r="D17324" s="891" t="s">
        <v>11369</v>
      </c>
      <c r="E17324" s="91"/>
      <c r="F17324" s="91">
        <v>359992</v>
      </c>
      <c r="G17324" s="175">
        <f t="shared" si="276"/>
        <v>359992</v>
      </c>
      <c r="H17324" s="701" t="s">
        <v>11240</v>
      </c>
    </row>
    <row r="17325" spans="1:8" ht="15" x14ac:dyDescent="0.2">
      <c r="A17325" s="729">
        <v>45216</v>
      </c>
      <c r="B17325" s="90" t="s">
        <v>10574</v>
      </c>
      <c r="C17325" s="93" t="s">
        <v>558</v>
      </c>
      <c r="D17325" s="891" t="s">
        <v>11370</v>
      </c>
      <c r="E17325" s="91"/>
      <c r="F17325" s="91">
        <v>8710033</v>
      </c>
      <c r="G17325" s="175">
        <f t="shared" si="276"/>
        <v>8710033</v>
      </c>
      <c r="H17325" s="701" t="s">
        <v>11240</v>
      </c>
    </row>
    <row r="17326" spans="1:8" ht="15" x14ac:dyDescent="0.2">
      <c r="A17326" s="729">
        <v>45223</v>
      </c>
      <c r="B17326" s="90" t="s">
        <v>9354</v>
      </c>
      <c r="C17326" s="93" t="s">
        <v>558</v>
      </c>
      <c r="D17326" s="891" t="s">
        <v>11439</v>
      </c>
      <c r="E17326" s="91"/>
      <c r="F17326" s="91">
        <v>79650</v>
      </c>
      <c r="G17326" s="175">
        <f t="shared" si="276"/>
        <v>79650</v>
      </c>
      <c r="H17326" s="701" t="s">
        <v>11240</v>
      </c>
    </row>
    <row r="17327" spans="1:8" s="681" customFormat="1" ht="29.25" customHeight="1" x14ac:dyDescent="0.25">
      <c r="A17327" s="729">
        <v>45225</v>
      </c>
      <c r="B17327" s="93" t="s">
        <v>2932</v>
      </c>
      <c r="C17327" s="93" t="s">
        <v>558</v>
      </c>
      <c r="D17327" s="801" t="s">
        <v>11449</v>
      </c>
      <c r="E17327" s="175"/>
      <c r="F17327" s="175">
        <v>2352000</v>
      </c>
      <c r="G17327" s="175">
        <f t="shared" si="276"/>
        <v>2352000</v>
      </c>
      <c r="H17327" s="701" t="s">
        <v>11240</v>
      </c>
    </row>
    <row r="17328" spans="1:8" ht="15" x14ac:dyDescent="0.2">
      <c r="A17328" s="729">
        <v>45225</v>
      </c>
      <c r="B17328" s="90" t="s">
        <v>10574</v>
      </c>
      <c r="C17328" s="93" t="s">
        <v>558</v>
      </c>
      <c r="D17328" s="891" t="s">
        <v>11468</v>
      </c>
      <c r="E17328" s="91"/>
      <c r="F17328" s="91">
        <v>16172173</v>
      </c>
      <c r="G17328" s="175">
        <f t="shared" si="276"/>
        <v>16172173</v>
      </c>
      <c r="H17328" s="701" t="s">
        <v>11240</v>
      </c>
    </row>
    <row r="17329" spans="1:8" ht="15" x14ac:dyDescent="0.2">
      <c r="A17329" s="729">
        <v>45230</v>
      </c>
      <c r="B17329" s="90" t="s">
        <v>10469</v>
      </c>
      <c r="C17329" s="93" t="s">
        <v>558</v>
      </c>
      <c r="D17329" s="891" t="s">
        <v>11500</v>
      </c>
      <c r="E17329" s="91"/>
      <c r="F17329" s="91">
        <v>1500000</v>
      </c>
      <c r="G17329" s="175">
        <f t="shared" si="276"/>
        <v>1500000</v>
      </c>
      <c r="H17329" s="701" t="s">
        <v>11240</v>
      </c>
    </row>
    <row r="17330" spans="1:8" ht="15" x14ac:dyDescent="0.2">
      <c r="A17330" s="733">
        <v>45231</v>
      </c>
      <c r="B17330" s="40" t="s">
        <v>10906</v>
      </c>
      <c r="C17330" s="62" t="s">
        <v>10989</v>
      </c>
      <c r="D17330" s="790" t="s">
        <v>11527</v>
      </c>
      <c r="E17330" s="57">
        <v>1820</v>
      </c>
      <c r="F17330" s="57"/>
      <c r="G17330" s="125">
        <f t="shared" si="276"/>
        <v>-1820</v>
      </c>
      <c r="H17330" s="704" t="s">
        <v>11519</v>
      </c>
    </row>
    <row r="17331" spans="1:8" ht="15" x14ac:dyDescent="0.2">
      <c r="A17331" s="733">
        <v>45231</v>
      </c>
      <c r="B17331" s="40" t="s">
        <v>11089</v>
      </c>
      <c r="C17331" s="62" t="s">
        <v>5740</v>
      </c>
      <c r="D17331" s="790" t="s">
        <v>11528</v>
      </c>
      <c r="E17331" s="57">
        <v>1500</v>
      </c>
      <c r="F17331" s="57"/>
      <c r="G17331" s="125">
        <f t="shared" si="276"/>
        <v>-1500</v>
      </c>
      <c r="H17331" s="704" t="s">
        <v>11519</v>
      </c>
    </row>
    <row r="17332" spans="1:8" ht="15" x14ac:dyDescent="0.2">
      <c r="A17332" s="733">
        <v>45231</v>
      </c>
      <c r="B17332" s="40" t="s">
        <v>25</v>
      </c>
      <c r="C17332" s="62" t="s">
        <v>14</v>
      </c>
      <c r="D17332" s="790" t="s">
        <v>11547</v>
      </c>
      <c r="E17332" s="57">
        <v>15000</v>
      </c>
      <c r="F17332" s="57"/>
      <c r="G17332" s="125">
        <f t="shared" si="276"/>
        <v>-15000</v>
      </c>
      <c r="H17332" s="704" t="s">
        <v>11519</v>
      </c>
    </row>
    <row r="17333" spans="1:8" ht="15" x14ac:dyDescent="0.2">
      <c r="A17333" s="733">
        <v>45231</v>
      </c>
      <c r="B17333" s="40" t="s">
        <v>11089</v>
      </c>
      <c r="C17333" s="62" t="s">
        <v>11548</v>
      </c>
      <c r="D17333" s="790" t="s">
        <v>11549</v>
      </c>
      <c r="E17333" s="57">
        <v>8000</v>
      </c>
      <c r="F17333" s="57"/>
      <c r="G17333" s="125">
        <f t="shared" si="276"/>
        <v>-8000</v>
      </c>
      <c r="H17333" s="704" t="s">
        <v>11519</v>
      </c>
    </row>
    <row r="17334" spans="1:8" ht="15" x14ac:dyDescent="0.2">
      <c r="A17334" s="733">
        <v>45231</v>
      </c>
      <c r="B17334" s="40" t="s">
        <v>11442</v>
      </c>
      <c r="C17334" s="62" t="s">
        <v>5740</v>
      </c>
      <c r="D17334" s="790" t="s">
        <v>369</v>
      </c>
      <c r="E17334" s="57">
        <v>3000</v>
      </c>
      <c r="F17334" s="57"/>
      <c r="G17334" s="125">
        <f t="shared" si="276"/>
        <v>-3000</v>
      </c>
      <c r="H17334" s="704" t="s">
        <v>11519</v>
      </c>
    </row>
    <row r="17335" spans="1:8" ht="15" x14ac:dyDescent="0.2">
      <c r="A17335" s="733">
        <v>45231</v>
      </c>
      <c r="B17335" s="40" t="s">
        <v>103</v>
      </c>
      <c r="C17335" s="62" t="s">
        <v>103</v>
      </c>
      <c r="D17335" s="790" t="s">
        <v>10209</v>
      </c>
      <c r="E17335" s="57">
        <v>3000</v>
      </c>
      <c r="F17335" s="57"/>
      <c r="G17335" s="125">
        <f t="shared" si="276"/>
        <v>-3000</v>
      </c>
      <c r="H17335" s="704" t="s">
        <v>11519</v>
      </c>
    </row>
    <row r="17336" spans="1:8" ht="15" x14ac:dyDescent="0.2">
      <c r="A17336" s="733">
        <v>45231</v>
      </c>
      <c r="B17336" s="40" t="s">
        <v>9984</v>
      </c>
      <c r="C17336" s="62" t="s">
        <v>10989</v>
      </c>
      <c r="D17336" s="790" t="s">
        <v>6056</v>
      </c>
      <c r="E17336" s="57">
        <v>14370</v>
      </c>
      <c r="F17336" s="57"/>
      <c r="G17336" s="125">
        <f t="shared" si="276"/>
        <v>-14370</v>
      </c>
      <c r="H17336" s="704" t="s">
        <v>11519</v>
      </c>
    </row>
    <row r="17337" spans="1:8" ht="15" x14ac:dyDescent="0.2">
      <c r="A17337" s="733">
        <v>45231</v>
      </c>
      <c r="B17337" s="40" t="s">
        <v>9984</v>
      </c>
      <c r="C17337" s="62" t="s">
        <v>10989</v>
      </c>
      <c r="D17337" s="790" t="s">
        <v>6056</v>
      </c>
      <c r="E17337" s="57">
        <v>7440</v>
      </c>
      <c r="F17337" s="57"/>
      <c r="G17337" s="125">
        <f t="shared" si="276"/>
        <v>-7440</v>
      </c>
      <c r="H17337" s="704" t="s">
        <v>11519</v>
      </c>
    </row>
    <row r="17338" spans="1:8" ht="15" x14ac:dyDescent="0.2">
      <c r="A17338" s="733">
        <v>45231</v>
      </c>
      <c r="B17338" s="40" t="s">
        <v>9984</v>
      </c>
      <c r="C17338" s="62" t="s">
        <v>10989</v>
      </c>
      <c r="D17338" s="790" t="s">
        <v>6056</v>
      </c>
      <c r="E17338" s="57">
        <v>15360</v>
      </c>
      <c r="F17338" s="57"/>
      <c r="G17338" s="125">
        <f t="shared" si="276"/>
        <v>-15360</v>
      </c>
      <c r="H17338" s="704" t="s">
        <v>11519</v>
      </c>
    </row>
    <row r="17339" spans="1:8" ht="15" x14ac:dyDescent="0.2">
      <c r="A17339" s="733">
        <v>45231</v>
      </c>
      <c r="B17339" s="40" t="s">
        <v>9984</v>
      </c>
      <c r="C17339" s="62" t="s">
        <v>10989</v>
      </c>
      <c r="D17339" s="790" t="s">
        <v>6056</v>
      </c>
      <c r="E17339" s="57">
        <v>18350</v>
      </c>
      <c r="F17339" s="57"/>
      <c r="G17339" s="125">
        <f t="shared" si="276"/>
        <v>-18350</v>
      </c>
      <c r="H17339" s="704" t="s">
        <v>11519</v>
      </c>
    </row>
    <row r="17340" spans="1:8" ht="15" x14ac:dyDescent="0.2">
      <c r="A17340" s="733">
        <v>45231</v>
      </c>
      <c r="B17340" s="40" t="s">
        <v>9984</v>
      </c>
      <c r="C17340" s="62" t="s">
        <v>10989</v>
      </c>
      <c r="D17340" s="790" t="s">
        <v>6056</v>
      </c>
      <c r="E17340" s="57">
        <v>139900</v>
      </c>
      <c r="F17340" s="57"/>
      <c r="G17340" s="125">
        <f t="shared" si="276"/>
        <v>-139900</v>
      </c>
      <c r="H17340" s="704" t="s">
        <v>11519</v>
      </c>
    </row>
    <row r="17341" spans="1:8" ht="15" x14ac:dyDescent="0.2">
      <c r="A17341" s="733">
        <v>45232</v>
      </c>
      <c r="B17341" s="40" t="s">
        <v>11550</v>
      </c>
      <c r="C17341" s="62"/>
      <c r="D17341" s="790" t="s">
        <v>11551</v>
      </c>
      <c r="E17341" s="57">
        <v>12500</v>
      </c>
      <c r="F17341" s="57"/>
      <c r="G17341" s="125">
        <f t="shared" si="276"/>
        <v>-12500</v>
      </c>
      <c r="H17341" s="704" t="s">
        <v>11519</v>
      </c>
    </row>
    <row r="17342" spans="1:8" ht="15" x14ac:dyDescent="0.2">
      <c r="A17342" s="733">
        <v>45232</v>
      </c>
      <c r="B17342" s="40" t="s">
        <v>10377</v>
      </c>
      <c r="C17342" s="62" t="s">
        <v>391</v>
      </c>
      <c r="D17342" s="790" t="s">
        <v>11552</v>
      </c>
      <c r="E17342" s="57">
        <v>650</v>
      </c>
      <c r="F17342" s="57"/>
      <c r="G17342" s="125">
        <f t="shared" si="276"/>
        <v>-650</v>
      </c>
      <c r="H17342" s="704" t="s">
        <v>11519</v>
      </c>
    </row>
    <row r="17343" spans="1:8" ht="15" x14ac:dyDescent="0.2">
      <c r="A17343" s="733">
        <v>45232</v>
      </c>
      <c r="B17343" s="40" t="s">
        <v>9767</v>
      </c>
      <c r="C17343" s="62" t="s">
        <v>5740</v>
      </c>
      <c r="D17343" s="790" t="s">
        <v>11552</v>
      </c>
      <c r="E17343" s="57">
        <v>600</v>
      </c>
      <c r="F17343" s="57"/>
      <c r="G17343" s="125">
        <f t="shared" ref="G17343:G17406" si="277">F17343-E17343</f>
        <v>-600</v>
      </c>
      <c r="H17343" s="704" t="s">
        <v>11519</v>
      </c>
    </row>
    <row r="17344" spans="1:8" ht="15" x14ac:dyDescent="0.2">
      <c r="A17344" s="733">
        <v>45232</v>
      </c>
      <c r="B17344" s="40" t="s">
        <v>11442</v>
      </c>
      <c r="C17344" s="62" t="s">
        <v>10989</v>
      </c>
      <c r="D17344" s="790" t="s">
        <v>11553</v>
      </c>
      <c r="E17344" s="57">
        <v>2350</v>
      </c>
      <c r="F17344" s="57"/>
      <c r="G17344" s="125">
        <f t="shared" si="277"/>
        <v>-2350</v>
      </c>
      <c r="H17344" s="704" t="s">
        <v>11519</v>
      </c>
    </row>
    <row r="17345" spans="1:8" ht="15" x14ac:dyDescent="0.2">
      <c r="A17345" s="733">
        <v>45232</v>
      </c>
      <c r="B17345" s="40" t="s">
        <v>11442</v>
      </c>
      <c r="C17345" s="62" t="s">
        <v>10989</v>
      </c>
      <c r="D17345" s="790" t="s">
        <v>10866</v>
      </c>
      <c r="E17345" s="57">
        <v>9000</v>
      </c>
      <c r="F17345" s="57"/>
      <c r="G17345" s="125">
        <f t="shared" si="277"/>
        <v>-9000</v>
      </c>
      <c r="H17345" s="704" t="s">
        <v>11519</v>
      </c>
    </row>
    <row r="17346" spans="1:8" ht="15" x14ac:dyDescent="0.2">
      <c r="A17346" s="733">
        <v>45232</v>
      </c>
      <c r="B17346" s="40" t="s">
        <v>9984</v>
      </c>
      <c r="C17346" s="62" t="s">
        <v>5740</v>
      </c>
      <c r="D17346" s="790" t="s">
        <v>369</v>
      </c>
      <c r="E17346" s="57">
        <v>3000</v>
      </c>
      <c r="F17346" s="57"/>
      <c r="G17346" s="125">
        <f t="shared" si="277"/>
        <v>-3000</v>
      </c>
      <c r="H17346" s="704" t="s">
        <v>11519</v>
      </c>
    </row>
    <row r="17347" spans="1:8" ht="15" x14ac:dyDescent="0.2">
      <c r="A17347" s="733">
        <v>45232</v>
      </c>
      <c r="B17347" s="40" t="s">
        <v>9984</v>
      </c>
      <c r="C17347" s="62" t="s">
        <v>5740</v>
      </c>
      <c r="D17347" s="790" t="s">
        <v>369</v>
      </c>
      <c r="E17347" s="57">
        <v>200</v>
      </c>
      <c r="F17347" s="57"/>
      <c r="G17347" s="125">
        <f t="shared" si="277"/>
        <v>-200</v>
      </c>
      <c r="H17347" s="704" t="s">
        <v>11519</v>
      </c>
    </row>
    <row r="17348" spans="1:8" ht="15" x14ac:dyDescent="0.2">
      <c r="A17348" s="733">
        <v>45232</v>
      </c>
      <c r="B17348" s="40" t="s">
        <v>10906</v>
      </c>
      <c r="C17348" s="62" t="s">
        <v>11554</v>
      </c>
      <c r="D17348" s="790" t="s">
        <v>11555</v>
      </c>
      <c r="E17348" s="57">
        <v>147310</v>
      </c>
      <c r="F17348" s="57"/>
      <c r="G17348" s="125">
        <f t="shared" si="277"/>
        <v>-147310</v>
      </c>
      <c r="H17348" s="704" t="s">
        <v>11519</v>
      </c>
    </row>
    <row r="17349" spans="1:8" ht="15" x14ac:dyDescent="0.2">
      <c r="A17349" s="733">
        <v>45232</v>
      </c>
      <c r="B17349" s="40" t="s">
        <v>11442</v>
      </c>
      <c r="C17349" s="62" t="s">
        <v>11556</v>
      </c>
      <c r="D17349" s="790" t="s">
        <v>10719</v>
      </c>
      <c r="E17349" s="57">
        <v>100000</v>
      </c>
      <c r="F17349" s="57"/>
      <c r="G17349" s="125">
        <f t="shared" si="277"/>
        <v>-100000</v>
      </c>
      <c r="H17349" s="704" t="s">
        <v>11519</v>
      </c>
    </row>
    <row r="17350" spans="1:8" ht="15" x14ac:dyDescent="0.2">
      <c r="A17350" s="733">
        <v>45232</v>
      </c>
      <c r="B17350" s="40" t="s">
        <v>9984</v>
      </c>
      <c r="C17350" s="62" t="s">
        <v>9773</v>
      </c>
      <c r="D17350" s="790" t="s">
        <v>11557</v>
      </c>
      <c r="E17350" s="57">
        <v>56840</v>
      </c>
      <c r="F17350" s="57"/>
      <c r="G17350" s="125">
        <f t="shared" si="277"/>
        <v>-56840</v>
      </c>
      <c r="H17350" s="704" t="s">
        <v>11519</v>
      </c>
    </row>
    <row r="17351" spans="1:8" ht="15" x14ac:dyDescent="0.2">
      <c r="A17351" s="733">
        <v>45233</v>
      </c>
      <c r="B17351" s="40" t="s">
        <v>10230</v>
      </c>
      <c r="C17351" s="62" t="s">
        <v>10989</v>
      </c>
      <c r="D17351" s="790" t="s">
        <v>11559</v>
      </c>
      <c r="E17351" s="57">
        <v>2880</v>
      </c>
      <c r="F17351" s="57"/>
      <c r="G17351" s="125">
        <f t="shared" si="277"/>
        <v>-2880</v>
      </c>
      <c r="H17351" s="704" t="s">
        <v>11519</v>
      </c>
    </row>
    <row r="17352" spans="1:8" ht="15" customHeight="1" x14ac:dyDescent="0.2">
      <c r="A17352" s="733">
        <v>45233</v>
      </c>
      <c r="B17352" s="40" t="s">
        <v>103</v>
      </c>
      <c r="C17352" s="62" t="s">
        <v>103</v>
      </c>
      <c r="D17352" s="790" t="s">
        <v>10209</v>
      </c>
      <c r="E17352" s="57">
        <v>3000</v>
      </c>
      <c r="F17352" s="57"/>
      <c r="G17352" s="125">
        <f t="shared" si="277"/>
        <v>-3000</v>
      </c>
      <c r="H17352" s="704" t="s">
        <v>11519</v>
      </c>
    </row>
    <row r="17353" spans="1:8" ht="15" customHeight="1" x14ac:dyDescent="0.2">
      <c r="A17353" s="733">
        <v>45233</v>
      </c>
      <c r="B17353" s="40" t="s">
        <v>11267</v>
      </c>
      <c r="C17353" s="62" t="s">
        <v>5386</v>
      </c>
      <c r="D17353" s="790" t="s">
        <v>11560</v>
      </c>
      <c r="E17353" s="57">
        <v>4500</v>
      </c>
      <c r="F17353" s="57"/>
      <c r="G17353" s="125">
        <f t="shared" si="277"/>
        <v>-4500</v>
      </c>
      <c r="H17353" s="704" t="s">
        <v>11519</v>
      </c>
    </row>
    <row r="17354" spans="1:8" ht="15" customHeight="1" x14ac:dyDescent="0.2">
      <c r="A17354" s="733">
        <v>45233</v>
      </c>
      <c r="B17354" s="40" t="s">
        <v>10230</v>
      </c>
      <c r="C17354" s="62" t="s">
        <v>5740</v>
      </c>
      <c r="D17354" s="790"/>
      <c r="E17354" s="57">
        <v>3500</v>
      </c>
      <c r="F17354" s="57"/>
      <c r="G17354" s="125">
        <f t="shared" si="277"/>
        <v>-3500</v>
      </c>
      <c r="H17354" s="704" t="s">
        <v>11519</v>
      </c>
    </row>
    <row r="17355" spans="1:8" ht="15" x14ac:dyDescent="0.2">
      <c r="A17355" s="733">
        <v>45233</v>
      </c>
      <c r="B17355" s="40" t="s">
        <v>2932</v>
      </c>
      <c r="C17355" s="62" t="s">
        <v>391</v>
      </c>
      <c r="D17355" s="790" t="s">
        <v>6385</v>
      </c>
      <c r="E17355" s="57">
        <v>3000</v>
      </c>
      <c r="F17355" s="57"/>
      <c r="G17355" s="125">
        <f t="shared" si="277"/>
        <v>-3000</v>
      </c>
      <c r="H17355" s="704" t="s">
        <v>11519</v>
      </c>
    </row>
    <row r="17356" spans="1:8" ht="15" x14ac:dyDescent="0.2">
      <c r="A17356" s="733">
        <v>45233</v>
      </c>
      <c r="B17356" s="40" t="s">
        <v>103</v>
      </c>
      <c r="C17356" s="62" t="s">
        <v>14</v>
      </c>
      <c r="D17356" s="790" t="s">
        <v>10984</v>
      </c>
      <c r="E17356" s="57">
        <v>1400</v>
      </c>
      <c r="F17356" s="57"/>
      <c r="G17356" s="125">
        <f t="shared" si="277"/>
        <v>-1400</v>
      </c>
      <c r="H17356" s="704" t="s">
        <v>11519</v>
      </c>
    </row>
    <row r="17357" spans="1:8" ht="15" customHeight="1" x14ac:dyDescent="0.2">
      <c r="A17357" s="733">
        <v>45233</v>
      </c>
      <c r="B17357" s="40" t="s">
        <v>11267</v>
      </c>
      <c r="C17357" s="62" t="s">
        <v>5740</v>
      </c>
      <c r="D17357" s="790" t="s">
        <v>369</v>
      </c>
      <c r="E17357" s="57">
        <v>250</v>
      </c>
      <c r="F17357" s="57"/>
      <c r="G17357" s="125">
        <f t="shared" si="277"/>
        <v>-250</v>
      </c>
      <c r="H17357" s="704" t="s">
        <v>11519</v>
      </c>
    </row>
    <row r="17358" spans="1:8" ht="15" customHeight="1" x14ac:dyDescent="0.2">
      <c r="A17358" s="733">
        <v>45233</v>
      </c>
      <c r="B17358" s="40" t="s">
        <v>11267</v>
      </c>
      <c r="C17358" s="62" t="s">
        <v>10989</v>
      </c>
      <c r="D17358" s="790" t="s">
        <v>11565</v>
      </c>
      <c r="E17358" s="57">
        <v>4200</v>
      </c>
      <c r="F17358" s="57"/>
      <c r="G17358" s="125">
        <f t="shared" si="277"/>
        <v>-4200</v>
      </c>
      <c r="H17358" s="704" t="s">
        <v>11519</v>
      </c>
    </row>
    <row r="17359" spans="1:8" ht="15" customHeight="1" x14ac:dyDescent="0.2">
      <c r="A17359" s="733">
        <v>45234</v>
      </c>
      <c r="B17359" s="40" t="s">
        <v>9984</v>
      </c>
      <c r="C17359" s="62" t="s">
        <v>11566</v>
      </c>
      <c r="D17359" s="790" t="s">
        <v>11567</v>
      </c>
      <c r="E17359" s="57">
        <v>2000</v>
      </c>
      <c r="F17359" s="57"/>
      <c r="G17359" s="125">
        <f t="shared" si="277"/>
        <v>-2000</v>
      </c>
      <c r="H17359" s="704" t="s">
        <v>11519</v>
      </c>
    </row>
    <row r="17360" spans="1:8" ht="15" customHeight="1" x14ac:dyDescent="0.2">
      <c r="A17360" s="733">
        <v>45234</v>
      </c>
      <c r="B17360" s="40" t="s">
        <v>11267</v>
      </c>
      <c r="C17360" s="62" t="s">
        <v>5386</v>
      </c>
      <c r="D17360" s="790" t="s">
        <v>11558</v>
      </c>
      <c r="E17360" s="57">
        <v>2500</v>
      </c>
      <c r="F17360" s="57"/>
      <c r="G17360" s="125">
        <f t="shared" si="277"/>
        <v>-2500</v>
      </c>
      <c r="H17360" s="704" t="s">
        <v>11519</v>
      </c>
    </row>
    <row r="17361" spans="1:8" ht="15" x14ac:dyDescent="0.2">
      <c r="A17361" s="733">
        <v>45234</v>
      </c>
      <c r="B17361" s="40" t="s">
        <v>10574</v>
      </c>
      <c r="C17361" s="62" t="s">
        <v>8392</v>
      </c>
      <c r="D17361" s="790" t="s">
        <v>11584</v>
      </c>
      <c r="E17361" s="57">
        <v>1300000</v>
      </c>
      <c r="F17361" s="57"/>
      <c r="G17361" s="125">
        <f t="shared" si="277"/>
        <v>-1300000</v>
      </c>
      <c r="H17361" s="704" t="s">
        <v>11519</v>
      </c>
    </row>
    <row r="17362" spans="1:8" ht="15" x14ac:dyDescent="0.2">
      <c r="A17362" s="733">
        <v>45234</v>
      </c>
      <c r="B17362" s="40" t="s">
        <v>103</v>
      </c>
      <c r="C17362" s="62" t="s">
        <v>103</v>
      </c>
      <c r="D17362" s="790" t="s">
        <v>10209</v>
      </c>
      <c r="E17362" s="57">
        <v>3000</v>
      </c>
      <c r="F17362" s="57"/>
      <c r="G17362" s="125">
        <f t="shared" si="277"/>
        <v>-3000</v>
      </c>
      <c r="H17362" s="704" t="s">
        <v>11519</v>
      </c>
    </row>
    <row r="17363" spans="1:8" ht="15" x14ac:dyDescent="0.2">
      <c r="A17363" s="733">
        <v>45234</v>
      </c>
      <c r="B17363" s="40" t="s">
        <v>10574</v>
      </c>
      <c r="C17363" s="62" t="s">
        <v>14</v>
      </c>
      <c r="D17363" s="790" t="s">
        <v>11586</v>
      </c>
      <c r="E17363" s="57">
        <v>400</v>
      </c>
      <c r="F17363" s="57"/>
      <c r="G17363" s="125">
        <f t="shared" si="277"/>
        <v>-400</v>
      </c>
      <c r="H17363" s="704" t="s">
        <v>11519</v>
      </c>
    </row>
    <row r="17364" spans="1:8" ht="15" x14ac:dyDescent="0.2">
      <c r="A17364" s="733">
        <v>45234</v>
      </c>
      <c r="B17364" s="40" t="s">
        <v>11267</v>
      </c>
      <c r="C17364" s="62" t="s">
        <v>5740</v>
      </c>
      <c r="D17364" s="790" t="s">
        <v>11587</v>
      </c>
      <c r="E17364" s="57">
        <v>1600</v>
      </c>
      <c r="F17364" s="57"/>
      <c r="G17364" s="125">
        <f t="shared" si="277"/>
        <v>-1600</v>
      </c>
      <c r="H17364" s="704" t="s">
        <v>11519</v>
      </c>
    </row>
    <row r="17365" spans="1:8" ht="15" x14ac:dyDescent="0.2">
      <c r="A17365" s="733">
        <v>45234</v>
      </c>
      <c r="B17365" s="40" t="s">
        <v>37</v>
      </c>
      <c r="C17365" s="62" t="s">
        <v>14</v>
      </c>
      <c r="D17365" s="790" t="s">
        <v>11590</v>
      </c>
      <c r="E17365" s="57">
        <v>3000</v>
      </c>
      <c r="F17365" s="57"/>
      <c r="G17365" s="125">
        <f t="shared" si="277"/>
        <v>-3000</v>
      </c>
      <c r="H17365" s="704" t="s">
        <v>11519</v>
      </c>
    </row>
    <row r="17366" spans="1:8" ht="15" x14ac:dyDescent="0.2">
      <c r="A17366" s="733">
        <v>45234</v>
      </c>
      <c r="B17366" s="40" t="s">
        <v>2932</v>
      </c>
      <c r="C17366" s="62" t="s">
        <v>10989</v>
      </c>
      <c r="D17366" s="790" t="s">
        <v>6485</v>
      </c>
      <c r="E17366" s="57">
        <v>4880</v>
      </c>
      <c r="F17366" s="57"/>
      <c r="G17366" s="125">
        <f t="shared" si="277"/>
        <v>-4880</v>
      </c>
      <c r="H17366" s="704" t="s">
        <v>11519</v>
      </c>
    </row>
    <row r="17367" spans="1:8" ht="15" x14ac:dyDescent="0.2">
      <c r="A17367" s="733">
        <v>45234</v>
      </c>
      <c r="B17367" s="40" t="s">
        <v>11003</v>
      </c>
      <c r="C17367" s="62" t="s">
        <v>14</v>
      </c>
      <c r="D17367" s="790" t="s">
        <v>11591</v>
      </c>
      <c r="E17367" s="57">
        <v>730</v>
      </c>
      <c r="F17367" s="57"/>
      <c r="G17367" s="125">
        <f t="shared" si="277"/>
        <v>-730</v>
      </c>
      <c r="H17367" s="704" t="s">
        <v>11519</v>
      </c>
    </row>
    <row r="17368" spans="1:8" ht="15" x14ac:dyDescent="0.2">
      <c r="A17368" s="733">
        <v>45234</v>
      </c>
      <c r="B17368" s="40" t="s">
        <v>10230</v>
      </c>
      <c r="C17368" s="62" t="s">
        <v>14</v>
      </c>
      <c r="D17368" s="790" t="s">
        <v>11592</v>
      </c>
      <c r="E17368" s="57">
        <v>2000</v>
      </c>
      <c r="F17368" s="57"/>
      <c r="G17368" s="125">
        <f t="shared" si="277"/>
        <v>-2000</v>
      </c>
      <c r="H17368" s="704" t="s">
        <v>11519</v>
      </c>
    </row>
    <row r="17369" spans="1:8" ht="15" x14ac:dyDescent="0.2">
      <c r="A17369" s="733">
        <v>45234</v>
      </c>
      <c r="B17369" s="40" t="s">
        <v>10574</v>
      </c>
      <c r="C17369" s="62" t="s">
        <v>10989</v>
      </c>
      <c r="D17369" s="790" t="s">
        <v>11593</v>
      </c>
      <c r="E17369" s="57">
        <v>24400</v>
      </c>
      <c r="F17369" s="57"/>
      <c r="G17369" s="125">
        <f t="shared" si="277"/>
        <v>-24400</v>
      </c>
      <c r="H17369" s="704" t="s">
        <v>11519</v>
      </c>
    </row>
    <row r="17370" spans="1:8" ht="15" x14ac:dyDescent="0.2">
      <c r="A17370" s="733">
        <v>45234</v>
      </c>
      <c r="B17370" s="40" t="s">
        <v>9984</v>
      </c>
      <c r="C17370" s="62" t="s">
        <v>5740</v>
      </c>
      <c r="D17370" s="790" t="s">
        <v>369</v>
      </c>
      <c r="E17370" s="57">
        <v>400</v>
      </c>
      <c r="F17370" s="57"/>
      <c r="G17370" s="125">
        <f t="shared" si="277"/>
        <v>-400</v>
      </c>
      <c r="H17370" s="704" t="s">
        <v>11519</v>
      </c>
    </row>
    <row r="17371" spans="1:8" ht="15" x14ac:dyDescent="0.2">
      <c r="A17371" s="733">
        <v>45234</v>
      </c>
      <c r="B17371" s="40" t="s">
        <v>11267</v>
      </c>
      <c r="C17371" s="62" t="s">
        <v>5740</v>
      </c>
      <c r="D17371" s="790" t="s">
        <v>369</v>
      </c>
      <c r="E17371" s="57">
        <v>270</v>
      </c>
      <c r="F17371" s="57"/>
      <c r="G17371" s="125">
        <f t="shared" si="277"/>
        <v>-270</v>
      </c>
      <c r="H17371" s="704" t="s">
        <v>11519</v>
      </c>
    </row>
    <row r="17372" spans="1:8" ht="15" x14ac:dyDescent="0.2">
      <c r="A17372" s="733">
        <v>45236</v>
      </c>
      <c r="B17372" s="40" t="s">
        <v>11303</v>
      </c>
      <c r="C17372" s="62" t="s">
        <v>10989</v>
      </c>
      <c r="D17372" s="790" t="s">
        <v>11595</v>
      </c>
      <c r="E17372" s="57">
        <v>2480</v>
      </c>
      <c r="F17372" s="57"/>
      <c r="G17372" s="125">
        <f t="shared" si="277"/>
        <v>-2480</v>
      </c>
      <c r="H17372" s="704" t="s">
        <v>11519</v>
      </c>
    </row>
    <row r="17373" spans="1:8" ht="15" x14ac:dyDescent="0.2">
      <c r="A17373" s="733">
        <v>45236</v>
      </c>
      <c r="B17373" s="40" t="s">
        <v>10574</v>
      </c>
      <c r="C17373" s="62" t="s">
        <v>10989</v>
      </c>
      <c r="D17373" s="790" t="s">
        <v>11596</v>
      </c>
      <c r="E17373" s="57">
        <v>18850</v>
      </c>
      <c r="F17373" s="57"/>
      <c r="G17373" s="125">
        <f t="shared" si="277"/>
        <v>-18850</v>
      </c>
      <c r="H17373" s="704" t="s">
        <v>11519</v>
      </c>
    </row>
    <row r="17374" spans="1:8" ht="15" x14ac:dyDescent="0.2">
      <c r="A17374" s="733">
        <v>45236</v>
      </c>
      <c r="B17374" s="40" t="s">
        <v>10574</v>
      </c>
      <c r="C17374" s="62" t="s">
        <v>10989</v>
      </c>
      <c r="D17374" s="790" t="s">
        <v>2271</v>
      </c>
      <c r="E17374" s="57">
        <v>1850</v>
      </c>
      <c r="F17374" s="57"/>
      <c r="G17374" s="125">
        <f t="shared" si="277"/>
        <v>-1850</v>
      </c>
      <c r="H17374" s="704" t="s">
        <v>11519</v>
      </c>
    </row>
    <row r="17375" spans="1:8" ht="15" x14ac:dyDescent="0.2">
      <c r="A17375" s="733">
        <v>45236</v>
      </c>
      <c r="B17375" s="40" t="s">
        <v>11267</v>
      </c>
      <c r="C17375" s="62" t="s">
        <v>10989</v>
      </c>
      <c r="D17375" s="790" t="s">
        <v>2271</v>
      </c>
      <c r="E17375" s="57">
        <v>7560</v>
      </c>
      <c r="F17375" s="57"/>
      <c r="G17375" s="125">
        <f t="shared" si="277"/>
        <v>-7560</v>
      </c>
      <c r="H17375" s="704" t="s">
        <v>11519</v>
      </c>
    </row>
    <row r="17376" spans="1:8" ht="15" x14ac:dyDescent="0.2">
      <c r="A17376" s="733">
        <v>45236</v>
      </c>
      <c r="B17376" s="40" t="s">
        <v>11267</v>
      </c>
      <c r="C17376" s="62" t="s">
        <v>10989</v>
      </c>
      <c r="D17376" s="790" t="s">
        <v>2271</v>
      </c>
      <c r="E17376" s="57">
        <v>1500</v>
      </c>
      <c r="F17376" s="57"/>
      <c r="G17376" s="125">
        <f t="shared" si="277"/>
        <v>-1500</v>
      </c>
      <c r="H17376" s="704" t="s">
        <v>11519</v>
      </c>
    </row>
    <row r="17377" spans="1:8" ht="15" x14ac:dyDescent="0.2">
      <c r="A17377" s="733">
        <v>45236</v>
      </c>
      <c r="B17377" s="40" t="s">
        <v>10574</v>
      </c>
      <c r="C17377" s="62" t="s">
        <v>5740</v>
      </c>
      <c r="D17377" s="790" t="s">
        <v>369</v>
      </c>
      <c r="E17377" s="57">
        <v>700</v>
      </c>
      <c r="F17377" s="57"/>
      <c r="G17377" s="125">
        <f t="shared" si="277"/>
        <v>-700</v>
      </c>
      <c r="H17377" s="704" t="s">
        <v>11519</v>
      </c>
    </row>
    <row r="17378" spans="1:8" ht="15" x14ac:dyDescent="0.2">
      <c r="A17378" s="733">
        <v>45236</v>
      </c>
      <c r="B17378" s="40" t="s">
        <v>11267</v>
      </c>
      <c r="C17378" s="62" t="s">
        <v>14</v>
      </c>
      <c r="D17378" s="790" t="s">
        <v>391</v>
      </c>
      <c r="E17378" s="57">
        <v>4100</v>
      </c>
      <c r="F17378" s="57"/>
      <c r="G17378" s="125">
        <f t="shared" si="277"/>
        <v>-4100</v>
      </c>
      <c r="H17378" s="704" t="s">
        <v>11519</v>
      </c>
    </row>
    <row r="17379" spans="1:8" ht="15" x14ac:dyDescent="0.2">
      <c r="A17379" s="733">
        <v>45236</v>
      </c>
      <c r="B17379" s="40" t="s">
        <v>11442</v>
      </c>
      <c r="C17379" s="62" t="s">
        <v>10989</v>
      </c>
      <c r="D17379" s="790" t="s">
        <v>11598</v>
      </c>
      <c r="E17379" s="57">
        <v>9000</v>
      </c>
      <c r="F17379" s="57"/>
      <c r="G17379" s="125">
        <f t="shared" si="277"/>
        <v>-9000</v>
      </c>
      <c r="H17379" s="704" t="s">
        <v>11519</v>
      </c>
    </row>
    <row r="17380" spans="1:8" ht="15" x14ac:dyDescent="0.2">
      <c r="A17380" s="733">
        <v>45236</v>
      </c>
      <c r="B17380" s="40" t="s">
        <v>10906</v>
      </c>
      <c r="C17380" s="62" t="s">
        <v>10989</v>
      </c>
      <c r="D17380" s="790" t="s">
        <v>11599</v>
      </c>
      <c r="E17380" s="57">
        <v>9000</v>
      </c>
      <c r="F17380" s="57"/>
      <c r="G17380" s="125">
        <f t="shared" si="277"/>
        <v>-9000</v>
      </c>
      <c r="H17380" s="704" t="s">
        <v>11519</v>
      </c>
    </row>
    <row r="17381" spans="1:8" ht="15" x14ac:dyDescent="0.2">
      <c r="A17381" s="733">
        <v>45236</v>
      </c>
      <c r="B17381" s="40" t="s">
        <v>10906</v>
      </c>
      <c r="C17381" s="62" t="s">
        <v>5740</v>
      </c>
      <c r="D17381" s="790" t="s">
        <v>369</v>
      </c>
      <c r="E17381" s="57">
        <v>1600</v>
      </c>
      <c r="F17381" s="57"/>
      <c r="G17381" s="125">
        <f t="shared" si="277"/>
        <v>-1600</v>
      </c>
      <c r="H17381" s="704" t="s">
        <v>11519</v>
      </c>
    </row>
    <row r="17382" spans="1:8" ht="15" x14ac:dyDescent="0.2">
      <c r="A17382" s="733">
        <v>45236</v>
      </c>
      <c r="B17382" s="40" t="s">
        <v>10574</v>
      </c>
      <c r="C17382" s="62" t="s">
        <v>10989</v>
      </c>
      <c r="D17382" s="790" t="s">
        <v>10164</v>
      </c>
      <c r="E17382" s="57">
        <v>9750</v>
      </c>
      <c r="F17382" s="57"/>
      <c r="G17382" s="125">
        <f t="shared" si="277"/>
        <v>-9750</v>
      </c>
      <c r="H17382" s="704" t="s">
        <v>11519</v>
      </c>
    </row>
    <row r="17383" spans="1:8" ht="15" x14ac:dyDescent="0.2">
      <c r="A17383" s="733">
        <v>45236</v>
      </c>
      <c r="B17383" s="40" t="s">
        <v>10230</v>
      </c>
      <c r="C17383" s="62" t="s">
        <v>10989</v>
      </c>
      <c r="D17383" s="790" t="s">
        <v>10164</v>
      </c>
      <c r="E17383" s="57">
        <v>9750</v>
      </c>
      <c r="F17383" s="57"/>
      <c r="G17383" s="125">
        <f t="shared" si="277"/>
        <v>-9750</v>
      </c>
      <c r="H17383" s="704" t="s">
        <v>11519</v>
      </c>
    </row>
    <row r="17384" spans="1:8" ht="15" x14ac:dyDescent="0.2">
      <c r="A17384" s="733">
        <v>45236</v>
      </c>
      <c r="B17384" s="40" t="s">
        <v>11499</v>
      </c>
      <c r="C17384" s="62" t="s">
        <v>11600</v>
      </c>
      <c r="D17384" s="790" t="s">
        <v>1156</v>
      </c>
      <c r="E17384" s="57">
        <v>25000</v>
      </c>
      <c r="F17384" s="57"/>
      <c r="G17384" s="125">
        <f t="shared" si="277"/>
        <v>-25000</v>
      </c>
      <c r="H17384" s="704" t="s">
        <v>11519</v>
      </c>
    </row>
    <row r="17385" spans="1:8" ht="15" x14ac:dyDescent="0.2">
      <c r="A17385" s="733">
        <v>45236</v>
      </c>
      <c r="B17385" s="40" t="s">
        <v>103</v>
      </c>
      <c r="C17385" s="62" t="s">
        <v>103</v>
      </c>
      <c r="D17385" s="790" t="s">
        <v>10209</v>
      </c>
      <c r="E17385" s="57">
        <v>3000</v>
      </c>
      <c r="F17385" s="57"/>
      <c r="G17385" s="125">
        <f t="shared" si="277"/>
        <v>-3000</v>
      </c>
      <c r="H17385" s="704" t="s">
        <v>11519</v>
      </c>
    </row>
    <row r="17386" spans="1:8" ht="15" x14ac:dyDescent="0.2">
      <c r="A17386" s="733">
        <v>45237</v>
      </c>
      <c r="B17386" s="40" t="s">
        <v>10230</v>
      </c>
      <c r="C17386" s="62" t="s">
        <v>10989</v>
      </c>
      <c r="D17386" s="790" t="s">
        <v>11603</v>
      </c>
      <c r="E17386" s="57">
        <v>3100</v>
      </c>
      <c r="F17386" s="57"/>
      <c r="G17386" s="125">
        <f t="shared" si="277"/>
        <v>-3100</v>
      </c>
      <c r="H17386" s="704" t="s">
        <v>11519</v>
      </c>
    </row>
    <row r="17387" spans="1:8" ht="15" x14ac:dyDescent="0.2">
      <c r="A17387" s="733">
        <v>45237</v>
      </c>
      <c r="B17387" s="40" t="s">
        <v>10574</v>
      </c>
      <c r="C17387" s="62" t="s">
        <v>14</v>
      </c>
      <c r="D17387" s="790" t="s">
        <v>11604</v>
      </c>
      <c r="E17387" s="57">
        <v>2000</v>
      </c>
      <c r="F17387" s="57"/>
      <c r="G17387" s="125">
        <f t="shared" si="277"/>
        <v>-2000</v>
      </c>
      <c r="H17387" s="704" t="s">
        <v>11519</v>
      </c>
    </row>
    <row r="17388" spans="1:8" ht="15" x14ac:dyDescent="0.2">
      <c r="A17388" s="733">
        <v>45237</v>
      </c>
      <c r="B17388" s="40" t="s">
        <v>2932</v>
      </c>
      <c r="C17388" s="62" t="s">
        <v>10989</v>
      </c>
      <c r="D17388" s="790" t="s">
        <v>7374</v>
      </c>
      <c r="E17388" s="57">
        <v>8110</v>
      </c>
      <c r="F17388" s="57"/>
      <c r="G17388" s="125">
        <f t="shared" si="277"/>
        <v>-8110</v>
      </c>
      <c r="H17388" s="704" t="s">
        <v>11519</v>
      </c>
    </row>
    <row r="17389" spans="1:8" ht="15" x14ac:dyDescent="0.2">
      <c r="A17389" s="733">
        <v>45237</v>
      </c>
      <c r="B17389" s="40" t="s">
        <v>11605</v>
      </c>
      <c r="C17389" s="62" t="s">
        <v>10989</v>
      </c>
      <c r="D17389" s="790" t="s">
        <v>7060</v>
      </c>
      <c r="E17389" s="57">
        <v>964</v>
      </c>
      <c r="F17389" s="57"/>
      <c r="G17389" s="125">
        <f t="shared" si="277"/>
        <v>-964</v>
      </c>
      <c r="H17389" s="704" t="s">
        <v>11519</v>
      </c>
    </row>
    <row r="17390" spans="1:8" ht="15" x14ac:dyDescent="0.2">
      <c r="A17390" s="733">
        <v>45237</v>
      </c>
      <c r="B17390" s="40" t="s">
        <v>10574</v>
      </c>
      <c r="C17390" s="62" t="s">
        <v>10989</v>
      </c>
      <c r="D17390" s="790" t="s">
        <v>11608</v>
      </c>
      <c r="E17390" s="57">
        <v>59990</v>
      </c>
      <c r="F17390" s="57"/>
      <c r="G17390" s="125">
        <f t="shared" si="277"/>
        <v>-59990</v>
      </c>
      <c r="H17390" s="704" t="s">
        <v>11519</v>
      </c>
    </row>
    <row r="17391" spans="1:8" ht="15" x14ac:dyDescent="0.2">
      <c r="A17391" s="733">
        <v>45237</v>
      </c>
      <c r="B17391" s="40" t="s">
        <v>11085</v>
      </c>
      <c r="C17391" s="62" t="s">
        <v>10989</v>
      </c>
      <c r="D17391" s="790" t="s">
        <v>11609</v>
      </c>
      <c r="E17391" s="57">
        <v>15500</v>
      </c>
      <c r="F17391" s="57"/>
      <c r="G17391" s="125">
        <f t="shared" si="277"/>
        <v>-15500</v>
      </c>
      <c r="H17391" s="704" t="s">
        <v>11519</v>
      </c>
    </row>
    <row r="17392" spans="1:8" ht="15" x14ac:dyDescent="0.2">
      <c r="A17392" s="733">
        <v>45237</v>
      </c>
      <c r="B17392" s="40" t="s">
        <v>11442</v>
      </c>
      <c r="C17392" s="62" t="s">
        <v>10989</v>
      </c>
      <c r="D17392" s="790" t="s">
        <v>11610</v>
      </c>
      <c r="E17392" s="57">
        <v>3750</v>
      </c>
      <c r="F17392" s="57"/>
      <c r="G17392" s="125">
        <f t="shared" si="277"/>
        <v>-3750</v>
      </c>
      <c r="H17392" s="704" t="s">
        <v>11519</v>
      </c>
    </row>
    <row r="17393" spans="1:8" ht="15" x14ac:dyDescent="0.2">
      <c r="A17393" s="733">
        <v>45237</v>
      </c>
      <c r="B17393" s="40" t="s">
        <v>103</v>
      </c>
      <c r="C17393" s="62" t="s">
        <v>1494</v>
      </c>
      <c r="D17393" s="790" t="s">
        <v>369</v>
      </c>
      <c r="E17393" s="57">
        <v>2200</v>
      </c>
      <c r="F17393" s="57"/>
      <c r="G17393" s="125">
        <f t="shared" si="277"/>
        <v>-2200</v>
      </c>
      <c r="H17393" s="704" t="s">
        <v>11519</v>
      </c>
    </row>
    <row r="17394" spans="1:8" ht="15" x14ac:dyDescent="0.2">
      <c r="A17394" s="733">
        <v>45237</v>
      </c>
      <c r="B17394" s="40" t="s">
        <v>10574</v>
      </c>
      <c r="C17394" s="62" t="s">
        <v>5740</v>
      </c>
      <c r="D17394" s="790" t="s">
        <v>369</v>
      </c>
      <c r="E17394" s="57">
        <v>1600</v>
      </c>
      <c r="F17394" s="57"/>
      <c r="G17394" s="125">
        <f t="shared" si="277"/>
        <v>-1600</v>
      </c>
      <c r="H17394" s="704" t="s">
        <v>11519</v>
      </c>
    </row>
    <row r="17395" spans="1:8" ht="15" x14ac:dyDescent="0.2">
      <c r="A17395" s="733">
        <v>45237</v>
      </c>
      <c r="B17395" s="40" t="s">
        <v>11442</v>
      </c>
      <c r="C17395" s="62" t="s">
        <v>5740</v>
      </c>
      <c r="D17395" s="790" t="s">
        <v>369</v>
      </c>
      <c r="E17395" s="57">
        <v>500</v>
      </c>
      <c r="F17395" s="57"/>
      <c r="G17395" s="125">
        <f t="shared" si="277"/>
        <v>-500</v>
      </c>
      <c r="H17395" s="704" t="s">
        <v>11519</v>
      </c>
    </row>
    <row r="17396" spans="1:8" ht="15" x14ac:dyDescent="0.2">
      <c r="A17396" s="733">
        <v>45237</v>
      </c>
      <c r="B17396" s="40" t="s">
        <v>11085</v>
      </c>
      <c r="C17396" s="62" t="s">
        <v>5740</v>
      </c>
      <c r="D17396" s="790" t="s">
        <v>369</v>
      </c>
      <c r="E17396" s="57">
        <v>250</v>
      </c>
      <c r="F17396" s="57"/>
      <c r="G17396" s="125">
        <f t="shared" si="277"/>
        <v>-250</v>
      </c>
      <c r="H17396" s="704" t="s">
        <v>11519</v>
      </c>
    </row>
    <row r="17397" spans="1:8" ht="15" x14ac:dyDescent="0.2">
      <c r="A17397" s="733">
        <v>45238</v>
      </c>
      <c r="B17397" s="40" t="s">
        <v>11613</v>
      </c>
      <c r="C17397" s="62" t="s">
        <v>11614</v>
      </c>
      <c r="D17397" s="790" t="s">
        <v>11615</v>
      </c>
      <c r="E17397" s="57">
        <v>20000</v>
      </c>
      <c r="F17397" s="57"/>
      <c r="G17397" s="125">
        <f t="shared" si="277"/>
        <v>-20000</v>
      </c>
      <c r="H17397" s="704" t="s">
        <v>11519</v>
      </c>
    </row>
    <row r="17398" spans="1:8" ht="15" x14ac:dyDescent="0.2">
      <c r="A17398" s="733">
        <v>45238</v>
      </c>
      <c r="B17398" s="40" t="s">
        <v>103</v>
      </c>
      <c r="C17398" s="62" t="s">
        <v>103</v>
      </c>
      <c r="D17398" s="790" t="s">
        <v>10209</v>
      </c>
      <c r="E17398" s="57">
        <v>3000</v>
      </c>
      <c r="F17398" s="57"/>
      <c r="G17398" s="125">
        <f t="shared" si="277"/>
        <v>-3000</v>
      </c>
      <c r="H17398" s="704" t="s">
        <v>11519</v>
      </c>
    </row>
    <row r="17399" spans="1:8" ht="15" x14ac:dyDescent="0.2">
      <c r="A17399" s="733">
        <v>45238</v>
      </c>
      <c r="B17399" s="40" t="s">
        <v>9354</v>
      </c>
      <c r="C17399" s="62" t="s">
        <v>14</v>
      </c>
      <c r="D17399" s="790" t="s">
        <v>11619</v>
      </c>
      <c r="E17399" s="57">
        <v>1000</v>
      </c>
      <c r="F17399" s="57"/>
      <c r="G17399" s="125">
        <f t="shared" si="277"/>
        <v>-1000</v>
      </c>
      <c r="H17399" s="704" t="s">
        <v>11519</v>
      </c>
    </row>
    <row r="17400" spans="1:8" ht="15" x14ac:dyDescent="0.2">
      <c r="A17400" s="733">
        <v>45238</v>
      </c>
      <c r="B17400" s="40" t="s">
        <v>11267</v>
      </c>
      <c r="C17400" s="62" t="s">
        <v>10989</v>
      </c>
      <c r="D17400" s="790" t="s">
        <v>11620</v>
      </c>
      <c r="E17400" s="57">
        <v>4920</v>
      </c>
      <c r="F17400" s="57"/>
      <c r="G17400" s="125">
        <f t="shared" si="277"/>
        <v>-4920</v>
      </c>
      <c r="H17400" s="704" t="s">
        <v>11519</v>
      </c>
    </row>
    <row r="17401" spans="1:8" ht="15" x14ac:dyDescent="0.2">
      <c r="A17401" s="733">
        <v>45238</v>
      </c>
      <c r="B17401" s="40" t="s">
        <v>10574</v>
      </c>
      <c r="C17401" s="62" t="s">
        <v>10989</v>
      </c>
      <c r="D17401" s="790" t="s">
        <v>11620</v>
      </c>
      <c r="E17401" s="57">
        <v>6120</v>
      </c>
      <c r="F17401" s="57"/>
      <c r="G17401" s="125">
        <f t="shared" si="277"/>
        <v>-6120</v>
      </c>
      <c r="H17401" s="704" t="s">
        <v>11519</v>
      </c>
    </row>
    <row r="17402" spans="1:8" ht="15" x14ac:dyDescent="0.2">
      <c r="A17402" s="733">
        <v>45238</v>
      </c>
      <c r="B17402" s="40" t="s">
        <v>11303</v>
      </c>
      <c r="C17402" s="62" t="s">
        <v>11621</v>
      </c>
      <c r="D17402" s="790" t="s">
        <v>11622</v>
      </c>
      <c r="E17402" s="57">
        <v>7200</v>
      </c>
      <c r="F17402" s="57"/>
      <c r="G17402" s="125">
        <f t="shared" si="277"/>
        <v>-7200</v>
      </c>
      <c r="H17402" s="704" t="s">
        <v>11519</v>
      </c>
    </row>
    <row r="17403" spans="1:8" ht="15" x14ac:dyDescent="0.2">
      <c r="A17403" s="733">
        <v>45238</v>
      </c>
      <c r="C17403" s="62" t="s">
        <v>5409</v>
      </c>
      <c r="D17403" s="790" t="s">
        <v>11290</v>
      </c>
      <c r="E17403" s="57">
        <v>5000</v>
      </c>
      <c r="F17403" s="57"/>
      <c r="G17403" s="125">
        <f t="shared" si="277"/>
        <v>-5000</v>
      </c>
      <c r="H17403" s="704" t="s">
        <v>11519</v>
      </c>
    </row>
    <row r="17404" spans="1:8" ht="15" x14ac:dyDescent="0.2">
      <c r="A17404" s="733">
        <v>45238</v>
      </c>
      <c r="B17404" s="40" t="s">
        <v>11623</v>
      </c>
      <c r="C17404" s="62" t="s">
        <v>5740</v>
      </c>
      <c r="D17404" s="790" t="s">
        <v>369</v>
      </c>
      <c r="E17404" s="57">
        <v>2700</v>
      </c>
      <c r="F17404" s="57"/>
      <c r="G17404" s="125">
        <f t="shared" si="277"/>
        <v>-2700</v>
      </c>
      <c r="H17404" s="704" t="s">
        <v>11519</v>
      </c>
    </row>
    <row r="17405" spans="1:8" ht="15" x14ac:dyDescent="0.2">
      <c r="A17405" s="733">
        <v>45238</v>
      </c>
      <c r="B17405" s="40" t="s">
        <v>11267</v>
      </c>
      <c r="C17405" s="62" t="s">
        <v>5740</v>
      </c>
      <c r="D17405" s="790" t="s">
        <v>11624</v>
      </c>
      <c r="E17405" s="57">
        <v>770</v>
      </c>
      <c r="F17405" s="57"/>
      <c r="G17405" s="125">
        <f t="shared" si="277"/>
        <v>-770</v>
      </c>
      <c r="H17405" s="704" t="s">
        <v>11519</v>
      </c>
    </row>
    <row r="17406" spans="1:8" ht="15" x14ac:dyDescent="0.2">
      <c r="A17406" s="733">
        <v>45240</v>
      </c>
      <c r="B17406" s="40" t="s">
        <v>11085</v>
      </c>
      <c r="C17406" s="62" t="s">
        <v>5740</v>
      </c>
      <c r="D17406" s="790" t="s">
        <v>369</v>
      </c>
      <c r="E17406" s="57">
        <v>2400</v>
      </c>
      <c r="F17406" s="57"/>
      <c r="G17406" s="125">
        <f t="shared" si="277"/>
        <v>-2400</v>
      </c>
      <c r="H17406" s="704" t="s">
        <v>11519</v>
      </c>
    </row>
    <row r="17407" spans="1:8" ht="15" x14ac:dyDescent="0.2">
      <c r="A17407" s="733">
        <v>45240</v>
      </c>
      <c r="C17407" s="62" t="s">
        <v>3706</v>
      </c>
      <c r="D17407" s="790" t="s">
        <v>11626</v>
      </c>
      <c r="E17407" s="57">
        <v>65600</v>
      </c>
      <c r="F17407" s="57"/>
      <c r="G17407" s="125">
        <f t="shared" ref="G17407:G17470" si="278">F17407-E17407</f>
        <v>-65600</v>
      </c>
      <c r="H17407" s="704" t="s">
        <v>11519</v>
      </c>
    </row>
    <row r="17408" spans="1:8" ht="15" x14ac:dyDescent="0.2">
      <c r="A17408" s="733">
        <v>45240</v>
      </c>
      <c r="B17408" s="40" t="s">
        <v>11303</v>
      </c>
      <c r="C17408" s="62" t="s">
        <v>10061</v>
      </c>
      <c r="D17408" s="790" t="s">
        <v>6925</v>
      </c>
      <c r="E17408" s="57">
        <v>50000</v>
      </c>
      <c r="F17408" s="57"/>
      <c r="G17408" s="125">
        <f t="shared" si="278"/>
        <v>-50000</v>
      </c>
      <c r="H17408" s="704" t="s">
        <v>11519</v>
      </c>
    </row>
    <row r="17409" spans="1:8" ht="15" x14ac:dyDescent="0.2">
      <c r="A17409" s="733">
        <v>45240</v>
      </c>
      <c r="B17409" s="40" t="s">
        <v>10574</v>
      </c>
      <c r="C17409" s="62" t="s">
        <v>2189</v>
      </c>
      <c r="D17409" s="790" t="s">
        <v>11627</v>
      </c>
      <c r="E17409" s="57">
        <v>9500</v>
      </c>
      <c r="F17409" s="57"/>
      <c r="G17409" s="125">
        <f t="shared" si="278"/>
        <v>-9500</v>
      </c>
      <c r="H17409" s="704" t="s">
        <v>11519</v>
      </c>
    </row>
    <row r="17410" spans="1:8" ht="15" x14ac:dyDescent="0.2">
      <c r="A17410" s="733">
        <v>45240</v>
      </c>
      <c r="B17410" s="40" t="s">
        <v>10906</v>
      </c>
      <c r="C17410" s="62" t="s">
        <v>285</v>
      </c>
      <c r="D17410" s="790" t="s">
        <v>8661</v>
      </c>
      <c r="E17410" s="57">
        <v>1000</v>
      </c>
      <c r="F17410" s="57"/>
      <c r="G17410" s="125">
        <f t="shared" si="278"/>
        <v>-1000</v>
      </c>
      <c r="H17410" s="704" t="s">
        <v>11519</v>
      </c>
    </row>
    <row r="17411" spans="1:8" ht="15" x14ac:dyDescent="0.2">
      <c r="A17411" s="733">
        <v>45240</v>
      </c>
      <c r="B17411" s="40" t="s">
        <v>10574</v>
      </c>
      <c r="C17411" s="62" t="s">
        <v>10335</v>
      </c>
      <c r="D17411" s="790" t="s">
        <v>369</v>
      </c>
      <c r="E17411" s="57">
        <v>750</v>
      </c>
      <c r="F17411" s="57"/>
      <c r="G17411" s="125">
        <f t="shared" si="278"/>
        <v>-750</v>
      </c>
      <c r="H17411" s="704" t="s">
        <v>11519</v>
      </c>
    </row>
    <row r="17412" spans="1:8" ht="15" x14ac:dyDescent="0.2">
      <c r="A17412" s="733">
        <v>45240</v>
      </c>
      <c r="B17412" s="40" t="s">
        <v>10230</v>
      </c>
      <c r="C17412" s="62" t="s">
        <v>5740</v>
      </c>
      <c r="D17412" s="790" t="s">
        <v>369</v>
      </c>
      <c r="E17412" s="57">
        <v>4200</v>
      </c>
      <c r="F17412" s="57"/>
      <c r="G17412" s="125">
        <f t="shared" si="278"/>
        <v>-4200</v>
      </c>
      <c r="H17412" s="704" t="s">
        <v>11519</v>
      </c>
    </row>
    <row r="17413" spans="1:8" ht="15" x14ac:dyDescent="0.2">
      <c r="A17413" s="733">
        <v>45240</v>
      </c>
      <c r="B17413" s="40" t="s">
        <v>9984</v>
      </c>
      <c r="C17413" s="62" t="s">
        <v>9458</v>
      </c>
      <c r="D17413" s="790" t="s">
        <v>5857</v>
      </c>
      <c r="E17413" s="57">
        <v>1000</v>
      </c>
      <c r="F17413" s="57"/>
      <c r="G17413" s="125">
        <f t="shared" si="278"/>
        <v>-1000</v>
      </c>
      <c r="H17413" s="704" t="s">
        <v>11519</v>
      </c>
    </row>
    <row r="17414" spans="1:8" ht="15" x14ac:dyDescent="0.2">
      <c r="A17414" s="733">
        <v>45240</v>
      </c>
      <c r="B17414" s="40" t="s">
        <v>10906</v>
      </c>
      <c r="C17414" s="62" t="s">
        <v>5740</v>
      </c>
      <c r="D17414" s="790" t="s">
        <v>369</v>
      </c>
      <c r="E17414" s="57">
        <v>1500</v>
      </c>
      <c r="F17414" s="57"/>
      <c r="G17414" s="125">
        <f t="shared" si="278"/>
        <v>-1500</v>
      </c>
      <c r="H17414" s="704" t="s">
        <v>11519</v>
      </c>
    </row>
    <row r="17415" spans="1:8" ht="15" x14ac:dyDescent="0.2">
      <c r="A17415" s="733">
        <v>45240</v>
      </c>
      <c r="B17415" s="40" t="s">
        <v>11623</v>
      </c>
      <c r="C17415" s="62" t="s">
        <v>285</v>
      </c>
      <c r="D17415" s="790" t="s">
        <v>9893</v>
      </c>
      <c r="E17415" s="57">
        <v>800</v>
      </c>
      <c r="F17415" s="57"/>
      <c r="G17415" s="125">
        <f t="shared" si="278"/>
        <v>-800</v>
      </c>
      <c r="H17415" s="704" t="s">
        <v>11519</v>
      </c>
    </row>
    <row r="17416" spans="1:8" ht="15" x14ac:dyDescent="0.2">
      <c r="A17416" s="733">
        <v>45240</v>
      </c>
      <c r="B17416" s="40" t="s">
        <v>10906</v>
      </c>
      <c r="C17416" s="62" t="s">
        <v>5386</v>
      </c>
      <c r="D17416" s="790" t="s">
        <v>11629</v>
      </c>
      <c r="E17416" s="57">
        <v>10100</v>
      </c>
      <c r="F17416" s="57"/>
      <c r="G17416" s="125">
        <f t="shared" si="278"/>
        <v>-10100</v>
      </c>
      <c r="H17416" s="704" t="s">
        <v>11519</v>
      </c>
    </row>
    <row r="17417" spans="1:8" ht="15" x14ac:dyDescent="0.2">
      <c r="A17417" s="733">
        <v>45240</v>
      </c>
      <c r="B17417" s="40" t="s">
        <v>10906</v>
      </c>
      <c r="C17417" s="62" t="s">
        <v>10989</v>
      </c>
      <c r="D17417" s="790" t="s">
        <v>11630</v>
      </c>
      <c r="E17417" s="57">
        <v>14630</v>
      </c>
      <c r="F17417" s="57"/>
      <c r="G17417" s="125">
        <f t="shared" si="278"/>
        <v>-14630</v>
      </c>
      <c r="H17417" s="704" t="s">
        <v>11519</v>
      </c>
    </row>
    <row r="17418" spans="1:8" ht="15" x14ac:dyDescent="0.2">
      <c r="A17418" s="733">
        <v>45241</v>
      </c>
      <c r="B17418" s="40" t="s">
        <v>103</v>
      </c>
      <c r="C17418" s="62" t="s">
        <v>103</v>
      </c>
      <c r="D17418" s="790" t="s">
        <v>10209</v>
      </c>
      <c r="E17418" s="57">
        <v>1000</v>
      </c>
      <c r="F17418" s="57"/>
      <c r="G17418" s="125">
        <f t="shared" si="278"/>
        <v>-1000</v>
      </c>
      <c r="H17418" s="704" t="s">
        <v>11519</v>
      </c>
    </row>
    <row r="17419" spans="1:8" ht="15" x14ac:dyDescent="0.2">
      <c r="A17419" s="733">
        <v>45241</v>
      </c>
      <c r="B17419" s="40" t="s">
        <v>11605</v>
      </c>
      <c r="C17419" s="62" t="s">
        <v>5740</v>
      </c>
      <c r="D17419" s="790" t="s">
        <v>369</v>
      </c>
      <c r="E17419" s="57">
        <v>1200</v>
      </c>
      <c r="F17419" s="57"/>
      <c r="G17419" s="125">
        <f t="shared" si="278"/>
        <v>-1200</v>
      </c>
      <c r="H17419" s="704" t="s">
        <v>11519</v>
      </c>
    </row>
    <row r="17420" spans="1:8" ht="15" x14ac:dyDescent="0.2">
      <c r="A17420" s="733">
        <v>45241</v>
      </c>
      <c r="B17420" s="40" t="s">
        <v>2932</v>
      </c>
      <c r="C17420" s="62" t="s">
        <v>10989</v>
      </c>
      <c r="D17420" s="790" t="s">
        <v>7374</v>
      </c>
      <c r="E17420" s="57">
        <v>8000</v>
      </c>
      <c r="F17420" s="57"/>
      <c r="G17420" s="125">
        <f t="shared" si="278"/>
        <v>-8000</v>
      </c>
      <c r="H17420" s="704" t="s">
        <v>11519</v>
      </c>
    </row>
    <row r="17421" spans="1:8" ht="15" x14ac:dyDescent="0.2">
      <c r="A17421" s="733">
        <v>45241</v>
      </c>
      <c r="B17421" s="40" t="s">
        <v>11267</v>
      </c>
      <c r="C17421" s="62" t="s">
        <v>10989</v>
      </c>
      <c r="D17421" s="790" t="s">
        <v>7374</v>
      </c>
      <c r="E17421" s="57">
        <v>1750</v>
      </c>
      <c r="F17421" s="57"/>
      <c r="G17421" s="125">
        <f t="shared" si="278"/>
        <v>-1750</v>
      </c>
      <c r="H17421" s="704" t="s">
        <v>11519</v>
      </c>
    </row>
    <row r="17422" spans="1:8" ht="15" x14ac:dyDescent="0.2">
      <c r="A17422" s="733">
        <v>45241</v>
      </c>
      <c r="B17422" s="40" t="s">
        <v>103</v>
      </c>
      <c r="C17422" s="62" t="s">
        <v>10061</v>
      </c>
      <c r="D17422" s="790" t="s">
        <v>11631</v>
      </c>
      <c r="E17422" s="57">
        <v>3000</v>
      </c>
      <c r="F17422" s="57"/>
      <c r="G17422" s="125">
        <f t="shared" si="278"/>
        <v>-3000</v>
      </c>
      <c r="H17422" s="704" t="s">
        <v>11519</v>
      </c>
    </row>
    <row r="17423" spans="1:8" ht="15" x14ac:dyDescent="0.2">
      <c r="A17423" s="733">
        <v>45241</v>
      </c>
      <c r="B17423" s="40" t="s">
        <v>11303</v>
      </c>
      <c r="C17423" s="62" t="s">
        <v>14</v>
      </c>
      <c r="D17423" s="790" t="s">
        <v>11632</v>
      </c>
      <c r="E17423" s="57">
        <v>2080</v>
      </c>
      <c r="F17423" s="57"/>
      <c r="G17423" s="125">
        <f t="shared" si="278"/>
        <v>-2080</v>
      </c>
      <c r="H17423" s="704" t="s">
        <v>11519</v>
      </c>
    </row>
    <row r="17424" spans="1:8" ht="15" x14ac:dyDescent="0.2">
      <c r="A17424" s="733">
        <v>45241</v>
      </c>
      <c r="B17424" s="40" t="s">
        <v>103</v>
      </c>
      <c r="C17424" s="62" t="s">
        <v>2995</v>
      </c>
      <c r="D17424" s="790" t="s">
        <v>369</v>
      </c>
      <c r="E17424" s="57">
        <v>5000</v>
      </c>
      <c r="F17424" s="57"/>
      <c r="G17424" s="125">
        <f t="shared" si="278"/>
        <v>-5000</v>
      </c>
      <c r="H17424" s="704" t="s">
        <v>11519</v>
      </c>
    </row>
    <row r="17425" spans="1:8" ht="15" x14ac:dyDescent="0.2">
      <c r="A17425" s="733">
        <v>45241</v>
      </c>
      <c r="B17425" s="40" t="s">
        <v>9984</v>
      </c>
      <c r="C17425" s="62" t="s">
        <v>10989</v>
      </c>
      <c r="D17425" s="790" t="s">
        <v>11633</v>
      </c>
      <c r="E17425" s="57">
        <v>4500</v>
      </c>
      <c r="F17425" s="57"/>
      <c r="G17425" s="125">
        <f t="shared" si="278"/>
        <v>-4500</v>
      </c>
      <c r="H17425" s="704" t="s">
        <v>11519</v>
      </c>
    </row>
    <row r="17426" spans="1:8" ht="15" x14ac:dyDescent="0.2">
      <c r="A17426" s="733">
        <v>45241</v>
      </c>
      <c r="B17426" s="40" t="s">
        <v>103</v>
      </c>
      <c r="C17426" s="62" t="s">
        <v>10989</v>
      </c>
      <c r="D17426" s="790" t="s">
        <v>11633</v>
      </c>
      <c r="E17426" s="57">
        <v>5440</v>
      </c>
      <c r="F17426" s="57"/>
      <c r="G17426" s="125">
        <f t="shared" si="278"/>
        <v>-5440</v>
      </c>
      <c r="H17426" s="704" t="s">
        <v>11519</v>
      </c>
    </row>
    <row r="17427" spans="1:8" ht="15" x14ac:dyDescent="0.2">
      <c r="A17427" s="733">
        <v>45241</v>
      </c>
      <c r="B17427" s="40" t="s">
        <v>11267</v>
      </c>
      <c r="C17427" s="62" t="s">
        <v>10989</v>
      </c>
      <c r="D17427" s="790" t="s">
        <v>11633</v>
      </c>
      <c r="E17427" s="57">
        <v>3500</v>
      </c>
      <c r="F17427" s="57"/>
      <c r="G17427" s="125">
        <f t="shared" si="278"/>
        <v>-3500</v>
      </c>
      <c r="H17427" s="704" t="s">
        <v>11519</v>
      </c>
    </row>
    <row r="17428" spans="1:8" ht="15" x14ac:dyDescent="0.2">
      <c r="A17428" s="733">
        <v>45241</v>
      </c>
      <c r="B17428" s="40" t="s">
        <v>11507</v>
      </c>
      <c r="C17428" s="62" t="s">
        <v>10989</v>
      </c>
      <c r="D17428" s="790" t="s">
        <v>11633</v>
      </c>
      <c r="E17428" s="57">
        <v>10000</v>
      </c>
      <c r="F17428" s="57"/>
      <c r="G17428" s="125">
        <f t="shared" si="278"/>
        <v>-10000</v>
      </c>
      <c r="H17428" s="704" t="s">
        <v>11519</v>
      </c>
    </row>
    <row r="17429" spans="1:8" ht="15" x14ac:dyDescent="0.2">
      <c r="A17429" s="733">
        <v>45241</v>
      </c>
      <c r="B17429" s="40" t="s">
        <v>11085</v>
      </c>
      <c r="C17429" s="62" t="s">
        <v>10989</v>
      </c>
      <c r="D17429" s="790" t="s">
        <v>11633</v>
      </c>
      <c r="E17429" s="57">
        <v>5000</v>
      </c>
      <c r="F17429" s="57"/>
      <c r="G17429" s="125">
        <f t="shared" si="278"/>
        <v>-5000</v>
      </c>
      <c r="H17429" s="704" t="s">
        <v>11519</v>
      </c>
    </row>
    <row r="17430" spans="1:8" ht="15" x14ac:dyDescent="0.2">
      <c r="A17430" s="733">
        <v>45241</v>
      </c>
      <c r="B17430" s="40" t="s">
        <v>11442</v>
      </c>
      <c r="C17430" s="550" t="s">
        <v>9773</v>
      </c>
      <c r="D17430" s="903" t="s">
        <v>11649</v>
      </c>
      <c r="E17430" s="582">
        <v>17600</v>
      </c>
      <c r="F17430" s="57"/>
      <c r="G17430" s="125">
        <f t="shared" si="278"/>
        <v>-17600</v>
      </c>
      <c r="H17430" s="704" t="s">
        <v>11519</v>
      </c>
    </row>
    <row r="17431" spans="1:8" ht="15" x14ac:dyDescent="0.2">
      <c r="A17431" s="733">
        <v>45241</v>
      </c>
      <c r="B17431" s="40" t="s">
        <v>9984</v>
      </c>
      <c r="C17431" s="550" t="s">
        <v>9773</v>
      </c>
      <c r="D17431" s="903" t="s">
        <v>11649</v>
      </c>
      <c r="E17431" s="582">
        <v>46320</v>
      </c>
      <c r="F17431" s="57"/>
      <c r="G17431" s="125">
        <f t="shared" si="278"/>
        <v>-46320</v>
      </c>
      <c r="H17431" s="704" t="s">
        <v>11519</v>
      </c>
    </row>
    <row r="17432" spans="1:8" ht="15" x14ac:dyDescent="0.2">
      <c r="A17432" s="733">
        <v>45241</v>
      </c>
      <c r="B17432" s="40" t="s">
        <v>9984</v>
      </c>
      <c r="C17432" s="62" t="s">
        <v>11650</v>
      </c>
      <c r="D17432" s="790" t="s">
        <v>11651</v>
      </c>
      <c r="E17432" s="57">
        <v>60200</v>
      </c>
      <c r="F17432" s="57"/>
      <c r="G17432" s="125">
        <f t="shared" si="278"/>
        <v>-60200</v>
      </c>
      <c r="H17432" s="704" t="s">
        <v>11519</v>
      </c>
    </row>
    <row r="17433" spans="1:8" ht="15" x14ac:dyDescent="0.2">
      <c r="A17433" s="733">
        <v>45241</v>
      </c>
      <c r="B17433" s="40" t="s">
        <v>3945</v>
      </c>
      <c r="C17433" s="62" t="s">
        <v>391</v>
      </c>
      <c r="D17433" s="790" t="s">
        <v>11652</v>
      </c>
      <c r="E17433" s="57">
        <v>5000</v>
      </c>
      <c r="F17433" s="57"/>
      <c r="G17433" s="125">
        <f t="shared" si="278"/>
        <v>-5000</v>
      </c>
      <c r="H17433" s="704" t="s">
        <v>11519</v>
      </c>
    </row>
    <row r="17434" spans="1:8" ht="15" x14ac:dyDescent="0.2">
      <c r="A17434" s="733">
        <v>45241</v>
      </c>
      <c r="B17434" s="40" t="s">
        <v>10906</v>
      </c>
      <c r="C17434" s="62" t="s">
        <v>10989</v>
      </c>
      <c r="D17434" s="790" t="s">
        <v>11653</v>
      </c>
      <c r="E17434" s="57">
        <v>16000</v>
      </c>
      <c r="F17434" s="57"/>
      <c r="G17434" s="125">
        <f t="shared" si="278"/>
        <v>-16000</v>
      </c>
      <c r="H17434" s="704" t="s">
        <v>11519</v>
      </c>
    </row>
    <row r="17435" spans="1:8" ht="15" x14ac:dyDescent="0.2">
      <c r="A17435" s="733">
        <v>45241</v>
      </c>
      <c r="B17435" s="40" t="s">
        <v>10574</v>
      </c>
      <c r="C17435" s="62" t="s">
        <v>10335</v>
      </c>
      <c r="D17435" s="790" t="s">
        <v>369</v>
      </c>
      <c r="E17435" s="57">
        <v>500</v>
      </c>
      <c r="F17435" s="57"/>
      <c r="G17435" s="125">
        <f t="shared" si="278"/>
        <v>-500</v>
      </c>
      <c r="H17435" s="704" t="s">
        <v>11519</v>
      </c>
    </row>
    <row r="17436" spans="1:8" ht="15" x14ac:dyDescent="0.2">
      <c r="A17436" s="733">
        <v>45241</v>
      </c>
      <c r="B17436" s="40" t="s">
        <v>11442</v>
      </c>
      <c r="C17436" s="62" t="s">
        <v>10989</v>
      </c>
      <c r="D17436" s="790" t="s">
        <v>11860</v>
      </c>
      <c r="E17436" s="57">
        <v>44000</v>
      </c>
      <c r="F17436" s="57"/>
      <c r="G17436" s="125">
        <f t="shared" si="278"/>
        <v>-44000</v>
      </c>
      <c r="H17436" s="704" t="s">
        <v>11519</v>
      </c>
    </row>
    <row r="17437" spans="1:8" ht="15" x14ac:dyDescent="0.2">
      <c r="A17437" s="733">
        <v>45243</v>
      </c>
      <c r="B17437" s="40" t="s">
        <v>11442</v>
      </c>
      <c r="C17437" s="62" t="s">
        <v>10989</v>
      </c>
      <c r="D17437" s="790" t="s">
        <v>11654</v>
      </c>
      <c r="E17437" s="57">
        <v>46500</v>
      </c>
      <c r="F17437" s="57"/>
      <c r="G17437" s="125">
        <f t="shared" si="278"/>
        <v>-46500</v>
      </c>
      <c r="H17437" s="704" t="s">
        <v>11519</v>
      </c>
    </row>
    <row r="17438" spans="1:8" ht="15" x14ac:dyDescent="0.2">
      <c r="A17438" s="733">
        <v>45243</v>
      </c>
      <c r="B17438" s="40" t="s">
        <v>11623</v>
      </c>
      <c r="C17438" s="62" t="s">
        <v>12292</v>
      </c>
      <c r="D17438" s="790" t="s">
        <v>11304</v>
      </c>
      <c r="E17438" s="57">
        <v>50000</v>
      </c>
      <c r="F17438" s="57"/>
      <c r="G17438" s="125">
        <f t="shared" si="278"/>
        <v>-50000</v>
      </c>
      <c r="H17438" s="704" t="s">
        <v>11519</v>
      </c>
    </row>
    <row r="17439" spans="1:8" ht="15" x14ac:dyDescent="0.2">
      <c r="A17439" s="733">
        <v>45243</v>
      </c>
      <c r="B17439" s="40" t="s">
        <v>10906</v>
      </c>
      <c r="C17439" s="62" t="s">
        <v>7221</v>
      </c>
      <c r="D17439" s="790" t="s">
        <v>1156</v>
      </c>
      <c r="E17439" s="57">
        <v>100000</v>
      </c>
      <c r="F17439" s="57"/>
      <c r="G17439" s="125">
        <f t="shared" si="278"/>
        <v>-100000</v>
      </c>
      <c r="H17439" s="704" t="s">
        <v>11519</v>
      </c>
    </row>
    <row r="17440" spans="1:8" ht="15" x14ac:dyDescent="0.2">
      <c r="A17440" s="733">
        <v>45243</v>
      </c>
      <c r="B17440" s="40" t="s">
        <v>11442</v>
      </c>
      <c r="C17440" s="62" t="s">
        <v>10989</v>
      </c>
      <c r="D17440" s="790" t="s">
        <v>11654</v>
      </c>
      <c r="E17440" s="57">
        <v>40000</v>
      </c>
      <c r="F17440" s="57"/>
      <c r="G17440" s="125">
        <f t="shared" si="278"/>
        <v>-40000</v>
      </c>
      <c r="H17440" s="704" t="s">
        <v>11519</v>
      </c>
    </row>
    <row r="17441" spans="1:8" ht="15" x14ac:dyDescent="0.2">
      <c r="A17441" s="733">
        <v>45243</v>
      </c>
      <c r="B17441" s="40" t="s">
        <v>11442</v>
      </c>
      <c r="C17441" s="62" t="s">
        <v>10989</v>
      </c>
      <c r="D17441" s="790" t="s">
        <v>11655</v>
      </c>
      <c r="E17441" s="57">
        <v>8600</v>
      </c>
      <c r="F17441" s="57"/>
      <c r="G17441" s="125">
        <f t="shared" si="278"/>
        <v>-8600</v>
      </c>
      <c r="H17441" s="704" t="s">
        <v>11519</v>
      </c>
    </row>
    <row r="17442" spans="1:8" ht="15" x14ac:dyDescent="0.2">
      <c r="A17442" s="733">
        <v>45243</v>
      </c>
      <c r="B17442" s="40" t="s">
        <v>11611</v>
      </c>
      <c r="C17442" s="62" t="s">
        <v>5740</v>
      </c>
      <c r="D17442" s="790" t="s">
        <v>369</v>
      </c>
      <c r="E17442" s="57">
        <v>1500</v>
      </c>
      <c r="F17442" s="57"/>
      <c r="G17442" s="125">
        <f t="shared" si="278"/>
        <v>-1500</v>
      </c>
      <c r="H17442" s="704" t="s">
        <v>11519</v>
      </c>
    </row>
    <row r="17443" spans="1:8" ht="15" x14ac:dyDescent="0.2">
      <c r="A17443" s="733">
        <v>45243</v>
      </c>
      <c r="B17443" s="40" t="s">
        <v>10906</v>
      </c>
      <c r="C17443" s="62" t="s">
        <v>5740</v>
      </c>
      <c r="D17443" s="790" t="s">
        <v>369</v>
      </c>
      <c r="E17443" s="57">
        <v>1600</v>
      </c>
      <c r="F17443" s="57"/>
      <c r="G17443" s="125">
        <f t="shared" si="278"/>
        <v>-1600</v>
      </c>
      <c r="H17443" s="704" t="s">
        <v>11519</v>
      </c>
    </row>
    <row r="17444" spans="1:8" ht="15" x14ac:dyDescent="0.2">
      <c r="A17444" s="733">
        <v>45243</v>
      </c>
      <c r="B17444" s="40" t="s">
        <v>10230</v>
      </c>
      <c r="C17444" s="62" t="s">
        <v>5740</v>
      </c>
      <c r="D17444" s="790" t="s">
        <v>369</v>
      </c>
      <c r="E17444" s="57">
        <v>1600</v>
      </c>
      <c r="F17444" s="57"/>
      <c r="G17444" s="125">
        <f t="shared" si="278"/>
        <v>-1600</v>
      </c>
      <c r="H17444" s="704" t="s">
        <v>11519</v>
      </c>
    </row>
    <row r="17445" spans="1:8" ht="15" x14ac:dyDescent="0.2">
      <c r="A17445" s="733">
        <v>45243</v>
      </c>
      <c r="B17445" s="40" t="s">
        <v>9984</v>
      </c>
      <c r="C17445" s="62" t="s">
        <v>5740</v>
      </c>
      <c r="D17445" s="790" t="s">
        <v>369</v>
      </c>
      <c r="E17445" s="57">
        <v>2000</v>
      </c>
      <c r="F17445" s="57"/>
      <c r="G17445" s="125">
        <f t="shared" si="278"/>
        <v>-2000</v>
      </c>
      <c r="H17445" s="704" t="s">
        <v>11519</v>
      </c>
    </row>
    <row r="17446" spans="1:8" ht="15" x14ac:dyDescent="0.2">
      <c r="A17446" s="733">
        <v>45243</v>
      </c>
      <c r="B17446" s="40" t="s">
        <v>11022</v>
      </c>
      <c r="C17446" s="62" t="s">
        <v>11128</v>
      </c>
      <c r="D17446" s="790" t="s">
        <v>11656</v>
      </c>
      <c r="E17446" s="57">
        <v>20000</v>
      </c>
      <c r="F17446" s="57"/>
      <c r="G17446" s="125">
        <f t="shared" si="278"/>
        <v>-20000</v>
      </c>
      <c r="H17446" s="704" t="s">
        <v>11519</v>
      </c>
    </row>
    <row r="17447" spans="1:8" ht="15" x14ac:dyDescent="0.2">
      <c r="A17447" s="733">
        <v>45243</v>
      </c>
      <c r="B17447" s="40" t="s">
        <v>11507</v>
      </c>
      <c r="C17447" s="62" t="s">
        <v>10989</v>
      </c>
      <c r="D17447" s="790" t="s">
        <v>6485</v>
      </c>
      <c r="E17447" s="57">
        <v>3650</v>
      </c>
      <c r="F17447" s="57"/>
      <c r="G17447" s="125">
        <f t="shared" si="278"/>
        <v>-3650</v>
      </c>
      <c r="H17447" s="704" t="s">
        <v>11519</v>
      </c>
    </row>
    <row r="17448" spans="1:8" ht="15" x14ac:dyDescent="0.2">
      <c r="A17448" s="733">
        <v>45243</v>
      </c>
      <c r="B17448" s="40" t="s">
        <v>11303</v>
      </c>
      <c r="C17448" s="62" t="s">
        <v>10989</v>
      </c>
      <c r="D17448" s="790" t="s">
        <v>11031</v>
      </c>
      <c r="E17448" s="57">
        <v>1840</v>
      </c>
      <c r="F17448" s="57"/>
      <c r="G17448" s="125">
        <f t="shared" si="278"/>
        <v>-1840</v>
      </c>
      <c r="H17448" s="704" t="s">
        <v>11519</v>
      </c>
    </row>
    <row r="17449" spans="1:8" ht="15" x14ac:dyDescent="0.2">
      <c r="A17449" s="733">
        <v>45243</v>
      </c>
      <c r="B17449" s="40" t="s">
        <v>10906</v>
      </c>
      <c r="C17449" s="62" t="s">
        <v>10989</v>
      </c>
      <c r="D17449" s="790" t="s">
        <v>11657</v>
      </c>
      <c r="E17449" s="57">
        <v>58000</v>
      </c>
      <c r="F17449" s="57"/>
      <c r="G17449" s="125">
        <f t="shared" si="278"/>
        <v>-58000</v>
      </c>
      <c r="H17449" s="704" t="s">
        <v>11519</v>
      </c>
    </row>
    <row r="17450" spans="1:8" ht="15" x14ac:dyDescent="0.2">
      <c r="A17450" s="733">
        <v>45243</v>
      </c>
      <c r="B17450" s="40" t="s">
        <v>11442</v>
      </c>
      <c r="C17450" s="62" t="s">
        <v>5740</v>
      </c>
      <c r="D17450" s="790" t="s">
        <v>369</v>
      </c>
      <c r="E17450" s="57">
        <v>1000</v>
      </c>
      <c r="F17450" s="57"/>
      <c r="G17450" s="125">
        <f t="shared" si="278"/>
        <v>-1000</v>
      </c>
      <c r="H17450" s="704" t="s">
        <v>11519</v>
      </c>
    </row>
    <row r="17451" spans="1:8" ht="15" x14ac:dyDescent="0.2">
      <c r="A17451" s="733">
        <v>45243</v>
      </c>
      <c r="B17451" s="40" t="s">
        <v>10906</v>
      </c>
      <c r="C17451" s="62" t="s">
        <v>5740</v>
      </c>
      <c r="D17451" s="790" t="s">
        <v>369</v>
      </c>
      <c r="E17451" s="57">
        <v>1600</v>
      </c>
      <c r="F17451" s="57"/>
      <c r="G17451" s="125">
        <f t="shared" si="278"/>
        <v>-1600</v>
      </c>
      <c r="H17451" s="704" t="s">
        <v>11519</v>
      </c>
    </row>
    <row r="17452" spans="1:8" ht="15" x14ac:dyDescent="0.2">
      <c r="A17452" s="733">
        <v>45243</v>
      </c>
      <c r="B17452" s="40" t="s">
        <v>10906</v>
      </c>
      <c r="C17452" s="62" t="s">
        <v>11050</v>
      </c>
      <c r="D17452" s="790" t="s">
        <v>11658</v>
      </c>
      <c r="E17452" s="57">
        <v>20000</v>
      </c>
      <c r="F17452" s="57"/>
      <c r="G17452" s="125">
        <f t="shared" si="278"/>
        <v>-20000</v>
      </c>
      <c r="H17452" s="704" t="s">
        <v>11519</v>
      </c>
    </row>
    <row r="17453" spans="1:8" ht="15" x14ac:dyDescent="0.2">
      <c r="A17453" s="733">
        <v>45243</v>
      </c>
      <c r="B17453" s="40" t="s">
        <v>9407</v>
      </c>
      <c r="C17453" s="62" t="s">
        <v>10989</v>
      </c>
      <c r="D17453" s="790" t="s">
        <v>11659</v>
      </c>
      <c r="E17453" s="57">
        <v>8000</v>
      </c>
      <c r="F17453" s="57"/>
      <c r="G17453" s="125">
        <f t="shared" si="278"/>
        <v>-8000</v>
      </c>
      <c r="H17453" s="704" t="s">
        <v>11519</v>
      </c>
    </row>
    <row r="17454" spans="1:8" ht="15" x14ac:dyDescent="0.2">
      <c r="A17454" s="733">
        <v>45243</v>
      </c>
      <c r="B17454" s="40" t="s">
        <v>11303</v>
      </c>
      <c r="C17454" s="62" t="s">
        <v>10989</v>
      </c>
      <c r="D17454" s="790" t="s">
        <v>11659</v>
      </c>
      <c r="E17454" s="57">
        <v>47470</v>
      </c>
      <c r="F17454" s="57"/>
      <c r="G17454" s="125">
        <f t="shared" si="278"/>
        <v>-47470</v>
      </c>
      <c r="H17454" s="704" t="s">
        <v>11519</v>
      </c>
    </row>
    <row r="17455" spans="1:8" ht="15" x14ac:dyDescent="0.2">
      <c r="A17455" s="733">
        <v>45243</v>
      </c>
      <c r="B17455" s="40" t="s">
        <v>25</v>
      </c>
      <c r="C17455" s="62" t="s">
        <v>7593</v>
      </c>
      <c r="D17455" s="790" t="s">
        <v>11666</v>
      </c>
      <c r="E17455" s="57">
        <v>80000</v>
      </c>
      <c r="F17455" s="57"/>
      <c r="G17455" s="125">
        <f t="shared" si="278"/>
        <v>-80000</v>
      </c>
      <c r="H17455" s="704" t="s">
        <v>11519</v>
      </c>
    </row>
    <row r="17456" spans="1:8" ht="15" x14ac:dyDescent="0.2">
      <c r="A17456" s="733">
        <v>45244</v>
      </c>
      <c r="B17456" s="40" t="s">
        <v>11131</v>
      </c>
      <c r="C17456" s="62" t="s">
        <v>11678</v>
      </c>
      <c r="D17456" s="790" t="s">
        <v>9914</v>
      </c>
      <c r="E17456" s="57">
        <v>10000</v>
      </c>
      <c r="F17456" s="57"/>
      <c r="G17456" s="125">
        <f t="shared" si="278"/>
        <v>-10000</v>
      </c>
      <c r="H17456" s="704" t="s">
        <v>11519</v>
      </c>
    </row>
    <row r="17457" spans="1:8" ht="15" x14ac:dyDescent="0.2">
      <c r="A17457" s="733">
        <v>45244</v>
      </c>
      <c r="B17457" s="40" t="s">
        <v>11085</v>
      </c>
      <c r="C17457" s="62" t="s">
        <v>10989</v>
      </c>
      <c r="D17457" s="790" t="s">
        <v>11679</v>
      </c>
      <c r="E17457" s="57">
        <v>1500</v>
      </c>
      <c r="F17457" s="57"/>
      <c r="G17457" s="125">
        <f t="shared" si="278"/>
        <v>-1500</v>
      </c>
      <c r="H17457" s="704" t="s">
        <v>11519</v>
      </c>
    </row>
    <row r="17458" spans="1:8" ht="15" x14ac:dyDescent="0.2">
      <c r="A17458" s="733">
        <v>45244</v>
      </c>
      <c r="B17458" s="40" t="s">
        <v>10469</v>
      </c>
      <c r="C17458" s="62" t="s">
        <v>10989</v>
      </c>
      <c r="D17458" s="790" t="s">
        <v>11680</v>
      </c>
      <c r="E17458" s="57">
        <v>750</v>
      </c>
      <c r="F17458" s="57"/>
      <c r="G17458" s="125">
        <f t="shared" si="278"/>
        <v>-750</v>
      </c>
      <c r="H17458" s="704" t="s">
        <v>11519</v>
      </c>
    </row>
    <row r="17459" spans="1:8" ht="15" x14ac:dyDescent="0.2">
      <c r="A17459" s="733">
        <v>45244</v>
      </c>
      <c r="B17459" s="40" t="s">
        <v>10469</v>
      </c>
      <c r="C17459" s="62" t="s">
        <v>10989</v>
      </c>
      <c r="D17459" s="790" t="s">
        <v>11681</v>
      </c>
      <c r="E17459" s="57">
        <v>1500</v>
      </c>
      <c r="F17459" s="57"/>
      <c r="G17459" s="125">
        <f t="shared" si="278"/>
        <v>-1500</v>
      </c>
      <c r="H17459" s="704" t="s">
        <v>11519</v>
      </c>
    </row>
    <row r="17460" spans="1:8" ht="15" x14ac:dyDescent="0.2">
      <c r="A17460" s="733">
        <v>45244</v>
      </c>
      <c r="B17460" s="40" t="s">
        <v>103</v>
      </c>
      <c r="C17460" s="62" t="s">
        <v>103</v>
      </c>
      <c r="D17460" s="790" t="s">
        <v>10209</v>
      </c>
      <c r="E17460" s="57">
        <v>4000</v>
      </c>
      <c r="F17460" s="57"/>
      <c r="G17460" s="125">
        <f t="shared" si="278"/>
        <v>-4000</v>
      </c>
      <c r="H17460" s="704" t="s">
        <v>11519</v>
      </c>
    </row>
    <row r="17461" spans="1:8" ht="15" x14ac:dyDescent="0.2">
      <c r="A17461" s="733">
        <v>45244</v>
      </c>
      <c r="B17461" s="40" t="s">
        <v>10906</v>
      </c>
      <c r="C17461" s="62" t="s">
        <v>5740</v>
      </c>
      <c r="D17461" s="790" t="s">
        <v>369</v>
      </c>
      <c r="E17461" s="57">
        <v>800</v>
      </c>
      <c r="F17461" s="57"/>
      <c r="G17461" s="125">
        <f t="shared" si="278"/>
        <v>-800</v>
      </c>
      <c r="H17461" s="704" t="s">
        <v>11519</v>
      </c>
    </row>
    <row r="17462" spans="1:8" ht="15" x14ac:dyDescent="0.2">
      <c r="A17462" s="733">
        <v>45244</v>
      </c>
      <c r="B17462" s="40" t="s">
        <v>10906</v>
      </c>
      <c r="C17462" s="62" t="s">
        <v>5740</v>
      </c>
      <c r="D17462" s="790" t="s">
        <v>369</v>
      </c>
      <c r="E17462" s="57">
        <v>2000</v>
      </c>
      <c r="F17462" s="57"/>
      <c r="G17462" s="125">
        <f t="shared" si="278"/>
        <v>-2000</v>
      </c>
      <c r="H17462" s="704" t="s">
        <v>11519</v>
      </c>
    </row>
    <row r="17463" spans="1:8" ht="15" x14ac:dyDescent="0.2">
      <c r="A17463" s="733">
        <v>45244</v>
      </c>
      <c r="B17463" s="40" t="s">
        <v>10906</v>
      </c>
      <c r="C17463" s="62" t="s">
        <v>5740</v>
      </c>
      <c r="D17463" s="790" t="s">
        <v>10335</v>
      </c>
      <c r="E17463" s="57">
        <v>950</v>
      </c>
      <c r="F17463" s="57"/>
      <c r="G17463" s="125">
        <f t="shared" si="278"/>
        <v>-950</v>
      </c>
      <c r="H17463" s="704" t="s">
        <v>11519</v>
      </c>
    </row>
    <row r="17464" spans="1:8" ht="15" x14ac:dyDescent="0.2">
      <c r="A17464" s="733">
        <v>45244</v>
      </c>
      <c r="B17464" s="40" t="s">
        <v>10906</v>
      </c>
      <c r="C17464" s="62" t="s">
        <v>10989</v>
      </c>
      <c r="D17464" s="790" t="s">
        <v>11682</v>
      </c>
      <c r="E17464" s="57">
        <v>1200</v>
      </c>
      <c r="F17464" s="57"/>
      <c r="G17464" s="125">
        <f t="shared" si="278"/>
        <v>-1200</v>
      </c>
      <c r="H17464" s="704" t="s">
        <v>11519</v>
      </c>
    </row>
    <row r="17465" spans="1:8" ht="15" x14ac:dyDescent="0.2">
      <c r="A17465" s="733">
        <v>45244</v>
      </c>
      <c r="B17465" s="40" t="s">
        <v>10230</v>
      </c>
      <c r="C17465" s="62" t="s">
        <v>5740</v>
      </c>
      <c r="D17465" s="790" t="s">
        <v>369</v>
      </c>
      <c r="E17465" s="57">
        <v>3000</v>
      </c>
      <c r="F17465" s="57"/>
      <c r="G17465" s="125">
        <f t="shared" si="278"/>
        <v>-3000</v>
      </c>
      <c r="H17465" s="704" t="s">
        <v>11519</v>
      </c>
    </row>
    <row r="17466" spans="1:8" ht="15" x14ac:dyDescent="0.2">
      <c r="A17466" s="733">
        <v>45244</v>
      </c>
      <c r="B17466" s="40" t="s">
        <v>11623</v>
      </c>
      <c r="C17466" s="62" t="s">
        <v>10989</v>
      </c>
      <c r="D17466" s="790" t="s">
        <v>11683</v>
      </c>
      <c r="E17466" s="57">
        <v>11200</v>
      </c>
      <c r="F17466" s="57"/>
      <c r="G17466" s="125">
        <f t="shared" si="278"/>
        <v>-11200</v>
      </c>
      <c r="H17466" s="704" t="s">
        <v>11519</v>
      </c>
    </row>
    <row r="17467" spans="1:8" ht="15" x14ac:dyDescent="0.2">
      <c r="A17467" s="733">
        <v>45245</v>
      </c>
      <c r="B17467" s="40" t="s">
        <v>25</v>
      </c>
      <c r="C17467" s="62" t="s">
        <v>391</v>
      </c>
      <c r="D17467" s="790" t="s">
        <v>11684</v>
      </c>
      <c r="E17467" s="57">
        <v>1500</v>
      </c>
      <c r="F17467" s="57"/>
      <c r="G17467" s="125">
        <f t="shared" si="278"/>
        <v>-1500</v>
      </c>
      <c r="H17467" s="704" t="s">
        <v>11519</v>
      </c>
    </row>
    <row r="17468" spans="1:8" ht="15" x14ac:dyDescent="0.2">
      <c r="A17468" s="733">
        <v>45245</v>
      </c>
      <c r="B17468" s="40" t="s">
        <v>11303</v>
      </c>
      <c r="C17468" s="62" t="s">
        <v>10061</v>
      </c>
      <c r="D17468" s="790" t="s">
        <v>6925</v>
      </c>
      <c r="E17468" s="57">
        <v>50000</v>
      </c>
      <c r="F17468" s="57"/>
      <c r="G17468" s="125">
        <f t="shared" si="278"/>
        <v>-50000</v>
      </c>
      <c r="H17468" s="704" t="s">
        <v>11519</v>
      </c>
    </row>
    <row r="17469" spans="1:8" ht="15" x14ac:dyDescent="0.2">
      <c r="A17469" s="733">
        <v>45245</v>
      </c>
      <c r="B17469" s="40" t="s">
        <v>10906</v>
      </c>
      <c r="C17469" s="62" t="s">
        <v>5740</v>
      </c>
      <c r="D17469" s="790" t="s">
        <v>369</v>
      </c>
      <c r="E17469" s="57">
        <v>3000</v>
      </c>
      <c r="F17469" s="57"/>
      <c r="G17469" s="125">
        <f t="shared" si="278"/>
        <v>-3000</v>
      </c>
      <c r="H17469" s="704" t="s">
        <v>11519</v>
      </c>
    </row>
    <row r="17470" spans="1:8" ht="15" x14ac:dyDescent="0.2">
      <c r="A17470" s="733">
        <v>45245</v>
      </c>
      <c r="B17470" s="40" t="s">
        <v>103</v>
      </c>
      <c r="C17470" s="62" t="s">
        <v>103</v>
      </c>
      <c r="D17470" s="790" t="s">
        <v>10209</v>
      </c>
      <c r="E17470" s="57">
        <v>4000</v>
      </c>
      <c r="F17470" s="57"/>
      <c r="G17470" s="125">
        <f t="shared" si="278"/>
        <v>-4000</v>
      </c>
      <c r="H17470" s="704" t="s">
        <v>11519</v>
      </c>
    </row>
    <row r="17471" spans="1:8" ht="15" x14ac:dyDescent="0.2">
      <c r="A17471" s="733">
        <v>45245</v>
      </c>
      <c r="B17471" s="40" t="s">
        <v>10906</v>
      </c>
      <c r="C17471" s="62" t="s">
        <v>10989</v>
      </c>
      <c r="D17471" s="790" t="s">
        <v>11685</v>
      </c>
      <c r="E17471" s="57">
        <v>15000</v>
      </c>
      <c r="F17471" s="57"/>
      <c r="G17471" s="125">
        <f t="shared" ref="G17471:G17534" si="279">F17471-E17471</f>
        <v>-15000</v>
      </c>
      <c r="H17471" s="704" t="s">
        <v>11519</v>
      </c>
    </row>
    <row r="17472" spans="1:8" ht="15" x14ac:dyDescent="0.2">
      <c r="A17472" s="733">
        <v>45245</v>
      </c>
      <c r="B17472" s="40" t="s">
        <v>10906</v>
      </c>
      <c r="C17472" s="62" t="s">
        <v>10989</v>
      </c>
      <c r="D17472" s="790" t="s">
        <v>11683</v>
      </c>
      <c r="E17472" s="57">
        <v>13500</v>
      </c>
      <c r="F17472" s="57"/>
      <c r="G17472" s="125">
        <f t="shared" si="279"/>
        <v>-13500</v>
      </c>
      <c r="H17472" s="704" t="s">
        <v>11519</v>
      </c>
    </row>
    <row r="17473" spans="1:8" ht="15" x14ac:dyDescent="0.2">
      <c r="A17473" s="733">
        <v>45245</v>
      </c>
      <c r="B17473" s="40" t="s">
        <v>10906</v>
      </c>
      <c r="C17473" s="62" t="s">
        <v>10989</v>
      </c>
      <c r="D17473" s="790" t="s">
        <v>11686</v>
      </c>
      <c r="E17473" s="57">
        <v>7200</v>
      </c>
      <c r="F17473" s="57"/>
      <c r="G17473" s="125">
        <f t="shared" si="279"/>
        <v>-7200</v>
      </c>
      <c r="H17473" s="704" t="s">
        <v>11519</v>
      </c>
    </row>
    <row r="17474" spans="1:8" ht="15" x14ac:dyDescent="0.2">
      <c r="A17474" s="733">
        <v>45245</v>
      </c>
      <c r="B17474" s="40" t="s">
        <v>10230</v>
      </c>
      <c r="C17474" s="62" t="s">
        <v>10989</v>
      </c>
      <c r="D17474" s="790" t="s">
        <v>3570</v>
      </c>
      <c r="E17474" s="57">
        <v>600</v>
      </c>
      <c r="F17474" s="57"/>
      <c r="G17474" s="125">
        <f t="shared" si="279"/>
        <v>-600</v>
      </c>
      <c r="H17474" s="704" t="s">
        <v>11519</v>
      </c>
    </row>
    <row r="17475" spans="1:8" ht="15" x14ac:dyDescent="0.2">
      <c r="A17475" s="733">
        <v>45245</v>
      </c>
      <c r="B17475" s="40" t="s">
        <v>10906</v>
      </c>
      <c r="C17475" s="62" t="s">
        <v>10989</v>
      </c>
      <c r="D17475" s="790" t="s">
        <v>11687</v>
      </c>
      <c r="E17475" s="57">
        <v>2250</v>
      </c>
      <c r="F17475" s="57"/>
      <c r="G17475" s="125">
        <f t="shared" si="279"/>
        <v>-2250</v>
      </c>
      <c r="H17475" s="704" t="s">
        <v>11519</v>
      </c>
    </row>
    <row r="17476" spans="1:8" ht="15" x14ac:dyDescent="0.2">
      <c r="A17476" s="733">
        <v>45245</v>
      </c>
      <c r="B17476" s="40" t="s">
        <v>11613</v>
      </c>
      <c r="C17476" s="62" t="s">
        <v>11614</v>
      </c>
      <c r="D17476" s="790" t="s">
        <v>1156</v>
      </c>
      <c r="E17476" s="57">
        <v>15000</v>
      </c>
      <c r="F17476" s="57"/>
      <c r="G17476" s="125">
        <f t="shared" si="279"/>
        <v>-15000</v>
      </c>
      <c r="H17476" s="704" t="s">
        <v>11519</v>
      </c>
    </row>
    <row r="17477" spans="1:8" ht="15" x14ac:dyDescent="0.2">
      <c r="A17477" s="733">
        <v>45245</v>
      </c>
      <c r="B17477" s="40" t="s">
        <v>11623</v>
      </c>
      <c r="C17477" s="62" t="s">
        <v>5740</v>
      </c>
      <c r="D17477" s="790" t="s">
        <v>369</v>
      </c>
      <c r="E17477" s="57">
        <v>3000</v>
      </c>
      <c r="F17477" s="57"/>
      <c r="G17477" s="125">
        <f t="shared" si="279"/>
        <v>-3000</v>
      </c>
      <c r="H17477" s="704" t="s">
        <v>11519</v>
      </c>
    </row>
    <row r="17478" spans="1:8" ht="15" x14ac:dyDescent="0.2">
      <c r="A17478" s="733">
        <v>45245</v>
      </c>
      <c r="B17478" s="40" t="s">
        <v>10906</v>
      </c>
      <c r="C17478" s="62" t="s">
        <v>11532</v>
      </c>
      <c r="D17478" s="790" t="s">
        <v>10719</v>
      </c>
      <c r="E17478" s="57">
        <v>150000</v>
      </c>
      <c r="F17478" s="57"/>
      <c r="G17478" s="125">
        <f t="shared" si="279"/>
        <v>-150000</v>
      </c>
      <c r="H17478" s="704" t="s">
        <v>11519</v>
      </c>
    </row>
    <row r="17479" spans="1:8" ht="15" x14ac:dyDescent="0.2">
      <c r="A17479" s="733">
        <v>45245</v>
      </c>
      <c r="B17479" s="40" t="s">
        <v>11507</v>
      </c>
      <c r="C17479" s="62" t="s">
        <v>10989</v>
      </c>
      <c r="D17479" s="790" t="s">
        <v>11688</v>
      </c>
      <c r="E17479" s="57">
        <v>22600</v>
      </c>
      <c r="F17479" s="57"/>
      <c r="G17479" s="125">
        <f t="shared" si="279"/>
        <v>-22600</v>
      </c>
      <c r="H17479" s="704" t="s">
        <v>11519</v>
      </c>
    </row>
    <row r="17480" spans="1:8" ht="15" x14ac:dyDescent="0.2">
      <c r="A17480" s="733">
        <v>45246</v>
      </c>
      <c r="B17480" s="40" t="s">
        <v>25</v>
      </c>
      <c r="C17480" s="62" t="s">
        <v>8148</v>
      </c>
      <c r="D17480" s="790" t="s">
        <v>11689</v>
      </c>
      <c r="E17480" s="57">
        <v>2000</v>
      </c>
      <c r="F17480" s="57"/>
      <c r="G17480" s="125">
        <f t="shared" si="279"/>
        <v>-2000</v>
      </c>
      <c r="H17480" s="704" t="s">
        <v>11519</v>
      </c>
    </row>
    <row r="17481" spans="1:8" ht="15" x14ac:dyDescent="0.2">
      <c r="A17481" s="733">
        <v>45246</v>
      </c>
      <c r="B17481" s="40" t="s">
        <v>103</v>
      </c>
      <c r="C17481" s="62" t="s">
        <v>8148</v>
      </c>
      <c r="D17481" s="790" t="s">
        <v>11689</v>
      </c>
      <c r="E17481" s="57">
        <v>8700</v>
      </c>
      <c r="F17481" s="57"/>
      <c r="G17481" s="125">
        <f t="shared" si="279"/>
        <v>-8700</v>
      </c>
      <c r="H17481" s="704" t="s">
        <v>11519</v>
      </c>
    </row>
    <row r="17482" spans="1:8" ht="15" x14ac:dyDescent="0.2">
      <c r="A17482" s="733">
        <v>45246</v>
      </c>
      <c r="B17482" s="40" t="s">
        <v>9984</v>
      </c>
      <c r="C17482" s="62" t="s">
        <v>10335</v>
      </c>
      <c r="D17482" s="790" t="s">
        <v>369</v>
      </c>
      <c r="E17482" s="57">
        <v>350</v>
      </c>
      <c r="F17482" s="57"/>
      <c r="G17482" s="125">
        <f t="shared" si="279"/>
        <v>-350</v>
      </c>
      <c r="H17482" s="704" t="s">
        <v>11519</v>
      </c>
    </row>
    <row r="17483" spans="1:8" ht="15" x14ac:dyDescent="0.2">
      <c r="A17483" s="733">
        <v>45247</v>
      </c>
      <c r="B17483" s="40" t="s">
        <v>11131</v>
      </c>
      <c r="C17483" s="62" t="s">
        <v>11678</v>
      </c>
      <c r="D17483" s="790" t="s">
        <v>9914</v>
      </c>
      <c r="E17483" s="57">
        <v>10000</v>
      </c>
      <c r="F17483" s="57"/>
      <c r="G17483" s="125">
        <f t="shared" si="279"/>
        <v>-10000</v>
      </c>
      <c r="H17483" s="704" t="s">
        <v>11519</v>
      </c>
    </row>
    <row r="17484" spans="1:8" ht="15" x14ac:dyDescent="0.2">
      <c r="A17484" s="733">
        <v>45247</v>
      </c>
      <c r="B17484" s="40" t="s">
        <v>10906</v>
      </c>
      <c r="C17484" s="62" t="s">
        <v>10989</v>
      </c>
      <c r="D17484" s="790" t="s">
        <v>11708</v>
      </c>
      <c r="E17484" s="57">
        <v>65000</v>
      </c>
      <c r="F17484" s="57"/>
      <c r="G17484" s="125">
        <f t="shared" si="279"/>
        <v>-65000</v>
      </c>
      <c r="H17484" s="704" t="s">
        <v>11519</v>
      </c>
    </row>
    <row r="17485" spans="1:8" ht="15" x14ac:dyDescent="0.2">
      <c r="A17485" s="733">
        <v>45247</v>
      </c>
      <c r="B17485" s="40" t="s">
        <v>10906</v>
      </c>
      <c r="C17485" s="62" t="s">
        <v>10989</v>
      </c>
      <c r="D17485" s="790" t="s">
        <v>11709</v>
      </c>
      <c r="E17485" s="57">
        <v>4000</v>
      </c>
      <c r="F17485" s="57"/>
      <c r="G17485" s="125">
        <f t="shared" si="279"/>
        <v>-4000</v>
      </c>
      <c r="H17485" s="704" t="s">
        <v>11519</v>
      </c>
    </row>
    <row r="17486" spans="1:8" ht="15" x14ac:dyDescent="0.2">
      <c r="A17486" s="733">
        <v>45247</v>
      </c>
      <c r="B17486" s="40" t="s">
        <v>10906</v>
      </c>
      <c r="C17486" s="62" t="s">
        <v>10989</v>
      </c>
      <c r="D17486" s="790" t="s">
        <v>11710</v>
      </c>
      <c r="E17486" s="57">
        <v>11200</v>
      </c>
      <c r="F17486" s="57"/>
      <c r="G17486" s="125">
        <f t="shared" si="279"/>
        <v>-11200</v>
      </c>
      <c r="H17486" s="704" t="s">
        <v>11519</v>
      </c>
    </row>
    <row r="17487" spans="1:8" ht="15" x14ac:dyDescent="0.2">
      <c r="A17487" s="733">
        <v>45247</v>
      </c>
      <c r="B17487" s="40" t="s">
        <v>10906</v>
      </c>
      <c r="C17487" s="62" t="s">
        <v>10989</v>
      </c>
      <c r="D17487" s="790" t="s">
        <v>11711</v>
      </c>
      <c r="E17487" s="57">
        <v>5720</v>
      </c>
      <c r="F17487" s="57"/>
      <c r="G17487" s="125">
        <f t="shared" si="279"/>
        <v>-5720</v>
      </c>
      <c r="H17487" s="704" t="s">
        <v>11519</v>
      </c>
    </row>
    <row r="17488" spans="1:8" ht="15" x14ac:dyDescent="0.2">
      <c r="A17488" s="733">
        <v>45247</v>
      </c>
      <c r="B17488" s="40" t="s">
        <v>11611</v>
      </c>
      <c r="C17488" s="62" t="s">
        <v>10989</v>
      </c>
      <c r="D17488" s="790" t="s">
        <v>11712</v>
      </c>
      <c r="E17488" s="57">
        <v>6480</v>
      </c>
      <c r="F17488" s="57"/>
      <c r="G17488" s="125">
        <f t="shared" si="279"/>
        <v>-6480</v>
      </c>
      <c r="H17488" s="704" t="s">
        <v>11519</v>
      </c>
    </row>
    <row r="17489" spans="1:8" ht="15" x14ac:dyDescent="0.2">
      <c r="A17489" s="733">
        <v>45247</v>
      </c>
      <c r="B17489" s="40" t="s">
        <v>11611</v>
      </c>
      <c r="C17489" s="62" t="s">
        <v>11713</v>
      </c>
      <c r="D17489" s="790" t="s">
        <v>11714</v>
      </c>
      <c r="E17489" s="57">
        <v>14400</v>
      </c>
      <c r="F17489" s="57"/>
      <c r="G17489" s="125">
        <f t="shared" si="279"/>
        <v>-14400</v>
      </c>
      <c r="H17489" s="704" t="s">
        <v>11519</v>
      </c>
    </row>
    <row r="17490" spans="1:8" ht="15" x14ac:dyDescent="0.2">
      <c r="A17490" s="733">
        <v>45248</v>
      </c>
      <c r="B17490" s="40" t="s">
        <v>11611</v>
      </c>
      <c r="C17490" s="62" t="s">
        <v>5740</v>
      </c>
      <c r="D17490" s="790" t="s">
        <v>369</v>
      </c>
      <c r="E17490" s="57">
        <v>2000</v>
      </c>
      <c r="F17490" s="57"/>
      <c r="G17490" s="125">
        <f t="shared" si="279"/>
        <v>-2000</v>
      </c>
      <c r="H17490" s="704" t="s">
        <v>11519</v>
      </c>
    </row>
    <row r="17491" spans="1:8" ht="15" x14ac:dyDescent="0.2">
      <c r="A17491" s="733">
        <v>45248</v>
      </c>
      <c r="B17491" s="40" t="s">
        <v>10906</v>
      </c>
      <c r="C17491" s="62" t="s">
        <v>5740</v>
      </c>
      <c r="D17491" s="790" t="s">
        <v>369</v>
      </c>
      <c r="E17491" s="57">
        <v>1250</v>
      </c>
      <c r="F17491" s="57"/>
      <c r="G17491" s="125">
        <f t="shared" si="279"/>
        <v>-1250</v>
      </c>
      <c r="H17491" s="704" t="s">
        <v>11519</v>
      </c>
    </row>
    <row r="17492" spans="1:8" ht="15" x14ac:dyDescent="0.2">
      <c r="A17492" s="733">
        <v>45248</v>
      </c>
      <c r="B17492" s="40" t="s">
        <v>3945</v>
      </c>
      <c r="C17492" s="62" t="s">
        <v>793</v>
      </c>
      <c r="D17492" s="790" t="s">
        <v>11715</v>
      </c>
      <c r="E17492" s="57">
        <v>5000</v>
      </c>
      <c r="F17492" s="57"/>
      <c r="G17492" s="125">
        <f t="shared" si="279"/>
        <v>-5000</v>
      </c>
      <c r="H17492" s="704" t="s">
        <v>11519</v>
      </c>
    </row>
    <row r="17493" spans="1:8" ht="15" x14ac:dyDescent="0.2">
      <c r="A17493" s="733">
        <v>45248</v>
      </c>
      <c r="B17493" s="40" t="s">
        <v>10469</v>
      </c>
      <c r="C17493" s="62" t="s">
        <v>9458</v>
      </c>
      <c r="D17493" s="790" t="s">
        <v>1156</v>
      </c>
      <c r="E17493" s="57">
        <v>20000</v>
      </c>
      <c r="F17493" s="57"/>
      <c r="G17493" s="125">
        <f t="shared" si="279"/>
        <v>-20000</v>
      </c>
      <c r="H17493" s="704" t="s">
        <v>11519</v>
      </c>
    </row>
    <row r="17494" spans="1:8" ht="15" x14ac:dyDescent="0.2">
      <c r="A17494" s="733">
        <v>45248</v>
      </c>
      <c r="B17494" s="40" t="s">
        <v>11716</v>
      </c>
      <c r="C17494" s="62" t="s">
        <v>10989</v>
      </c>
      <c r="D17494" s="790" t="s">
        <v>11717</v>
      </c>
      <c r="E17494" s="57">
        <v>42000</v>
      </c>
      <c r="F17494" s="57"/>
      <c r="G17494" s="125">
        <f t="shared" si="279"/>
        <v>-42000</v>
      </c>
      <c r="H17494" s="704" t="s">
        <v>11519</v>
      </c>
    </row>
    <row r="17495" spans="1:8" ht="15" x14ac:dyDescent="0.2">
      <c r="A17495" s="733">
        <v>45248</v>
      </c>
      <c r="B17495" s="40" t="s">
        <v>10906</v>
      </c>
      <c r="C17495" s="669" t="s">
        <v>10989</v>
      </c>
      <c r="D17495" s="911" t="s">
        <v>11718</v>
      </c>
      <c r="E17495" s="584">
        <v>8640</v>
      </c>
      <c r="F17495" s="57"/>
      <c r="G17495" s="125">
        <f t="shared" si="279"/>
        <v>-8640</v>
      </c>
      <c r="H17495" s="704" t="s">
        <v>11519</v>
      </c>
    </row>
    <row r="17496" spans="1:8" ht="15" x14ac:dyDescent="0.2">
      <c r="A17496" s="733">
        <v>45248</v>
      </c>
      <c r="B17496" s="40" t="s">
        <v>10574</v>
      </c>
      <c r="C17496" s="669" t="s">
        <v>10989</v>
      </c>
      <c r="D17496" s="911" t="s">
        <v>11718</v>
      </c>
      <c r="E17496" s="584">
        <v>8640</v>
      </c>
      <c r="F17496" s="57"/>
      <c r="G17496" s="125">
        <f t="shared" si="279"/>
        <v>-8640</v>
      </c>
      <c r="H17496" s="704" t="s">
        <v>11519</v>
      </c>
    </row>
    <row r="17497" spans="1:8" ht="15" x14ac:dyDescent="0.2">
      <c r="A17497" s="733">
        <v>45248</v>
      </c>
      <c r="B17497" s="40" t="s">
        <v>10230</v>
      </c>
      <c r="C17497" s="669" t="s">
        <v>10989</v>
      </c>
      <c r="D17497" s="911" t="s">
        <v>11718</v>
      </c>
      <c r="E17497" s="584">
        <v>8640</v>
      </c>
      <c r="F17497" s="57"/>
      <c r="G17497" s="125">
        <f t="shared" si="279"/>
        <v>-8640</v>
      </c>
      <c r="H17497" s="704" t="s">
        <v>11519</v>
      </c>
    </row>
    <row r="17498" spans="1:8" ht="15" x14ac:dyDescent="0.2">
      <c r="A17498" s="733">
        <v>45248</v>
      </c>
      <c r="B17498" s="40" t="s">
        <v>10906</v>
      </c>
      <c r="C17498" s="550" t="s">
        <v>10989</v>
      </c>
      <c r="D17498" s="903" t="s">
        <v>11719</v>
      </c>
      <c r="E17498" s="582">
        <v>13000</v>
      </c>
      <c r="F17498" s="57"/>
      <c r="G17498" s="125">
        <f t="shared" si="279"/>
        <v>-13000</v>
      </c>
      <c r="H17498" s="704" t="s">
        <v>11519</v>
      </c>
    </row>
    <row r="17499" spans="1:8" ht="15" x14ac:dyDescent="0.2">
      <c r="A17499" s="733">
        <v>45248</v>
      </c>
      <c r="B17499" s="40" t="s">
        <v>10574</v>
      </c>
      <c r="C17499" s="550" t="s">
        <v>10989</v>
      </c>
      <c r="D17499" s="903" t="s">
        <v>11719</v>
      </c>
      <c r="E17499" s="582">
        <v>13000</v>
      </c>
      <c r="F17499" s="57"/>
      <c r="G17499" s="125">
        <f t="shared" si="279"/>
        <v>-13000</v>
      </c>
      <c r="H17499" s="704" t="s">
        <v>11519</v>
      </c>
    </row>
    <row r="17500" spans="1:8" ht="15" x14ac:dyDescent="0.2">
      <c r="A17500" s="733">
        <v>45248</v>
      </c>
      <c r="B17500" s="40" t="s">
        <v>10230</v>
      </c>
      <c r="C17500" s="550" t="s">
        <v>10989</v>
      </c>
      <c r="D17500" s="903" t="s">
        <v>11719</v>
      </c>
      <c r="E17500" s="582">
        <v>13000</v>
      </c>
      <c r="F17500" s="57"/>
      <c r="G17500" s="125">
        <f t="shared" si="279"/>
        <v>-13000</v>
      </c>
      <c r="H17500" s="704" t="s">
        <v>11519</v>
      </c>
    </row>
    <row r="17501" spans="1:8" ht="15" x14ac:dyDescent="0.2">
      <c r="A17501" s="733">
        <v>45248</v>
      </c>
      <c r="B17501" s="40" t="s">
        <v>10906</v>
      </c>
      <c r="C17501" s="62" t="s">
        <v>10989</v>
      </c>
      <c r="D17501" s="790" t="s">
        <v>11720</v>
      </c>
      <c r="E17501" s="57">
        <v>29320</v>
      </c>
      <c r="F17501" s="57"/>
      <c r="G17501" s="125">
        <f t="shared" si="279"/>
        <v>-29320</v>
      </c>
      <c r="H17501" s="704" t="s">
        <v>11519</v>
      </c>
    </row>
    <row r="17502" spans="1:8" ht="15" x14ac:dyDescent="0.2">
      <c r="A17502" s="733">
        <v>45248</v>
      </c>
      <c r="B17502" s="40" t="s">
        <v>10906</v>
      </c>
      <c r="C17502" s="62" t="s">
        <v>10989</v>
      </c>
      <c r="D17502" s="790" t="s">
        <v>11721</v>
      </c>
      <c r="E17502" s="57">
        <v>4300</v>
      </c>
      <c r="F17502" s="57"/>
      <c r="G17502" s="125">
        <f t="shared" si="279"/>
        <v>-4300</v>
      </c>
      <c r="H17502" s="704" t="s">
        <v>11519</v>
      </c>
    </row>
    <row r="17503" spans="1:8" ht="15" x14ac:dyDescent="0.2">
      <c r="A17503" s="733">
        <v>45248</v>
      </c>
      <c r="B17503" s="40" t="s">
        <v>10906</v>
      </c>
      <c r="C17503" s="62" t="s">
        <v>10989</v>
      </c>
      <c r="D17503" s="790" t="s">
        <v>11722</v>
      </c>
      <c r="E17503" s="57">
        <v>1250</v>
      </c>
      <c r="F17503" s="57"/>
      <c r="G17503" s="125">
        <f t="shared" si="279"/>
        <v>-1250</v>
      </c>
      <c r="H17503" s="704" t="s">
        <v>11519</v>
      </c>
    </row>
    <row r="17504" spans="1:8" ht="15" x14ac:dyDescent="0.2">
      <c r="A17504" s="733">
        <v>45248</v>
      </c>
      <c r="B17504" s="40" t="s">
        <v>11716</v>
      </c>
      <c r="C17504" s="62" t="s">
        <v>10989</v>
      </c>
      <c r="D17504" s="790" t="s">
        <v>11723</v>
      </c>
      <c r="E17504" s="57">
        <v>4730</v>
      </c>
      <c r="F17504" s="57"/>
      <c r="G17504" s="125">
        <f t="shared" si="279"/>
        <v>-4730</v>
      </c>
      <c r="H17504" s="704" t="s">
        <v>11519</v>
      </c>
    </row>
    <row r="17505" spans="1:8" ht="15" x14ac:dyDescent="0.2">
      <c r="A17505" s="733">
        <v>45248</v>
      </c>
      <c r="B17505" s="40" t="s">
        <v>11716</v>
      </c>
      <c r="C17505" s="62" t="s">
        <v>10989</v>
      </c>
      <c r="D17505" s="790" t="s">
        <v>11724</v>
      </c>
      <c r="E17505" s="57">
        <v>18000</v>
      </c>
      <c r="F17505" s="57"/>
      <c r="G17505" s="125">
        <f t="shared" si="279"/>
        <v>-18000</v>
      </c>
      <c r="H17505" s="704" t="s">
        <v>11519</v>
      </c>
    </row>
    <row r="17506" spans="1:8" ht="15" x14ac:dyDescent="0.2">
      <c r="A17506" s="733">
        <v>45248</v>
      </c>
      <c r="B17506" s="40" t="s">
        <v>10906</v>
      </c>
      <c r="C17506" s="62" t="s">
        <v>5740</v>
      </c>
      <c r="D17506" s="790" t="s">
        <v>10335</v>
      </c>
      <c r="E17506" s="57">
        <v>300</v>
      </c>
      <c r="F17506" s="57"/>
      <c r="G17506" s="125">
        <f t="shared" si="279"/>
        <v>-300</v>
      </c>
      <c r="H17506" s="704" t="s">
        <v>11519</v>
      </c>
    </row>
    <row r="17507" spans="1:8" ht="15" x14ac:dyDescent="0.2">
      <c r="A17507" s="733">
        <v>45250</v>
      </c>
      <c r="B17507" s="40" t="s">
        <v>10906</v>
      </c>
      <c r="C17507" s="62" t="s">
        <v>391</v>
      </c>
      <c r="D17507" s="790" t="s">
        <v>11725</v>
      </c>
      <c r="E17507" s="57">
        <v>5000</v>
      </c>
      <c r="F17507" s="57"/>
      <c r="G17507" s="125">
        <f t="shared" si="279"/>
        <v>-5000</v>
      </c>
      <c r="H17507" s="704" t="s">
        <v>11519</v>
      </c>
    </row>
    <row r="17508" spans="1:8" ht="15" x14ac:dyDescent="0.2">
      <c r="A17508" s="733">
        <v>45250</v>
      </c>
      <c r="B17508" s="40" t="s">
        <v>11726</v>
      </c>
      <c r="C17508" s="62" t="s">
        <v>793</v>
      </c>
      <c r="D17508" s="790" t="s">
        <v>11727</v>
      </c>
      <c r="E17508" s="57">
        <v>2260</v>
      </c>
      <c r="F17508" s="57"/>
      <c r="G17508" s="125">
        <f t="shared" si="279"/>
        <v>-2260</v>
      </c>
      <c r="H17508" s="704" t="s">
        <v>11519</v>
      </c>
    </row>
    <row r="17509" spans="1:8" ht="15" x14ac:dyDescent="0.2">
      <c r="A17509" s="733">
        <v>45250</v>
      </c>
      <c r="B17509" s="40" t="s">
        <v>11726</v>
      </c>
      <c r="C17509" s="62" t="s">
        <v>391</v>
      </c>
      <c r="D17509" s="790" t="s">
        <v>11728</v>
      </c>
      <c r="E17509" s="57">
        <v>1350</v>
      </c>
      <c r="F17509" s="57"/>
      <c r="G17509" s="125">
        <f t="shared" si="279"/>
        <v>-1350</v>
      </c>
      <c r="H17509" s="704" t="s">
        <v>11519</v>
      </c>
    </row>
    <row r="17510" spans="1:8" ht="15" x14ac:dyDescent="0.2">
      <c r="A17510" s="733">
        <v>45250</v>
      </c>
      <c r="B17510" s="40" t="s">
        <v>11726</v>
      </c>
      <c r="C17510" s="62" t="s">
        <v>793</v>
      </c>
      <c r="D17510" s="790" t="s">
        <v>11729</v>
      </c>
      <c r="E17510" s="57">
        <v>2100</v>
      </c>
      <c r="F17510" s="57"/>
      <c r="G17510" s="125">
        <f t="shared" si="279"/>
        <v>-2100</v>
      </c>
      <c r="H17510" s="704" t="s">
        <v>11519</v>
      </c>
    </row>
    <row r="17511" spans="1:8" s="681" customFormat="1" ht="36" customHeight="1" x14ac:dyDescent="0.25">
      <c r="A17511" s="733">
        <v>45247</v>
      </c>
      <c r="B17511" s="62" t="s">
        <v>10469</v>
      </c>
      <c r="C17511" s="550" t="s">
        <v>1508</v>
      </c>
      <c r="D17511" s="739" t="s">
        <v>11730</v>
      </c>
      <c r="E17511" s="551">
        <v>40000</v>
      </c>
      <c r="F17511" s="125"/>
      <c r="G17511" s="125">
        <f t="shared" si="279"/>
        <v>-40000</v>
      </c>
      <c r="H17511" s="704" t="s">
        <v>11519</v>
      </c>
    </row>
    <row r="17512" spans="1:8" s="681" customFormat="1" ht="36" customHeight="1" x14ac:dyDescent="0.25">
      <c r="A17512" s="733">
        <v>45247</v>
      </c>
      <c r="B17512" s="62" t="s">
        <v>10377</v>
      </c>
      <c r="C17512" s="550" t="s">
        <v>1508</v>
      </c>
      <c r="D17512" s="739" t="s">
        <v>11730</v>
      </c>
      <c r="E17512" s="551">
        <v>30000</v>
      </c>
      <c r="F17512" s="125"/>
      <c r="G17512" s="125">
        <f t="shared" si="279"/>
        <v>-30000</v>
      </c>
      <c r="H17512" s="704" t="s">
        <v>11519</v>
      </c>
    </row>
    <row r="17513" spans="1:8" s="681" customFormat="1" ht="36" customHeight="1" x14ac:dyDescent="0.25">
      <c r="A17513" s="733">
        <v>45247</v>
      </c>
      <c r="B17513" s="62" t="s">
        <v>11550</v>
      </c>
      <c r="C17513" s="550" t="s">
        <v>1508</v>
      </c>
      <c r="D17513" s="739" t="s">
        <v>11730</v>
      </c>
      <c r="E17513" s="551">
        <v>188000</v>
      </c>
      <c r="F17513" s="125"/>
      <c r="G17513" s="125">
        <f t="shared" si="279"/>
        <v>-188000</v>
      </c>
      <c r="H17513" s="704" t="s">
        <v>11519</v>
      </c>
    </row>
    <row r="17514" spans="1:8" ht="15" x14ac:dyDescent="0.2">
      <c r="A17514" s="733">
        <v>45247</v>
      </c>
      <c r="B17514" s="40" t="s">
        <v>11623</v>
      </c>
      <c r="C17514" s="669" t="s">
        <v>11731</v>
      </c>
      <c r="D17514" s="911" t="s">
        <v>11732</v>
      </c>
      <c r="E17514" s="584">
        <v>72000</v>
      </c>
      <c r="F17514" s="57"/>
      <c r="G17514" s="125">
        <f t="shared" si="279"/>
        <v>-72000</v>
      </c>
      <c r="H17514" s="704" t="s">
        <v>11519</v>
      </c>
    </row>
    <row r="17515" spans="1:8" ht="15" x14ac:dyDescent="0.2">
      <c r="A17515" s="733">
        <v>45247</v>
      </c>
      <c r="B17515" s="40" t="s">
        <v>10906</v>
      </c>
      <c r="C17515" s="669" t="s">
        <v>11731</v>
      </c>
      <c r="D17515" s="911" t="s">
        <v>11732</v>
      </c>
      <c r="E17515" s="584">
        <v>103000</v>
      </c>
      <c r="F17515" s="57"/>
      <c r="G17515" s="125">
        <f t="shared" si="279"/>
        <v>-103000</v>
      </c>
      <c r="H17515" s="704" t="s">
        <v>11519</v>
      </c>
    </row>
    <row r="17516" spans="1:8" ht="15" x14ac:dyDescent="0.2">
      <c r="A17516" s="733">
        <v>45247</v>
      </c>
      <c r="B17516" s="40" t="s">
        <v>11442</v>
      </c>
      <c r="C17516" s="669" t="s">
        <v>11731</v>
      </c>
      <c r="D17516" s="911" t="s">
        <v>11732</v>
      </c>
      <c r="E17516" s="584">
        <v>24000</v>
      </c>
      <c r="F17516" s="57"/>
      <c r="G17516" s="125">
        <f t="shared" si="279"/>
        <v>-24000</v>
      </c>
      <c r="H17516" s="704" t="s">
        <v>11519</v>
      </c>
    </row>
    <row r="17517" spans="1:8" ht="15" x14ac:dyDescent="0.2">
      <c r="A17517" s="733">
        <v>45247</v>
      </c>
      <c r="B17517" s="40" t="s">
        <v>10230</v>
      </c>
      <c r="C17517" s="669" t="s">
        <v>11731</v>
      </c>
      <c r="D17517" s="911" t="s">
        <v>11732</v>
      </c>
      <c r="E17517" s="584">
        <v>50000</v>
      </c>
      <c r="F17517" s="57"/>
      <c r="G17517" s="125">
        <f t="shared" si="279"/>
        <v>-50000</v>
      </c>
      <c r="H17517" s="704" t="s">
        <v>11519</v>
      </c>
    </row>
    <row r="17518" spans="1:8" ht="15" x14ac:dyDescent="0.2">
      <c r="A17518" s="733">
        <v>45248</v>
      </c>
      <c r="B17518" s="40" t="s">
        <v>11442</v>
      </c>
      <c r="C17518" s="62" t="s">
        <v>11451</v>
      </c>
      <c r="D17518" s="790" t="s">
        <v>11737</v>
      </c>
      <c r="E17518" s="57">
        <v>450000</v>
      </c>
      <c r="F17518" s="57"/>
      <c r="G17518" s="125">
        <f t="shared" si="279"/>
        <v>-450000</v>
      </c>
      <c r="H17518" s="704" t="s">
        <v>11519</v>
      </c>
    </row>
    <row r="17519" spans="1:8" ht="15" x14ac:dyDescent="0.2">
      <c r="A17519" s="733">
        <v>45248</v>
      </c>
      <c r="B17519" s="40" t="s">
        <v>10469</v>
      </c>
      <c r="C17519" s="62" t="s">
        <v>11451</v>
      </c>
      <c r="D17519" s="790" t="s">
        <v>11737</v>
      </c>
      <c r="E17519" s="57">
        <v>417730</v>
      </c>
      <c r="F17519" s="57"/>
      <c r="G17519" s="125">
        <f t="shared" si="279"/>
        <v>-417730</v>
      </c>
      <c r="H17519" s="704" t="s">
        <v>11519</v>
      </c>
    </row>
    <row r="17520" spans="1:8" ht="15" x14ac:dyDescent="0.2">
      <c r="A17520" s="733">
        <v>45248</v>
      </c>
      <c r="B17520" s="40" t="s">
        <v>9984</v>
      </c>
      <c r="C17520" s="62" t="s">
        <v>11451</v>
      </c>
      <c r="D17520" s="790" t="s">
        <v>11739</v>
      </c>
      <c r="E17520" s="57">
        <v>735690</v>
      </c>
      <c r="F17520" s="57"/>
      <c r="G17520" s="125">
        <f t="shared" si="279"/>
        <v>-735690</v>
      </c>
      <c r="H17520" s="704" t="s">
        <v>11519</v>
      </c>
    </row>
    <row r="17521" spans="1:8" ht="15" x14ac:dyDescent="0.2">
      <c r="A17521" s="733">
        <v>45248</v>
      </c>
      <c r="B17521" s="40" t="s">
        <v>10230</v>
      </c>
      <c r="C17521" s="62" t="s">
        <v>11740</v>
      </c>
      <c r="D17521" s="790" t="s">
        <v>11741</v>
      </c>
      <c r="E17521" s="57">
        <v>16000</v>
      </c>
      <c r="F17521" s="57"/>
      <c r="G17521" s="125">
        <f t="shared" si="279"/>
        <v>-16000</v>
      </c>
      <c r="H17521" s="704" t="s">
        <v>11519</v>
      </c>
    </row>
    <row r="17522" spans="1:8" ht="15" x14ac:dyDescent="0.2">
      <c r="A17522" s="733">
        <v>45248</v>
      </c>
      <c r="B17522" s="40" t="s">
        <v>11623</v>
      </c>
      <c r="C17522" s="550" t="s">
        <v>10989</v>
      </c>
      <c r="D17522" s="903" t="s">
        <v>11742</v>
      </c>
      <c r="E17522" s="582">
        <v>61333</v>
      </c>
      <c r="F17522" s="57"/>
      <c r="G17522" s="125">
        <f t="shared" si="279"/>
        <v>-61333</v>
      </c>
      <c r="H17522" s="704" t="s">
        <v>11519</v>
      </c>
    </row>
    <row r="17523" spans="1:8" ht="15" x14ac:dyDescent="0.2">
      <c r="A17523" s="733">
        <v>45248</v>
      </c>
      <c r="B17523" s="40" t="s">
        <v>10906</v>
      </c>
      <c r="C17523" s="550" t="s">
        <v>10989</v>
      </c>
      <c r="D17523" s="903" t="s">
        <v>11742</v>
      </c>
      <c r="E17523" s="582">
        <v>61333</v>
      </c>
      <c r="F17523" s="57"/>
      <c r="G17523" s="125">
        <f t="shared" si="279"/>
        <v>-61333</v>
      </c>
      <c r="H17523" s="704" t="s">
        <v>11519</v>
      </c>
    </row>
    <row r="17524" spans="1:8" ht="15" x14ac:dyDescent="0.2">
      <c r="A17524" s="733">
        <v>45248</v>
      </c>
      <c r="B17524" s="40" t="s">
        <v>10230</v>
      </c>
      <c r="C17524" s="550" t="s">
        <v>10989</v>
      </c>
      <c r="D17524" s="903" t="s">
        <v>11742</v>
      </c>
      <c r="E17524" s="582">
        <v>61334</v>
      </c>
      <c r="F17524" s="57"/>
      <c r="G17524" s="125">
        <f t="shared" si="279"/>
        <v>-61334</v>
      </c>
      <c r="H17524" s="704" t="s">
        <v>11519</v>
      </c>
    </row>
    <row r="17525" spans="1:8" ht="15" x14ac:dyDescent="0.2">
      <c r="A17525" s="733">
        <v>45248</v>
      </c>
      <c r="B17525" s="40" t="s">
        <v>10906</v>
      </c>
      <c r="C17525" s="62" t="s">
        <v>10989</v>
      </c>
      <c r="D17525" s="790" t="s">
        <v>11743</v>
      </c>
      <c r="E17525" s="57">
        <v>6000</v>
      </c>
      <c r="F17525" s="57"/>
      <c r="G17525" s="125">
        <f t="shared" si="279"/>
        <v>-6000</v>
      </c>
      <c r="H17525" s="704" t="s">
        <v>11519</v>
      </c>
    </row>
    <row r="17526" spans="1:8" ht="15" x14ac:dyDescent="0.2">
      <c r="A17526" s="733">
        <v>45248</v>
      </c>
      <c r="B17526" s="40" t="s">
        <v>11623</v>
      </c>
      <c r="C17526" s="550" t="s">
        <v>10989</v>
      </c>
      <c r="D17526" s="903" t="s">
        <v>11744</v>
      </c>
      <c r="E17526" s="582">
        <v>19667</v>
      </c>
      <c r="F17526" s="57"/>
      <c r="G17526" s="125">
        <f t="shared" si="279"/>
        <v>-19667</v>
      </c>
      <c r="H17526" s="704" t="s">
        <v>11519</v>
      </c>
    </row>
    <row r="17527" spans="1:8" ht="15" x14ac:dyDescent="0.2">
      <c r="A17527" s="733">
        <v>45248</v>
      </c>
      <c r="B17527" s="40" t="s">
        <v>10906</v>
      </c>
      <c r="C17527" s="550" t="s">
        <v>10989</v>
      </c>
      <c r="D17527" s="903" t="s">
        <v>11744</v>
      </c>
      <c r="E17527" s="582">
        <v>19667</v>
      </c>
      <c r="F17527" s="57"/>
      <c r="G17527" s="125">
        <f t="shared" si="279"/>
        <v>-19667</v>
      </c>
      <c r="H17527" s="704" t="s">
        <v>11519</v>
      </c>
    </row>
    <row r="17528" spans="1:8" ht="15" x14ac:dyDescent="0.2">
      <c r="A17528" s="733">
        <v>45248</v>
      </c>
      <c r="B17528" s="40" t="s">
        <v>10230</v>
      </c>
      <c r="C17528" s="550" t="s">
        <v>10989</v>
      </c>
      <c r="D17528" s="903" t="s">
        <v>11744</v>
      </c>
      <c r="E17528" s="582">
        <v>19666</v>
      </c>
      <c r="F17528" s="57"/>
      <c r="G17528" s="125">
        <f t="shared" si="279"/>
        <v>-19666</v>
      </c>
      <c r="H17528" s="704" t="s">
        <v>11519</v>
      </c>
    </row>
    <row r="17529" spans="1:8" ht="15" x14ac:dyDescent="0.2">
      <c r="A17529" s="733">
        <v>45248</v>
      </c>
      <c r="B17529" s="40" t="s">
        <v>11507</v>
      </c>
      <c r="C17529" s="62" t="s">
        <v>11745</v>
      </c>
      <c r="D17529" s="790" t="s">
        <v>6485</v>
      </c>
      <c r="E17529" s="57">
        <v>8900</v>
      </c>
      <c r="F17529" s="57"/>
      <c r="G17529" s="125">
        <f t="shared" si="279"/>
        <v>-8900</v>
      </c>
      <c r="H17529" s="704" t="s">
        <v>11519</v>
      </c>
    </row>
    <row r="17530" spans="1:8" ht="15" x14ac:dyDescent="0.2">
      <c r="A17530" s="733">
        <v>45250</v>
      </c>
      <c r="B17530" s="40" t="s">
        <v>9354</v>
      </c>
      <c r="C17530" s="550" t="s">
        <v>11749</v>
      </c>
      <c r="D17530" s="903" t="s">
        <v>11748</v>
      </c>
      <c r="E17530" s="582">
        <v>234213</v>
      </c>
      <c r="F17530" s="57"/>
      <c r="G17530" s="125">
        <f t="shared" si="279"/>
        <v>-234213</v>
      </c>
      <c r="H17530" s="704" t="s">
        <v>11519</v>
      </c>
    </row>
    <row r="17531" spans="1:8" ht="15" x14ac:dyDescent="0.2">
      <c r="A17531" s="733">
        <v>45250</v>
      </c>
      <c r="B17531" s="40" t="s">
        <v>11089</v>
      </c>
      <c r="C17531" s="550" t="s">
        <v>11749</v>
      </c>
      <c r="D17531" s="903" t="s">
        <v>11748</v>
      </c>
      <c r="E17531" s="582">
        <v>163580</v>
      </c>
      <c r="F17531" s="57"/>
      <c r="G17531" s="125">
        <f t="shared" si="279"/>
        <v>-163580</v>
      </c>
      <c r="H17531" s="704" t="s">
        <v>11519</v>
      </c>
    </row>
    <row r="17532" spans="1:8" ht="15" x14ac:dyDescent="0.2">
      <c r="A17532" s="733">
        <v>45250</v>
      </c>
      <c r="B17532" s="40" t="s">
        <v>9984</v>
      </c>
      <c r="C17532" s="550" t="s">
        <v>11749</v>
      </c>
      <c r="D17532" s="903" t="s">
        <v>11748</v>
      </c>
      <c r="E17532" s="582">
        <v>102207</v>
      </c>
      <c r="F17532" s="57"/>
      <c r="G17532" s="125">
        <f t="shared" si="279"/>
        <v>-102207</v>
      </c>
      <c r="H17532" s="704" t="s">
        <v>11519</v>
      </c>
    </row>
    <row r="17533" spans="1:8" ht="15" x14ac:dyDescent="0.2">
      <c r="A17533" s="733">
        <v>45250</v>
      </c>
      <c r="B17533" s="40" t="s">
        <v>103</v>
      </c>
      <c r="C17533" s="62" t="s">
        <v>103</v>
      </c>
      <c r="D17533" s="790" t="s">
        <v>11746</v>
      </c>
      <c r="E17533" s="57">
        <v>5000</v>
      </c>
      <c r="F17533" s="57"/>
      <c r="G17533" s="125">
        <f t="shared" si="279"/>
        <v>-5000</v>
      </c>
      <c r="H17533" s="704" t="s">
        <v>11519</v>
      </c>
    </row>
    <row r="17534" spans="1:8" ht="15" x14ac:dyDescent="0.2">
      <c r="A17534" s="733">
        <v>45250</v>
      </c>
      <c r="B17534" s="40" t="s">
        <v>10906</v>
      </c>
      <c r="C17534" s="62" t="s">
        <v>10989</v>
      </c>
      <c r="D17534" s="790" t="s">
        <v>11747</v>
      </c>
      <c r="E17534" s="57">
        <v>110000</v>
      </c>
      <c r="F17534" s="57"/>
      <c r="G17534" s="125">
        <f t="shared" si="279"/>
        <v>-110000</v>
      </c>
      <c r="H17534" s="704" t="s">
        <v>11519</v>
      </c>
    </row>
    <row r="17535" spans="1:8" ht="15" x14ac:dyDescent="0.2">
      <c r="A17535" s="733">
        <v>45250</v>
      </c>
      <c r="B17535" s="40" t="s">
        <v>10906</v>
      </c>
      <c r="C17535" s="62" t="s">
        <v>5740</v>
      </c>
      <c r="D17535" s="790" t="s">
        <v>369</v>
      </c>
      <c r="E17535" s="57">
        <v>5300</v>
      </c>
      <c r="F17535" s="57"/>
      <c r="G17535" s="125">
        <f t="shared" ref="G17535:G17598" si="280">F17535-E17535</f>
        <v>-5300</v>
      </c>
      <c r="H17535" s="704" t="s">
        <v>11519</v>
      </c>
    </row>
    <row r="17536" spans="1:8" ht="15" x14ac:dyDescent="0.2">
      <c r="A17536" s="733">
        <v>45250</v>
      </c>
      <c r="B17536" s="40" t="s">
        <v>11623</v>
      </c>
      <c r="C17536" s="62" t="s">
        <v>5740</v>
      </c>
      <c r="D17536" s="790" t="s">
        <v>369</v>
      </c>
      <c r="E17536" s="57">
        <v>5200</v>
      </c>
      <c r="F17536" s="57"/>
      <c r="G17536" s="125">
        <f t="shared" si="280"/>
        <v>-5200</v>
      </c>
      <c r="H17536" s="704" t="s">
        <v>11519</v>
      </c>
    </row>
    <row r="17537" spans="1:8" ht="15" x14ac:dyDescent="0.2">
      <c r="A17537" s="733">
        <v>45250</v>
      </c>
      <c r="B17537" s="40" t="s">
        <v>11442</v>
      </c>
      <c r="C17537" s="62" t="s">
        <v>10482</v>
      </c>
      <c r="D17537" s="790" t="s">
        <v>11750</v>
      </c>
      <c r="E17537" s="57">
        <v>760000</v>
      </c>
      <c r="F17537" s="57"/>
      <c r="G17537" s="125">
        <f t="shared" si="280"/>
        <v>-760000</v>
      </c>
      <c r="H17537" s="704" t="s">
        <v>11519</v>
      </c>
    </row>
    <row r="17538" spans="1:8" ht="15" x14ac:dyDescent="0.2">
      <c r="A17538" s="733">
        <v>45250</v>
      </c>
      <c r="B17538" s="40" t="s">
        <v>10906</v>
      </c>
      <c r="C17538" s="62" t="s">
        <v>11284</v>
      </c>
      <c r="D17538" s="790" t="s">
        <v>11750</v>
      </c>
      <c r="E17538" s="57">
        <v>50000</v>
      </c>
      <c r="F17538" s="57"/>
      <c r="G17538" s="125">
        <f t="shared" si="280"/>
        <v>-50000</v>
      </c>
      <c r="H17538" s="704" t="s">
        <v>11519</v>
      </c>
    </row>
    <row r="17539" spans="1:8" ht="15" x14ac:dyDescent="0.2">
      <c r="A17539" s="733">
        <v>45250</v>
      </c>
      <c r="B17539" s="40" t="s">
        <v>11442</v>
      </c>
      <c r="C17539" s="62" t="s">
        <v>11556</v>
      </c>
      <c r="D17539" s="790" t="s">
        <v>11766</v>
      </c>
      <c r="E17539" s="57">
        <v>50000</v>
      </c>
      <c r="F17539" s="57"/>
      <c r="G17539" s="125">
        <f t="shared" si="280"/>
        <v>-50000</v>
      </c>
      <c r="H17539" s="704" t="s">
        <v>11519</v>
      </c>
    </row>
    <row r="17540" spans="1:8" ht="15" x14ac:dyDescent="0.2">
      <c r="A17540" s="733">
        <v>45250</v>
      </c>
      <c r="B17540" s="40" t="s">
        <v>3945</v>
      </c>
      <c r="C17540" s="550" t="s">
        <v>299</v>
      </c>
      <c r="D17540" s="903" t="s">
        <v>11751</v>
      </c>
      <c r="E17540" s="582">
        <v>130000</v>
      </c>
      <c r="F17540" s="57"/>
      <c r="G17540" s="125">
        <f t="shared" si="280"/>
        <v>-130000</v>
      </c>
      <c r="H17540" s="704" t="s">
        <v>11519</v>
      </c>
    </row>
    <row r="17541" spans="1:8" ht="15" x14ac:dyDescent="0.2">
      <c r="A17541" s="733">
        <v>45250</v>
      </c>
      <c r="B17541" s="40" t="s">
        <v>3944</v>
      </c>
      <c r="C17541" s="550" t="s">
        <v>299</v>
      </c>
      <c r="D17541" s="903" t="s">
        <v>11751</v>
      </c>
      <c r="E17541" s="582">
        <v>130000</v>
      </c>
      <c r="F17541" s="57"/>
      <c r="G17541" s="125">
        <f t="shared" si="280"/>
        <v>-130000</v>
      </c>
      <c r="H17541" s="704" t="s">
        <v>11519</v>
      </c>
    </row>
    <row r="17542" spans="1:8" ht="15" x14ac:dyDescent="0.2">
      <c r="A17542" s="733">
        <v>45250</v>
      </c>
      <c r="B17542" s="40" t="s">
        <v>37</v>
      </c>
      <c r="C17542" s="550" t="s">
        <v>299</v>
      </c>
      <c r="D17542" s="903" t="s">
        <v>11751</v>
      </c>
      <c r="E17542" s="582">
        <v>130000</v>
      </c>
      <c r="F17542" s="57"/>
      <c r="G17542" s="125">
        <f t="shared" si="280"/>
        <v>-130000</v>
      </c>
      <c r="H17542" s="704" t="s">
        <v>11519</v>
      </c>
    </row>
    <row r="17543" spans="1:8" ht="15" x14ac:dyDescent="0.2">
      <c r="A17543" s="733">
        <v>45251</v>
      </c>
      <c r="B17543" s="40" t="s">
        <v>25</v>
      </c>
      <c r="C17543" s="62" t="s">
        <v>7593</v>
      </c>
      <c r="D17543" s="790" t="s">
        <v>11752</v>
      </c>
      <c r="E17543" s="57">
        <v>50000</v>
      </c>
      <c r="F17543" s="57"/>
      <c r="G17543" s="125">
        <f t="shared" si="280"/>
        <v>-50000</v>
      </c>
      <c r="H17543" s="704" t="s">
        <v>11519</v>
      </c>
    </row>
    <row r="17544" spans="1:8" ht="15" x14ac:dyDescent="0.2">
      <c r="A17544" s="733">
        <v>45251</v>
      </c>
      <c r="B17544" s="40" t="s">
        <v>10906</v>
      </c>
      <c r="C17544" s="62" t="s">
        <v>285</v>
      </c>
      <c r="D17544" s="790" t="s">
        <v>11753</v>
      </c>
      <c r="E17544" s="57">
        <v>15000</v>
      </c>
      <c r="F17544" s="57"/>
      <c r="G17544" s="125">
        <f t="shared" si="280"/>
        <v>-15000</v>
      </c>
      <c r="H17544" s="704" t="s">
        <v>11519</v>
      </c>
    </row>
    <row r="17545" spans="1:8" ht="15" x14ac:dyDescent="0.2">
      <c r="A17545" s="733">
        <v>45251</v>
      </c>
      <c r="B17545" s="40" t="s">
        <v>10230</v>
      </c>
      <c r="C17545" s="62" t="s">
        <v>285</v>
      </c>
      <c r="D17545" s="790" t="s">
        <v>11753</v>
      </c>
      <c r="E17545" s="57">
        <v>15000</v>
      </c>
      <c r="F17545" s="57"/>
      <c r="G17545" s="125">
        <f t="shared" si="280"/>
        <v>-15000</v>
      </c>
      <c r="H17545" s="704" t="s">
        <v>11519</v>
      </c>
    </row>
    <row r="17546" spans="1:8" ht="15" x14ac:dyDescent="0.2">
      <c r="A17546" s="733">
        <v>45251</v>
      </c>
      <c r="B17546" s="40" t="s">
        <v>9354</v>
      </c>
      <c r="C17546" s="62" t="s">
        <v>285</v>
      </c>
      <c r="D17546" s="790" t="s">
        <v>11753</v>
      </c>
      <c r="E17546" s="57">
        <v>15000</v>
      </c>
      <c r="F17546" s="57"/>
      <c r="G17546" s="125">
        <f t="shared" si="280"/>
        <v>-15000</v>
      </c>
      <c r="H17546" s="704" t="s">
        <v>11519</v>
      </c>
    </row>
    <row r="17547" spans="1:8" ht="15" x14ac:dyDescent="0.2">
      <c r="A17547" s="733">
        <v>45251</v>
      </c>
      <c r="B17547" s="40" t="s">
        <v>10906</v>
      </c>
      <c r="C17547" s="62" t="s">
        <v>2795</v>
      </c>
      <c r="D17547" s="790" t="s">
        <v>11754</v>
      </c>
      <c r="E17547" s="57">
        <v>5000</v>
      </c>
      <c r="F17547" s="57"/>
      <c r="G17547" s="125">
        <f t="shared" si="280"/>
        <v>-5000</v>
      </c>
      <c r="H17547" s="704" t="s">
        <v>11519</v>
      </c>
    </row>
    <row r="17548" spans="1:8" ht="15" x14ac:dyDescent="0.2">
      <c r="A17548" s="733">
        <v>45251</v>
      </c>
      <c r="B17548" s="40" t="s">
        <v>10230</v>
      </c>
      <c r="C17548" s="62" t="s">
        <v>2795</v>
      </c>
      <c r="D17548" s="790" t="s">
        <v>11754</v>
      </c>
      <c r="E17548" s="57">
        <v>5000</v>
      </c>
      <c r="F17548" s="57"/>
      <c r="G17548" s="125">
        <f t="shared" si="280"/>
        <v>-5000</v>
      </c>
      <c r="H17548" s="704" t="s">
        <v>11519</v>
      </c>
    </row>
    <row r="17549" spans="1:8" ht="15" x14ac:dyDescent="0.2">
      <c r="A17549" s="733">
        <v>45251</v>
      </c>
      <c r="B17549" s="40" t="s">
        <v>9354</v>
      </c>
      <c r="C17549" s="62" t="s">
        <v>2795</v>
      </c>
      <c r="D17549" s="790" t="s">
        <v>11754</v>
      </c>
      <c r="E17549" s="57">
        <v>5000</v>
      </c>
      <c r="F17549" s="57"/>
      <c r="G17549" s="125">
        <f t="shared" si="280"/>
        <v>-5000</v>
      </c>
      <c r="H17549" s="704" t="s">
        <v>11519</v>
      </c>
    </row>
    <row r="17550" spans="1:8" ht="15" x14ac:dyDescent="0.2">
      <c r="A17550" s="733">
        <v>45251</v>
      </c>
      <c r="B17550" s="40" t="s">
        <v>10906</v>
      </c>
      <c r="C17550" s="62" t="s">
        <v>10989</v>
      </c>
      <c r="D17550" s="790" t="s">
        <v>11755</v>
      </c>
      <c r="E17550" s="57">
        <v>13400</v>
      </c>
      <c r="F17550" s="57"/>
      <c r="G17550" s="125">
        <f t="shared" si="280"/>
        <v>-13400</v>
      </c>
      <c r="H17550" s="704" t="s">
        <v>11519</v>
      </c>
    </row>
    <row r="17551" spans="1:8" ht="15" x14ac:dyDescent="0.2">
      <c r="A17551" s="733">
        <v>45251</v>
      </c>
      <c r="B17551" s="40" t="s">
        <v>11623</v>
      </c>
      <c r="C17551" s="62" t="s">
        <v>10989</v>
      </c>
      <c r="D17551" s="790" t="s">
        <v>11756</v>
      </c>
      <c r="E17551" s="57">
        <v>6000</v>
      </c>
      <c r="F17551" s="57"/>
      <c r="G17551" s="125">
        <f t="shared" si="280"/>
        <v>-6000</v>
      </c>
      <c r="H17551" s="704" t="s">
        <v>11519</v>
      </c>
    </row>
    <row r="17552" spans="1:8" ht="15" x14ac:dyDescent="0.2">
      <c r="A17552" s="733">
        <v>45251</v>
      </c>
      <c r="B17552" s="40" t="s">
        <v>10906</v>
      </c>
      <c r="C17552" s="62" t="s">
        <v>5740</v>
      </c>
      <c r="D17552" s="790" t="s">
        <v>369</v>
      </c>
      <c r="E17552" s="57">
        <v>1500</v>
      </c>
      <c r="F17552" s="57"/>
      <c r="G17552" s="125">
        <f t="shared" si="280"/>
        <v>-1500</v>
      </c>
      <c r="H17552" s="704" t="s">
        <v>11519</v>
      </c>
    </row>
    <row r="17553" spans="1:8" ht="15" x14ac:dyDescent="0.2">
      <c r="A17553" s="733">
        <v>45251</v>
      </c>
      <c r="B17553" s="40" t="s">
        <v>10906</v>
      </c>
      <c r="C17553" s="62" t="s">
        <v>285</v>
      </c>
      <c r="D17553" s="790" t="s">
        <v>8661</v>
      </c>
      <c r="E17553" s="57">
        <v>1000</v>
      </c>
      <c r="F17553" s="57"/>
      <c r="G17553" s="125">
        <f t="shared" si="280"/>
        <v>-1000</v>
      </c>
      <c r="H17553" s="704" t="s">
        <v>11519</v>
      </c>
    </row>
    <row r="17554" spans="1:8" ht="15" x14ac:dyDescent="0.2">
      <c r="A17554" s="733">
        <v>45251</v>
      </c>
      <c r="B17554" s="40" t="s">
        <v>9354</v>
      </c>
      <c r="C17554" s="62" t="s">
        <v>5740</v>
      </c>
      <c r="D17554" s="790" t="s">
        <v>369</v>
      </c>
      <c r="E17554" s="57">
        <v>1000</v>
      </c>
      <c r="F17554" s="57"/>
      <c r="G17554" s="125">
        <f t="shared" si="280"/>
        <v>-1000</v>
      </c>
      <c r="H17554" s="704" t="s">
        <v>11519</v>
      </c>
    </row>
    <row r="17555" spans="1:8" ht="15" x14ac:dyDescent="0.2">
      <c r="A17555" s="733">
        <v>45251</v>
      </c>
      <c r="B17555" s="40" t="s">
        <v>103</v>
      </c>
      <c r="C17555" s="62" t="s">
        <v>103</v>
      </c>
      <c r="D17555" s="790" t="s">
        <v>11757</v>
      </c>
      <c r="E17555" s="57">
        <v>5000</v>
      </c>
      <c r="F17555" s="57"/>
      <c r="G17555" s="125">
        <f t="shared" si="280"/>
        <v>-5000</v>
      </c>
      <c r="H17555" s="704" t="s">
        <v>11519</v>
      </c>
    </row>
    <row r="17556" spans="1:8" ht="15" x14ac:dyDescent="0.2">
      <c r="A17556" s="733">
        <v>45251</v>
      </c>
      <c r="B17556" s="40" t="s">
        <v>11085</v>
      </c>
      <c r="C17556" s="62" t="s">
        <v>11758</v>
      </c>
      <c r="D17556" s="790" t="s">
        <v>11759</v>
      </c>
      <c r="E17556" s="57">
        <v>87000</v>
      </c>
      <c r="F17556" s="57"/>
      <c r="G17556" s="125">
        <f t="shared" si="280"/>
        <v>-87000</v>
      </c>
      <c r="H17556" s="704" t="s">
        <v>11519</v>
      </c>
    </row>
    <row r="17557" spans="1:8" ht="15" x14ac:dyDescent="0.2">
      <c r="A17557" s="733">
        <v>45251</v>
      </c>
      <c r="B17557" s="40" t="s">
        <v>11085</v>
      </c>
      <c r="C17557" s="62" t="s">
        <v>5740</v>
      </c>
      <c r="D17557" s="790" t="s">
        <v>369</v>
      </c>
      <c r="E17557" s="57">
        <v>1500</v>
      </c>
      <c r="F17557" s="57"/>
      <c r="G17557" s="125">
        <f t="shared" si="280"/>
        <v>-1500</v>
      </c>
      <c r="H17557" s="704" t="s">
        <v>11519</v>
      </c>
    </row>
    <row r="17558" spans="1:8" ht="15" x14ac:dyDescent="0.2">
      <c r="A17558" s="733">
        <v>45251</v>
      </c>
      <c r="B17558" s="40" t="s">
        <v>10906</v>
      </c>
      <c r="C17558" s="62" t="s">
        <v>5740</v>
      </c>
      <c r="D17558" s="790" t="s">
        <v>369</v>
      </c>
      <c r="E17558" s="57">
        <v>650</v>
      </c>
      <c r="F17558" s="57"/>
      <c r="G17558" s="125">
        <f t="shared" si="280"/>
        <v>-650</v>
      </c>
      <c r="H17558" s="704" t="s">
        <v>11519</v>
      </c>
    </row>
    <row r="17559" spans="1:8" ht="15" x14ac:dyDescent="0.2">
      <c r="A17559" s="733">
        <v>45251</v>
      </c>
      <c r="B17559" s="40" t="s">
        <v>10230</v>
      </c>
      <c r="C17559" s="550" t="s">
        <v>255</v>
      </c>
      <c r="D17559" s="903" t="s">
        <v>11763</v>
      </c>
      <c r="E17559" s="582">
        <v>107660</v>
      </c>
      <c r="F17559" s="57"/>
      <c r="G17559" s="125">
        <f t="shared" si="280"/>
        <v>-107660</v>
      </c>
      <c r="H17559" s="704" t="s">
        <v>11519</v>
      </c>
    </row>
    <row r="17560" spans="1:8" ht="15" x14ac:dyDescent="0.2">
      <c r="A17560" s="733">
        <v>45251</v>
      </c>
      <c r="B17560" s="40" t="s">
        <v>10574</v>
      </c>
      <c r="C17560" s="550" t="s">
        <v>255</v>
      </c>
      <c r="D17560" s="903" t="s">
        <v>11763</v>
      </c>
      <c r="E17560" s="582">
        <v>247020</v>
      </c>
      <c r="F17560" s="57"/>
      <c r="G17560" s="125">
        <f t="shared" si="280"/>
        <v>-247020</v>
      </c>
      <c r="H17560" s="704" t="s">
        <v>11519</v>
      </c>
    </row>
    <row r="17561" spans="1:8" ht="15" x14ac:dyDescent="0.2">
      <c r="A17561" s="733">
        <v>45251</v>
      </c>
      <c r="B17561" s="40" t="s">
        <v>10907</v>
      </c>
      <c r="C17561" s="550" t="s">
        <v>255</v>
      </c>
      <c r="D17561" s="903" t="s">
        <v>11763</v>
      </c>
      <c r="E17561" s="582">
        <v>145320</v>
      </c>
      <c r="F17561" s="57"/>
      <c r="G17561" s="125">
        <f t="shared" si="280"/>
        <v>-145320</v>
      </c>
      <c r="H17561" s="704" t="s">
        <v>11519</v>
      </c>
    </row>
    <row r="17562" spans="1:8" ht="15" x14ac:dyDescent="0.2">
      <c r="A17562" s="733">
        <v>45252</v>
      </c>
      <c r="B17562" s="40" t="s">
        <v>10906</v>
      </c>
      <c r="C17562" s="62" t="s">
        <v>11760</v>
      </c>
      <c r="D17562" s="790" t="s">
        <v>11761</v>
      </c>
      <c r="E17562" s="57">
        <v>50000</v>
      </c>
      <c r="F17562" s="57"/>
      <c r="G17562" s="125">
        <f t="shared" si="280"/>
        <v>-50000</v>
      </c>
      <c r="H17562" s="704" t="s">
        <v>11519</v>
      </c>
    </row>
    <row r="17563" spans="1:8" ht="15" x14ac:dyDescent="0.2">
      <c r="A17563" s="733">
        <v>45252</v>
      </c>
      <c r="B17563" s="40" t="s">
        <v>103</v>
      </c>
      <c r="C17563" s="62" t="s">
        <v>793</v>
      </c>
      <c r="D17563" s="790" t="s">
        <v>11762</v>
      </c>
      <c r="E17563" s="57">
        <v>25000</v>
      </c>
      <c r="F17563" s="57"/>
      <c r="G17563" s="125">
        <f t="shared" si="280"/>
        <v>-25000</v>
      </c>
      <c r="H17563" s="704" t="s">
        <v>11519</v>
      </c>
    </row>
    <row r="17564" spans="1:8" ht="15" x14ac:dyDescent="0.2">
      <c r="A17564" s="733">
        <v>45252</v>
      </c>
      <c r="B17564" s="40" t="s">
        <v>11085</v>
      </c>
      <c r="C17564" s="62" t="s">
        <v>5740</v>
      </c>
      <c r="D17564" s="790" t="s">
        <v>369</v>
      </c>
      <c r="E17564" s="57">
        <v>2800</v>
      </c>
      <c r="F17564" s="57"/>
      <c r="G17564" s="125">
        <f t="shared" si="280"/>
        <v>-2800</v>
      </c>
      <c r="H17564" s="704" t="s">
        <v>11519</v>
      </c>
    </row>
    <row r="17565" spans="1:8" ht="15" x14ac:dyDescent="0.2">
      <c r="A17565" s="733">
        <v>45252</v>
      </c>
      <c r="B17565" s="40" t="s">
        <v>10230</v>
      </c>
      <c r="C17565" s="62" t="s">
        <v>8392</v>
      </c>
      <c r="D17565" s="790" t="s">
        <v>11584</v>
      </c>
      <c r="E17565" s="57">
        <v>1000000</v>
      </c>
      <c r="F17565" s="57"/>
      <c r="G17565" s="125">
        <f t="shared" si="280"/>
        <v>-1000000</v>
      </c>
      <c r="H17565" s="704" t="s">
        <v>11519</v>
      </c>
    </row>
    <row r="17566" spans="1:8" ht="15" x14ac:dyDescent="0.2">
      <c r="A17566" s="733">
        <v>45252</v>
      </c>
      <c r="B17566" s="40" t="s">
        <v>11623</v>
      </c>
      <c r="C17566" s="62" t="s">
        <v>11287</v>
      </c>
      <c r="D17566" s="790" t="s">
        <v>11766</v>
      </c>
      <c r="E17566" s="57">
        <v>20000</v>
      </c>
      <c r="F17566" s="57"/>
      <c r="G17566" s="125">
        <f t="shared" si="280"/>
        <v>-20000</v>
      </c>
      <c r="H17566" s="704" t="s">
        <v>11519</v>
      </c>
    </row>
    <row r="17567" spans="1:8" ht="15" x14ac:dyDescent="0.2">
      <c r="A17567" s="733">
        <v>45252</v>
      </c>
      <c r="B17567" s="40" t="s">
        <v>11442</v>
      </c>
      <c r="C17567" s="62" t="s">
        <v>10989</v>
      </c>
      <c r="D17567" s="790" t="s">
        <v>11767</v>
      </c>
      <c r="E17567" s="57">
        <v>21000</v>
      </c>
      <c r="F17567" s="57"/>
      <c r="G17567" s="125">
        <f t="shared" si="280"/>
        <v>-21000</v>
      </c>
      <c r="H17567" s="704" t="s">
        <v>11519</v>
      </c>
    </row>
    <row r="17568" spans="1:8" ht="15" x14ac:dyDescent="0.2">
      <c r="A17568" s="733">
        <v>45251</v>
      </c>
      <c r="B17568" s="40" t="s">
        <v>11623</v>
      </c>
      <c r="C17568" s="62" t="s">
        <v>5740</v>
      </c>
      <c r="D17568" s="790" t="s">
        <v>369</v>
      </c>
      <c r="E17568" s="57">
        <v>2100</v>
      </c>
      <c r="F17568" s="57"/>
      <c r="G17568" s="125">
        <f t="shared" si="280"/>
        <v>-2100</v>
      </c>
      <c r="H17568" s="704" t="s">
        <v>11519</v>
      </c>
    </row>
    <row r="17569" spans="1:8" ht="15" x14ac:dyDescent="0.2">
      <c r="A17569" s="733">
        <v>45252</v>
      </c>
      <c r="B17569" s="40" t="s">
        <v>11085</v>
      </c>
      <c r="C17569" s="62" t="s">
        <v>10989</v>
      </c>
      <c r="D17569" s="790" t="s">
        <v>11801</v>
      </c>
      <c r="E17569" s="57">
        <v>2400</v>
      </c>
      <c r="F17569" s="57"/>
      <c r="G17569" s="125">
        <f t="shared" si="280"/>
        <v>-2400</v>
      </c>
      <c r="H17569" s="704" t="s">
        <v>11519</v>
      </c>
    </row>
    <row r="17570" spans="1:8" ht="15" x14ac:dyDescent="0.2">
      <c r="A17570" s="733">
        <v>45252</v>
      </c>
      <c r="B17570" s="40" t="s">
        <v>11611</v>
      </c>
      <c r="C17570" s="62" t="s">
        <v>10989</v>
      </c>
      <c r="D17570" s="790" t="s">
        <v>11802</v>
      </c>
      <c r="E17570" s="57">
        <v>4500</v>
      </c>
      <c r="F17570" s="57"/>
      <c r="G17570" s="125">
        <f t="shared" si="280"/>
        <v>-4500</v>
      </c>
      <c r="H17570" s="704" t="s">
        <v>11519</v>
      </c>
    </row>
    <row r="17571" spans="1:8" ht="15" x14ac:dyDescent="0.2">
      <c r="A17571" s="733">
        <v>45252</v>
      </c>
      <c r="B17571" s="40" t="s">
        <v>10906</v>
      </c>
      <c r="C17571" s="62" t="s">
        <v>5740</v>
      </c>
      <c r="D17571" s="790" t="s">
        <v>369</v>
      </c>
      <c r="E17571" s="57">
        <v>3500</v>
      </c>
      <c r="F17571" s="57"/>
      <c r="G17571" s="125">
        <f t="shared" si="280"/>
        <v>-3500</v>
      </c>
      <c r="H17571" s="704" t="s">
        <v>11519</v>
      </c>
    </row>
    <row r="17572" spans="1:8" ht="15" x14ac:dyDescent="0.2">
      <c r="A17572" s="733">
        <v>45252</v>
      </c>
      <c r="B17572" s="40" t="s">
        <v>11623</v>
      </c>
      <c r="C17572" s="62" t="s">
        <v>5740</v>
      </c>
      <c r="D17572" s="790" t="s">
        <v>369</v>
      </c>
      <c r="E17572" s="57">
        <v>2100</v>
      </c>
      <c r="F17572" s="57"/>
      <c r="G17572" s="125">
        <f t="shared" si="280"/>
        <v>-2100</v>
      </c>
      <c r="H17572" s="704" t="s">
        <v>11519</v>
      </c>
    </row>
    <row r="17573" spans="1:8" ht="15" x14ac:dyDescent="0.2">
      <c r="A17573" s="733">
        <v>45252</v>
      </c>
      <c r="B17573" s="40" t="s">
        <v>11507</v>
      </c>
      <c r="C17573" s="62" t="s">
        <v>391</v>
      </c>
      <c r="D17573" s="790" t="s">
        <v>6385</v>
      </c>
      <c r="E17573" s="57">
        <v>8200</v>
      </c>
      <c r="F17573" s="57"/>
      <c r="G17573" s="125">
        <f t="shared" si="280"/>
        <v>-8200</v>
      </c>
      <c r="H17573" s="704" t="s">
        <v>11519</v>
      </c>
    </row>
    <row r="17574" spans="1:8" ht="15" x14ac:dyDescent="0.2">
      <c r="A17574" s="733">
        <v>45252</v>
      </c>
      <c r="B17574" s="40" t="s">
        <v>11507</v>
      </c>
      <c r="C17574" s="62" t="s">
        <v>391</v>
      </c>
      <c r="D17574" s="790" t="s">
        <v>6385</v>
      </c>
      <c r="E17574" s="57">
        <v>22600</v>
      </c>
      <c r="F17574" s="57"/>
      <c r="G17574" s="125">
        <f t="shared" si="280"/>
        <v>-22600</v>
      </c>
      <c r="H17574" s="704" t="s">
        <v>11519</v>
      </c>
    </row>
    <row r="17575" spans="1:8" ht="15" x14ac:dyDescent="0.2">
      <c r="A17575" s="733">
        <v>45253</v>
      </c>
      <c r="B17575" s="40" t="s">
        <v>11089</v>
      </c>
      <c r="C17575" s="62" t="s">
        <v>11740</v>
      </c>
      <c r="D17575" s="790" t="s">
        <v>10217</v>
      </c>
      <c r="E17575" s="57">
        <v>267000</v>
      </c>
      <c r="F17575" s="57"/>
      <c r="G17575" s="125">
        <f t="shared" si="280"/>
        <v>-267000</v>
      </c>
      <c r="H17575" s="704" t="s">
        <v>11519</v>
      </c>
    </row>
    <row r="17576" spans="1:8" ht="15" x14ac:dyDescent="0.2">
      <c r="A17576" s="733">
        <v>45253</v>
      </c>
      <c r="B17576" s="40" t="s">
        <v>11611</v>
      </c>
      <c r="C17576" s="62" t="s">
        <v>437</v>
      </c>
      <c r="D17576" s="790" t="s">
        <v>11803</v>
      </c>
      <c r="E17576" s="57">
        <v>61200</v>
      </c>
      <c r="F17576" s="57"/>
      <c r="G17576" s="125">
        <f t="shared" si="280"/>
        <v>-61200</v>
      </c>
      <c r="H17576" s="704" t="s">
        <v>11519</v>
      </c>
    </row>
    <row r="17577" spans="1:8" ht="15" x14ac:dyDescent="0.2">
      <c r="A17577" s="733">
        <v>45254</v>
      </c>
      <c r="B17577" s="40" t="s">
        <v>11613</v>
      </c>
      <c r="C17577" s="62" t="s">
        <v>11614</v>
      </c>
      <c r="D17577" s="790" t="s">
        <v>1156</v>
      </c>
      <c r="E17577" s="57">
        <v>15000</v>
      </c>
      <c r="F17577" s="57"/>
      <c r="G17577" s="125">
        <f t="shared" si="280"/>
        <v>-15000</v>
      </c>
      <c r="H17577" s="704" t="s">
        <v>11519</v>
      </c>
    </row>
    <row r="17578" spans="1:8" ht="15" x14ac:dyDescent="0.2">
      <c r="A17578" s="733">
        <v>45254</v>
      </c>
      <c r="B17578" s="40" t="s">
        <v>103</v>
      </c>
      <c r="C17578" s="62" t="s">
        <v>103</v>
      </c>
      <c r="D17578" s="790" t="s">
        <v>11757</v>
      </c>
      <c r="E17578" s="57">
        <v>6000</v>
      </c>
      <c r="F17578" s="57"/>
      <c r="G17578" s="125">
        <f t="shared" si="280"/>
        <v>-6000</v>
      </c>
      <c r="H17578" s="704" t="s">
        <v>11519</v>
      </c>
    </row>
    <row r="17579" spans="1:8" ht="15" x14ac:dyDescent="0.2">
      <c r="A17579" s="733">
        <v>45254</v>
      </c>
      <c r="B17579" s="40" t="s">
        <v>10906</v>
      </c>
      <c r="C17579" s="62" t="s">
        <v>391</v>
      </c>
      <c r="D17579" s="790" t="s">
        <v>7133</v>
      </c>
      <c r="E17579" s="57">
        <v>850</v>
      </c>
      <c r="F17579" s="57"/>
      <c r="G17579" s="125">
        <f t="shared" si="280"/>
        <v>-850</v>
      </c>
      <c r="H17579" s="704" t="s">
        <v>11519</v>
      </c>
    </row>
    <row r="17580" spans="1:8" ht="15" x14ac:dyDescent="0.2">
      <c r="A17580" s="733">
        <v>45255</v>
      </c>
      <c r="B17580" s="40" t="s">
        <v>10906</v>
      </c>
      <c r="C17580" s="62" t="s">
        <v>5740</v>
      </c>
      <c r="D17580" s="790" t="s">
        <v>369</v>
      </c>
      <c r="E17580" s="57">
        <v>2500</v>
      </c>
      <c r="F17580" s="57"/>
      <c r="G17580" s="125">
        <f t="shared" si="280"/>
        <v>-2500</v>
      </c>
      <c r="H17580" s="704" t="s">
        <v>11519</v>
      </c>
    </row>
    <row r="17581" spans="1:8" ht="15" x14ac:dyDescent="0.2">
      <c r="A17581" s="733">
        <v>45255</v>
      </c>
      <c r="B17581" s="40" t="s">
        <v>103</v>
      </c>
      <c r="C17581" s="62" t="s">
        <v>103</v>
      </c>
      <c r="D17581" s="790" t="s">
        <v>11757</v>
      </c>
      <c r="E17581" s="57">
        <v>5000</v>
      </c>
      <c r="F17581" s="57"/>
      <c r="G17581" s="125">
        <f t="shared" si="280"/>
        <v>-5000</v>
      </c>
      <c r="H17581" s="704" t="s">
        <v>11519</v>
      </c>
    </row>
    <row r="17582" spans="1:8" ht="15" x14ac:dyDescent="0.2">
      <c r="A17582" s="733">
        <v>45255</v>
      </c>
      <c r="B17582" s="40" t="s">
        <v>6503</v>
      </c>
      <c r="C17582" s="62" t="s">
        <v>10989</v>
      </c>
      <c r="D17582" s="790" t="s">
        <v>11804</v>
      </c>
      <c r="E17582" s="57">
        <v>4400</v>
      </c>
      <c r="F17582" s="57"/>
      <c r="G17582" s="125">
        <f t="shared" si="280"/>
        <v>-4400</v>
      </c>
      <c r="H17582" s="704" t="s">
        <v>11519</v>
      </c>
    </row>
    <row r="17583" spans="1:8" ht="15" x14ac:dyDescent="0.2">
      <c r="A17583" s="733">
        <v>45255</v>
      </c>
      <c r="B17583" s="40" t="s">
        <v>11085</v>
      </c>
      <c r="C17583" s="62" t="s">
        <v>391</v>
      </c>
      <c r="D17583" s="790" t="s">
        <v>11805</v>
      </c>
      <c r="E17583" s="57">
        <v>4000</v>
      </c>
      <c r="F17583" s="57"/>
      <c r="G17583" s="125">
        <f t="shared" si="280"/>
        <v>-4000</v>
      </c>
      <c r="H17583" s="704" t="s">
        <v>11519</v>
      </c>
    </row>
    <row r="17584" spans="1:8" ht="15" x14ac:dyDescent="0.2">
      <c r="A17584" s="733">
        <v>45255</v>
      </c>
      <c r="B17584" s="40" t="s">
        <v>11623</v>
      </c>
      <c r="C17584" s="62" t="s">
        <v>10989</v>
      </c>
      <c r="D17584" s="790" t="s">
        <v>11802</v>
      </c>
      <c r="E17584" s="57">
        <v>5000</v>
      </c>
      <c r="F17584" s="57"/>
      <c r="G17584" s="125">
        <f t="shared" si="280"/>
        <v>-5000</v>
      </c>
      <c r="H17584" s="704" t="s">
        <v>11519</v>
      </c>
    </row>
    <row r="17585" spans="1:8" ht="15" x14ac:dyDescent="0.2">
      <c r="A17585" s="733">
        <v>45255</v>
      </c>
      <c r="B17585" s="40" t="s">
        <v>11085</v>
      </c>
      <c r="C17585" s="62" t="s">
        <v>391</v>
      </c>
      <c r="D17585" s="790" t="s">
        <v>11806</v>
      </c>
      <c r="E17585" s="57">
        <v>1000</v>
      </c>
      <c r="F17585" s="57"/>
      <c r="G17585" s="125">
        <f t="shared" si="280"/>
        <v>-1000</v>
      </c>
      <c r="H17585" s="704" t="s">
        <v>11519</v>
      </c>
    </row>
    <row r="17586" spans="1:8" ht="15" x14ac:dyDescent="0.2">
      <c r="A17586" s="733">
        <v>45255</v>
      </c>
      <c r="B17586" s="40" t="s">
        <v>11507</v>
      </c>
      <c r="C17586" s="62" t="s">
        <v>391</v>
      </c>
      <c r="D17586" s="790" t="s">
        <v>6385</v>
      </c>
      <c r="E17586" s="57">
        <v>3520</v>
      </c>
      <c r="F17586" s="57"/>
      <c r="G17586" s="125">
        <f t="shared" si="280"/>
        <v>-3520</v>
      </c>
      <c r="H17586" s="704" t="s">
        <v>11519</v>
      </c>
    </row>
    <row r="17587" spans="1:8" ht="15" x14ac:dyDescent="0.2">
      <c r="A17587" s="733">
        <v>45257</v>
      </c>
      <c r="B17587" s="40" t="s">
        <v>10906</v>
      </c>
      <c r="C17587" s="62" t="s">
        <v>5740</v>
      </c>
      <c r="D17587" s="790" t="s">
        <v>369</v>
      </c>
      <c r="E17587" s="57">
        <v>3200</v>
      </c>
      <c r="F17587" s="57"/>
      <c r="G17587" s="125">
        <f t="shared" si="280"/>
        <v>-3200</v>
      </c>
      <c r="H17587" s="704" t="s">
        <v>11519</v>
      </c>
    </row>
    <row r="17588" spans="1:8" ht="15" x14ac:dyDescent="0.2">
      <c r="A17588" s="733">
        <v>45257</v>
      </c>
      <c r="B17588" s="40" t="s">
        <v>103</v>
      </c>
      <c r="C17588" s="62" t="s">
        <v>103</v>
      </c>
      <c r="D17588" s="790" t="s">
        <v>11757</v>
      </c>
      <c r="E17588" s="57">
        <v>5000</v>
      </c>
      <c r="F17588" s="57"/>
      <c r="G17588" s="125">
        <f t="shared" si="280"/>
        <v>-5000</v>
      </c>
      <c r="H17588" s="704" t="s">
        <v>11519</v>
      </c>
    </row>
    <row r="17589" spans="1:8" ht="15" x14ac:dyDescent="0.2">
      <c r="A17589" s="733">
        <v>45258</v>
      </c>
      <c r="B17589" s="40" t="s">
        <v>11442</v>
      </c>
      <c r="C17589" s="62" t="s">
        <v>5740</v>
      </c>
      <c r="D17589" s="790" t="s">
        <v>369</v>
      </c>
      <c r="E17589" s="57">
        <v>250</v>
      </c>
      <c r="F17589" s="57"/>
      <c r="G17589" s="125">
        <f t="shared" si="280"/>
        <v>-250</v>
      </c>
      <c r="H17589" s="704" t="s">
        <v>11519</v>
      </c>
    </row>
    <row r="17590" spans="1:8" ht="15" x14ac:dyDescent="0.2">
      <c r="A17590" s="733">
        <v>45259</v>
      </c>
      <c r="B17590" s="40" t="s">
        <v>103</v>
      </c>
      <c r="C17590" s="62" t="s">
        <v>103</v>
      </c>
      <c r="D17590" s="790" t="s">
        <v>11757</v>
      </c>
      <c r="E17590" s="57">
        <v>4000</v>
      </c>
      <c r="F17590" s="57"/>
      <c r="G17590" s="125">
        <f t="shared" si="280"/>
        <v>-4000</v>
      </c>
      <c r="H17590" s="704" t="s">
        <v>11519</v>
      </c>
    </row>
    <row r="17591" spans="1:8" ht="15" x14ac:dyDescent="0.2">
      <c r="A17591" s="733">
        <v>45259</v>
      </c>
      <c r="B17591" s="40" t="s">
        <v>9354</v>
      </c>
      <c r="C17591" s="62" t="s">
        <v>391</v>
      </c>
      <c r="D17591" s="790" t="s">
        <v>9915</v>
      </c>
      <c r="E17591" s="57">
        <v>12000</v>
      </c>
      <c r="F17591" s="57"/>
      <c r="G17591" s="125">
        <f t="shared" si="280"/>
        <v>-12000</v>
      </c>
      <c r="H17591" s="704" t="s">
        <v>11519</v>
      </c>
    </row>
    <row r="17592" spans="1:8" ht="15" x14ac:dyDescent="0.2">
      <c r="A17592" s="733">
        <v>45259</v>
      </c>
      <c r="B17592" s="40" t="s">
        <v>10906</v>
      </c>
      <c r="C17592" s="62" t="s">
        <v>10989</v>
      </c>
      <c r="D17592" s="790" t="s">
        <v>4308</v>
      </c>
      <c r="E17592" s="57">
        <v>3500</v>
      </c>
      <c r="F17592" s="57"/>
      <c r="G17592" s="125">
        <f t="shared" si="280"/>
        <v>-3500</v>
      </c>
      <c r="H17592" s="704" t="s">
        <v>11519</v>
      </c>
    </row>
    <row r="17593" spans="1:8" ht="15" x14ac:dyDescent="0.2">
      <c r="A17593" s="733">
        <v>45260</v>
      </c>
      <c r="B17593" s="40" t="s">
        <v>11303</v>
      </c>
      <c r="C17593" s="62"/>
      <c r="D17593" s="790" t="s">
        <v>11819</v>
      </c>
      <c r="E17593" s="57">
        <v>4000</v>
      </c>
      <c r="F17593" s="57"/>
      <c r="G17593" s="125">
        <f t="shared" si="280"/>
        <v>-4000</v>
      </c>
      <c r="H17593" s="704" t="s">
        <v>11519</v>
      </c>
    </row>
    <row r="17594" spans="1:8" ht="15" x14ac:dyDescent="0.2">
      <c r="A17594" s="733">
        <v>45259</v>
      </c>
      <c r="B17594" s="40" t="s">
        <v>10906</v>
      </c>
      <c r="C17594" s="62" t="s">
        <v>5740</v>
      </c>
      <c r="D17594" s="790" t="s">
        <v>369</v>
      </c>
      <c r="E17594" s="57">
        <v>200</v>
      </c>
      <c r="F17594" s="57"/>
      <c r="G17594" s="125">
        <f t="shared" si="280"/>
        <v>-200</v>
      </c>
      <c r="H17594" s="704" t="s">
        <v>11519</v>
      </c>
    </row>
    <row r="17595" spans="1:8" ht="15" x14ac:dyDescent="0.2">
      <c r="A17595" s="733">
        <v>45259</v>
      </c>
      <c r="B17595" s="40" t="s">
        <v>25</v>
      </c>
      <c r="C17595" s="62" t="s">
        <v>4064</v>
      </c>
      <c r="D17595" s="790" t="s">
        <v>2107</v>
      </c>
      <c r="E17595" s="57">
        <v>850</v>
      </c>
      <c r="F17595" s="57"/>
      <c r="G17595" s="125">
        <f t="shared" si="280"/>
        <v>-850</v>
      </c>
      <c r="H17595" s="704" t="s">
        <v>11519</v>
      </c>
    </row>
    <row r="17596" spans="1:8" ht="15" x14ac:dyDescent="0.2">
      <c r="A17596" s="733">
        <v>45260</v>
      </c>
      <c r="B17596" s="40" t="s">
        <v>103</v>
      </c>
      <c r="C17596" s="62" t="s">
        <v>2995</v>
      </c>
      <c r="D17596" s="790" t="s">
        <v>369</v>
      </c>
      <c r="E17596" s="57">
        <v>6000</v>
      </c>
      <c r="F17596" s="57"/>
      <c r="G17596" s="125">
        <f t="shared" si="280"/>
        <v>-6000</v>
      </c>
      <c r="H17596" s="704" t="s">
        <v>11519</v>
      </c>
    </row>
    <row r="17597" spans="1:8" ht="15" x14ac:dyDescent="0.2">
      <c r="A17597" s="733">
        <v>45260</v>
      </c>
      <c r="B17597" s="40" t="s">
        <v>11716</v>
      </c>
      <c r="C17597" s="62" t="s">
        <v>10989</v>
      </c>
      <c r="D17597" s="790" t="s">
        <v>11820</v>
      </c>
      <c r="E17597" s="57">
        <v>850</v>
      </c>
      <c r="F17597" s="57"/>
      <c r="G17597" s="125">
        <f t="shared" si="280"/>
        <v>-850</v>
      </c>
      <c r="H17597" s="704" t="s">
        <v>11519</v>
      </c>
    </row>
    <row r="17598" spans="1:8" ht="15" x14ac:dyDescent="0.2">
      <c r="A17598" s="733">
        <v>45260</v>
      </c>
      <c r="B17598" s="40" t="s">
        <v>11716</v>
      </c>
      <c r="C17598" s="62" t="s">
        <v>5740</v>
      </c>
      <c r="D17598" s="790" t="s">
        <v>369</v>
      </c>
      <c r="E17598" s="57">
        <v>2000</v>
      </c>
      <c r="F17598" s="57"/>
      <c r="G17598" s="125">
        <f t="shared" si="280"/>
        <v>-2000</v>
      </c>
      <c r="H17598" s="704" t="s">
        <v>11519</v>
      </c>
    </row>
    <row r="17599" spans="1:8" ht="15" x14ac:dyDescent="0.2">
      <c r="A17599" s="733">
        <v>45260</v>
      </c>
      <c r="B17599" s="40" t="s">
        <v>3944</v>
      </c>
      <c r="C17599" s="62" t="s">
        <v>285</v>
      </c>
      <c r="D17599" s="790" t="s">
        <v>11379</v>
      </c>
      <c r="E17599" s="57">
        <v>500</v>
      </c>
      <c r="F17599" s="57"/>
      <c r="G17599" s="125">
        <f t="shared" ref="G17599:G17668" si="281">F17599-E17599</f>
        <v>-500</v>
      </c>
      <c r="H17599" s="704" t="s">
        <v>11519</v>
      </c>
    </row>
    <row r="17600" spans="1:8" ht="15" x14ac:dyDescent="0.2">
      <c r="A17600" s="733">
        <v>45260</v>
      </c>
      <c r="B17600" s="40" t="s">
        <v>11623</v>
      </c>
      <c r="C17600" s="62" t="s">
        <v>5740</v>
      </c>
      <c r="D17600" s="790" t="s">
        <v>369</v>
      </c>
      <c r="E17600" s="57">
        <v>500</v>
      </c>
      <c r="F17600" s="57"/>
      <c r="G17600" s="125">
        <f t="shared" si="281"/>
        <v>-500</v>
      </c>
      <c r="H17600" s="704" t="s">
        <v>11519</v>
      </c>
    </row>
    <row r="17601" spans="1:8" ht="15" x14ac:dyDescent="0.2">
      <c r="A17601" s="733">
        <v>45260</v>
      </c>
      <c r="B17601" s="40" t="s">
        <v>10906</v>
      </c>
      <c r="C17601" s="62" t="s">
        <v>10989</v>
      </c>
      <c r="D17601" s="790" t="s">
        <v>11821</v>
      </c>
      <c r="E17601" s="57">
        <v>2800</v>
      </c>
      <c r="F17601" s="57"/>
      <c r="G17601" s="125">
        <f t="shared" si="281"/>
        <v>-2800</v>
      </c>
      <c r="H17601" s="704" t="s">
        <v>11519</v>
      </c>
    </row>
    <row r="17602" spans="1:8" ht="15" x14ac:dyDescent="0.2">
      <c r="A17602" s="733">
        <v>45260</v>
      </c>
      <c r="B17602" s="62" t="s">
        <v>11085</v>
      </c>
      <c r="C17602" s="1082" t="s">
        <v>793</v>
      </c>
      <c r="D17602" s="1083" t="s">
        <v>11007</v>
      </c>
      <c r="E17602" s="1084">
        <v>25000</v>
      </c>
      <c r="F17602" s="57"/>
      <c r="G17602" s="125">
        <f t="shared" si="281"/>
        <v>-25000</v>
      </c>
      <c r="H17602" s="704" t="s">
        <v>11519</v>
      </c>
    </row>
    <row r="17603" spans="1:8" ht="15" x14ac:dyDescent="0.2">
      <c r="A17603" s="733">
        <v>45260</v>
      </c>
      <c r="B17603" s="62" t="s">
        <v>9984</v>
      </c>
      <c r="C17603" s="1082" t="s">
        <v>793</v>
      </c>
      <c r="D17603" s="1083" t="s">
        <v>11007</v>
      </c>
      <c r="E17603" s="1084">
        <v>25000</v>
      </c>
      <c r="F17603" s="57"/>
      <c r="G17603" s="125">
        <f t="shared" si="281"/>
        <v>-25000</v>
      </c>
      <c r="H17603" s="704" t="s">
        <v>11519</v>
      </c>
    </row>
    <row r="17604" spans="1:8" ht="15" x14ac:dyDescent="0.2">
      <c r="A17604" s="733">
        <v>45260</v>
      </c>
      <c r="B17604" s="62" t="s">
        <v>11716</v>
      </c>
      <c r="C17604" s="1082" t="s">
        <v>793</v>
      </c>
      <c r="D17604" s="1083" t="s">
        <v>11008</v>
      </c>
      <c r="E17604" s="1084">
        <v>25000</v>
      </c>
      <c r="F17604" s="57"/>
      <c r="G17604" s="125">
        <f t="shared" si="281"/>
        <v>-25000</v>
      </c>
      <c r="H17604" s="704" t="s">
        <v>11519</v>
      </c>
    </row>
    <row r="17605" spans="1:8" ht="15" x14ac:dyDescent="0.2">
      <c r="A17605" s="733">
        <v>45260</v>
      </c>
      <c r="B17605" s="62" t="s">
        <v>10906</v>
      </c>
      <c r="C17605" s="1082" t="s">
        <v>793</v>
      </c>
      <c r="D17605" s="1083" t="s">
        <v>11008</v>
      </c>
      <c r="E17605" s="1084">
        <v>25000</v>
      </c>
      <c r="F17605" s="57"/>
      <c r="G17605" s="125">
        <f t="shared" si="281"/>
        <v>-25000</v>
      </c>
      <c r="H17605" s="704" t="s">
        <v>11519</v>
      </c>
    </row>
    <row r="17606" spans="1:8" ht="15" x14ac:dyDescent="0.2">
      <c r="A17606" s="733">
        <v>45260</v>
      </c>
      <c r="B17606" s="62" t="s">
        <v>25</v>
      </c>
      <c r="C17606" s="1082" t="s">
        <v>793</v>
      </c>
      <c r="D17606" s="1083" t="s">
        <v>11114</v>
      </c>
      <c r="E17606" s="1084">
        <v>105000</v>
      </c>
      <c r="F17606" s="57"/>
      <c r="G17606" s="125">
        <f t="shared" si="281"/>
        <v>-105000</v>
      </c>
      <c r="H17606" s="704" t="s">
        <v>11519</v>
      </c>
    </row>
    <row r="17607" spans="1:8" ht="15" x14ac:dyDescent="0.2">
      <c r="A17607" s="733">
        <v>45260</v>
      </c>
      <c r="B17607" s="62" t="s">
        <v>11623</v>
      </c>
      <c r="C17607" s="1082" t="s">
        <v>793</v>
      </c>
      <c r="D17607" s="1083" t="s">
        <v>10747</v>
      </c>
      <c r="E17607" s="1084">
        <v>100040</v>
      </c>
      <c r="F17607" s="125"/>
      <c r="G17607" s="125">
        <f t="shared" si="281"/>
        <v>-100040</v>
      </c>
      <c r="H17607" s="704" t="s">
        <v>11519</v>
      </c>
    </row>
    <row r="17608" spans="1:8" ht="15" x14ac:dyDescent="0.2">
      <c r="A17608" s="733">
        <v>45260</v>
      </c>
      <c r="B17608" s="62" t="s">
        <v>103</v>
      </c>
      <c r="C17608" s="1082" t="s">
        <v>793</v>
      </c>
      <c r="D17608" s="1083" t="s">
        <v>10135</v>
      </c>
      <c r="E17608" s="1084">
        <v>336170</v>
      </c>
      <c r="F17608" s="125"/>
      <c r="G17608" s="125">
        <f t="shared" si="281"/>
        <v>-336170</v>
      </c>
      <c r="H17608" s="704" t="s">
        <v>11519</v>
      </c>
    </row>
    <row r="17609" spans="1:8" ht="15" x14ac:dyDescent="0.2">
      <c r="A17609" s="733">
        <v>45260</v>
      </c>
      <c r="B17609" s="62" t="s">
        <v>103</v>
      </c>
      <c r="C17609" s="1082" t="s">
        <v>793</v>
      </c>
      <c r="D17609" s="1083" t="s">
        <v>11032</v>
      </c>
      <c r="E17609" s="1084">
        <v>41880</v>
      </c>
      <c r="F17609" s="125"/>
      <c r="G17609" s="125">
        <f t="shared" si="281"/>
        <v>-41880</v>
      </c>
      <c r="H17609" s="704" t="s">
        <v>11519</v>
      </c>
    </row>
    <row r="17610" spans="1:8" ht="15" x14ac:dyDescent="0.2">
      <c r="A17610" s="733">
        <v>45260</v>
      </c>
      <c r="B17610" s="62" t="s">
        <v>37</v>
      </c>
      <c r="C17610" s="1082" t="s">
        <v>793</v>
      </c>
      <c r="D17610" s="1083" t="s">
        <v>11832</v>
      </c>
      <c r="E17610" s="1084">
        <v>132130</v>
      </c>
      <c r="F17610" s="125"/>
      <c r="G17610" s="125">
        <f t="shared" si="281"/>
        <v>-132130</v>
      </c>
      <c r="H17610" s="704" t="s">
        <v>11519</v>
      </c>
    </row>
    <row r="17611" spans="1:8" ht="15" x14ac:dyDescent="0.2">
      <c r="A17611" s="733">
        <v>45260</v>
      </c>
      <c r="B17611" s="62" t="s">
        <v>10906</v>
      </c>
      <c r="C17611" s="1082" t="s">
        <v>793</v>
      </c>
      <c r="D17611" s="1083" t="s">
        <v>11833</v>
      </c>
      <c r="E17611" s="1084">
        <v>23500</v>
      </c>
      <c r="F17611" s="125"/>
      <c r="G17611" s="125">
        <f t="shared" si="281"/>
        <v>-23500</v>
      </c>
      <c r="H17611" s="704" t="s">
        <v>11519</v>
      </c>
    </row>
    <row r="17612" spans="1:8" ht="15" x14ac:dyDescent="0.2">
      <c r="A17612" s="733">
        <v>45260</v>
      </c>
      <c r="B17612" s="62" t="s">
        <v>9354</v>
      </c>
      <c r="C17612" s="1082" t="s">
        <v>793</v>
      </c>
      <c r="D17612" s="1083" t="s">
        <v>11834</v>
      </c>
      <c r="E17612" s="1084">
        <v>40480</v>
      </c>
      <c r="F17612" s="125"/>
      <c r="G17612" s="125">
        <f t="shared" si="281"/>
        <v>-40480</v>
      </c>
      <c r="H17612" s="704" t="s">
        <v>11519</v>
      </c>
    </row>
    <row r="17613" spans="1:8" ht="15" x14ac:dyDescent="0.2">
      <c r="A17613" s="733">
        <v>45260</v>
      </c>
      <c r="B17613" s="62" t="s">
        <v>9984</v>
      </c>
      <c r="C17613" s="1082" t="s">
        <v>793</v>
      </c>
      <c r="D17613" s="1083" t="s">
        <v>11835</v>
      </c>
      <c r="E17613" s="1084">
        <v>57750</v>
      </c>
      <c r="F17613" s="125"/>
      <c r="G17613" s="125">
        <f t="shared" si="281"/>
        <v>-57750</v>
      </c>
      <c r="H17613" s="704" t="s">
        <v>11519</v>
      </c>
    </row>
    <row r="17614" spans="1:8" ht="15" x14ac:dyDescent="0.2">
      <c r="A17614" s="733">
        <v>45260</v>
      </c>
      <c r="B17614" s="62" t="s">
        <v>11623</v>
      </c>
      <c r="C17614" s="1082" t="s">
        <v>793</v>
      </c>
      <c r="D17614" s="1083" t="s">
        <v>11836</v>
      </c>
      <c r="E17614" s="1084">
        <v>65000</v>
      </c>
      <c r="F17614" s="125"/>
      <c r="G17614" s="125">
        <f t="shared" si="281"/>
        <v>-65000</v>
      </c>
      <c r="H17614" s="704" t="s">
        <v>11519</v>
      </c>
    </row>
    <row r="17615" spans="1:8" ht="15" x14ac:dyDescent="0.2">
      <c r="A17615" s="733">
        <v>45260</v>
      </c>
      <c r="B17615" s="62" t="s">
        <v>9984</v>
      </c>
      <c r="C17615" s="1082" t="s">
        <v>793</v>
      </c>
      <c r="D17615" s="1083" t="s">
        <v>11837</v>
      </c>
      <c r="E17615" s="1084">
        <v>50210</v>
      </c>
      <c r="F17615" s="125"/>
      <c r="G17615" s="125">
        <f t="shared" si="281"/>
        <v>-50210</v>
      </c>
      <c r="H17615" s="704" t="s">
        <v>11519</v>
      </c>
    </row>
    <row r="17616" spans="1:8" ht="15" x14ac:dyDescent="0.2">
      <c r="A17616" s="733">
        <v>45260</v>
      </c>
      <c r="B17616" s="62" t="s">
        <v>3945</v>
      </c>
      <c r="C17616" s="1082" t="s">
        <v>793</v>
      </c>
      <c r="D17616" s="1083" t="s">
        <v>11838</v>
      </c>
      <c r="E17616" s="1084">
        <v>93060</v>
      </c>
      <c r="F17616" s="125"/>
      <c r="G17616" s="125">
        <f t="shared" si="281"/>
        <v>-93060</v>
      </c>
      <c r="H17616" s="704" t="s">
        <v>11519</v>
      </c>
    </row>
    <row r="17617" spans="1:8" ht="15" x14ac:dyDescent="0.2">
      <c r="A17617" s="733">
        <v>45260</v>
      </c>
      <c r="B17617" s="62" t="s">
        <v>9984</v>
      </c>
      <c r="C17617" s="1082" t="s">
        <v>793</v>
      </c>
      <c r="D17617" s="1083" t="s">
        <v>11839</v>
      </c>
      <c r="E17617" s="1084">
        <v>17130</v>
      </c>
      <c r="F17617" s="125"/>
      <c r="G17617" s="125">
        <f t="shared" si="281"/>
        <v>-17130</v>
      </c>
      <c r="H17617" s="704" t="s">
        <v>11519</v>
      </c>
    </row>
    <row r="17618" spans="1:8" ht="15" x14ac:dyDescent="0.2">
      <c r="A17618" s="733">
        <v>45260</v>
      </c>
      <c r="B17618" s="62" t="s">
        <v>11726</v>
      </c>
      <c r="C17618" s="1082" t="s">
        <v>793</v>
      </c>
      <c r="D17618" s="1083" t="s">
        <v>11840</v>
      </c>
      <c r="E17618" s="1084">
        <v>380484</v>
      </c>
      <c r="F17618" s="125"/>
      <c r="G17618" s="125">
        <f t="shared" si="281"/>
        <v>-380484</v>
      </c>
      <c r="H17618" s="704" t="s">
        <v>11519</v>
      </c>
    </row>
    <row r="17619" spans="1:8" ht="15" x14ac:dyDescent="0.2">
      <c r="A17619" s="733">
        <v>45271</v>
      </c>
      <c r="B17619" s="62" t="s">
        <v>11726</v>
      </c>
      <c r="C17619" s="1082" t="s">
        <v>793</v>
      </c>
      <c r="D17619" s="1085" t="s">
        <v>11866</v>
      </c>
      <c r="E17619" s="1084">
        <v>147980</v>
      </c>
      <c r="F17619" s="125"/>
      <c r="G17619" s="125">
        <f>F17619-E17619</f>
        <v>-147980</v>
      </c>
      <c r="H17619" s="704" t="s">
        <v>11823</v>
      </c>
    </row>
    <row r="17620" spans="1:8" ht="15" x14ac:dyDescent="0.2">
      <c r="A17620" s="733">
        <v>45271</v>
      </c>
      <c r="B17620" s="62" t="s">
        <v>9984</v>
      </c>
      <c r="C17620" s="1082" t="s">
        <v>793</v>
      </c>
      <c r="D17620" s="1085" t="s">
        <v>11867</v>
      </c>
      <c r="E17620" s="1084">
        <v>70690</v>
      </c>
      <c r="F17620" s="125"/>
      <c r="G17620" s="125">
        <f>F17620-E17620</f>
        <v>-70690</v>
      </c>
      <c r="H17620" s="704" t="s">
        <v>11823</v>
      </c>
    </row>
    <row r="17621" spans="1:8" ht="15" x14ac:dyDescent="0.2">
      <c r="A17621" s="733">
        <v>45271</v>
      </c>
      <c r="B17621" s="62" t="s">
        <v>3944</v>
      </c>
      <c r="C17621" s="1082" t="s">
        <v>793</v>
      </c>
      <c r="D17621" s="1085" t="s">
        <v>11935</v>
      </c>
      <c r="E17621" s="1084">
        <v>136964.58333333334</v>
      </c>
      <c r="F17621" s="125"/>
      <c r="G17621" s="125">
        <f>F17621-E17621</f>
        <v>-136964.58333333334</v>
      </c>
      <c r="H17621" s="704" t="s">
        <v>11823</v>
      </c>
    </row>
    <row r="17622" spans="1:8" ht="15" x14ac:dyDescent="0.2">
      <c r="A17622" s="733">
        <v>45271</v>
      </c>
      <c r="B17622" s="40" t="s">
        <v>10149</v>
      </c>
      <c r="C17622" s="1082" t="s">
        <v>793</v>
      </c>
      <c r="D17622" s="1085" t="s">
        <v>6701</v>
      </c>
      <c r="E17622" s="1084">
        <v>25050</v>
      </c>
      <c r="F17622" s="125"/>
      <c r="G17622" s="125">
        <f>F17622-E17622</f>
        <v>-25050</v>
      </c>
      <c r="H17622" s="704" t="s">
        <v>11823</v>
      </c>
    </row>
    <row r="17623" spans="1:8" ht="15" x14ac:dyDescent="0.2">
      <c r="A17623" s="733">
        <v>45271</v>
      </c>
      <c r="B17623" s="62" t="s">
        <v>10906</v>
      </c>
      <c r="C17623" s="1082" t="s">
        <v>793</v>
      </c>
      <c r="D17623" s="1085" t="s">
        <v>11868</v>
      </c>
      <c r="E17623" s="1084">
        <v>30750</v>
      </c>
      <c r="F17623" s="125"/>
      <c r="G17623" s="125">
        <f>F17623-E17623</f>
        <v>-30750</v>
      </c>
      <c r="H17623" s="704" t="s">
        <v>11823</v>
      </c>
    </row>
    <row r="17624" spans="1:8" ht="15" x14ac:dyDescent="0.2">
      <c r="A17624" s="733">
        <v>45271</v>
      </c>
      <c r="B17624" s="62" t="s">
        <v>9984</v>
      </c>
      <c r="C17624" s="1082" t="s">
        <v>793</v>
      </c>
      <c r="D17624" s="1083" t="s">
        <v>11841</v>
      </c>
      <c r="E17624" s="1084">
        <v>40500</v>
      </c>
      <c r="F17624" s="125"/>
      <c r="G17624" s="125">
        <f t="shared" si="281"/>
        <v>-40500</v>
      </c>
      <c r="H17624" s="704" t="s">
        <v>11823</v>
      </c>
    </row>
    <row r="17625" spans="1:8" ht="15" x14ac:dyDescent="0.2">
      <c r="A17625" s="732">
        <v>45231</v>
      </c>
      <c r="B17625" s="173" t="s">
        <v>9354</v>
      </c>
      <c r="C17625" s="173" t="s">
        <v>7465</v>
      </c>
      <c r="D17625" s="227" t="s">
        <v>11536</v>
      </c>
      <c r="E17625" s="235">
        <v>350000</v>
      </c>
      <c r="F17625" s="235"/>
      <c r="G17625" s="235">
        <f t="shared" si="281"/>
        <v>-350000</v>
      </c>
      <c r="H17625" s="708" t="s">
        <v>11519</v>
      </c>
    </row>
    <row r="17626" spans="1:8" ht="15" x14ac:dyDescent="0.2">
      <c r="A17626" s="732">
        <v>45231</v>
      </c>
      <c r="B17626" s="173" t="s">
        <v>9354</v>
      </c>
      <c r="C17626" s="173" t="s">
        <v>7465</v>
      </c>
      <c r="D17626" s="227" t="s">
        <v>11537</v>
      </c>
      <c r="E17626" s="235">
        <v>350000</v>
      </c>
      <c r="F17626" s="235"/>
      <c r="G17626" s="235">
        <f t="shared" si="281"/>
        <v>-350000</v>
      </c>
      <c r="H17626" s="708" t="s">
        <v>11519</v>
      </c>
    </row>
    <row r="17627" spans="1:8" ht="15" x14ac:dyDescent="0.2">
      <c r="A17627" s="732">
        <v>45233</v>
      </c>
      <c r="B17627" s="173" t="s">
        <v>10906</v>
      </c>
      <c r="C17627" s="173" t="s">
        <v>11095</v>
      </c>
      <c r="D17627" s="227" t="s">
        <v>11541</v>
      </c>
      <c r="E17627" s="235">
        <v>35000</v>
      </c>
      <c r="F17627" s="235"/>
      <c r="G17627" s="235">
        <f t="shared" si="281"/>
        <v>-35000</v>
      </c>
      <c r="H17627" s="708" t="s">
        <v>11519</v>
      </c>
    </row>
    <row r="17628" spans="1:8" ht="15" x14ac:dyDescent="0.2">
      <c r="A17628" s="732">
        <v>45233</v>
      </c>
      <c r="B17628" s="173" t="s">
        <v>10230</v>
      </c>
      <c r="C17628" s="550" t="s">
        <v>9547</v>
      </c>
      <c r="D17628" s="739" t="s">
        <v>11542</v>
      </c>
      <c r="E17628" s="551">
        <v>200000</v>
      </c>
      <c r="F17628" s="235"/>
      <c r="G17628" s="235">
        <f t="shared" si="281"/>
        <v>-200000</v>
      </c>
      <c r="H17628" s="708" t="s">
        <v>11519</v>
      </c>
    </row>
    <row r="17629" spans="1:8" ht="15" x14ac:dyDescent="0.2">
      <c r="A17629" s="732">
        <v>45233</v>
      </c>
      <c r="B17629" s="173" t="s">
        <v>11089</v>
      </c>
      <c r="C17629" s="550" t="s">
        <v>9547</v>
      </c>
      <c r="D17629" s="739" t="s">
        <v>11542</v>
      </c>
      <c r="E17629" s="551">
        <v>55000</v>
      </c>
      <c r="F17629" s="235"/>
      <c r="G17629" s="235">
        <f t="shared" si="281"/>
        <v>-55000</v>
      </c>
      <c r="H17629" s="708" t="s">
        <v>11519</v>
      </c>
    </row>
    <row r="17630" spans="1:8" ht="15" x14ac:dyDescent="0.2">
      <c r="A17630" s="732">
        <v>45233</v>
      </c>
      <c r="B17630" s="173" t="s">
        <v>9354</v>
      </c>
      <c r="C17630" s="173" t="s">
        <v>7465</v>
      </c>
      <c r="D17630" s="227" t="s">
        <v>11575</v>
      </c>
      <c r="E17630" s="235">
        <v>350000</v>
      </c>
      <c r="F17630" s="235"/>
      <c r="G17630" s="235">
        <f t="shared" si="281"/>
        <v>-350000</v>
      </c>
      <c r="H17630" s="708" t="s">
        <v>11519</v>
      </c>
    </row>
    <row r="17631" spans="1:8" ht="15" x14ac:dyDescent="0.2">
      <c r="A17631" s="732">
        <v>45233</v>
      </c>
      <c r="B17631" s="173" t="s">
        <v>11550</v>
      </c>
      <c r="C17631" s="550" t="s">
        <v>7465</v>
      </c>
      <c r="D17631" s="739" t="s">
        <v>11575</v>
      </c>
      <c r="E17631" s="551">
        <v>176319</v>
      </c>
      <c r="F17631" s="235"/>
      <c r="G17631" s="235">
        <f t="shared" si="281"/>
        <v>-176319</v>
      </c>
      <c r="H17631" s="708" t="s">
        <v>11519</v>
      </c>
    </row>
    <row r="17632" spans="1:8" ht="15" x14ac:dyDescent="0.2">
      <c r="A17632" s="732">
        <v>45233</v>
      </c>
      <c r="B17632" s="173" t="s">
        <v>10574</v>
      </c>
      <c r="C17632" s="550" t="s">
        <v>7465</v>
      </c>
      <c r="D17632" s="739" t="s">
        <v>11544</v>
      </c>
      <c r="E17632" s="551">
        <v>173681</v>
      </c>
      <c r="F17632" s="235"/>
      <c r="G17632" s="235">
        <f t="shared" si="281"/>
        <v>-173681</v>
      </c>
      <c r="H17632" s="708" t="s">
        <v>11519</v>
      </c>
    </row>
    <row r="17633" spans="1:8" ht="15" x14ac:dyDescent="0.2">
      <c r="A17633" s="732">
        <v>45233</v>
      </c>
      <c r="B17633" s="173" t="s">
        <v>10574</v>
      </c>
      <c r="C17633" s="173" t="s">
        <v>10856</v>
      </c>
      <c r="D17633" s="227" t="s">
        <v>11545</v>
      </c>
      <c r="E17633" s="235">
        <v>400000</v>
      </c>
      <c r="F17633" s="235"/>
      <c r="G17633" s="235">
        <f t="shared" si="281"/>
        <v>-400000</v>
      </c>
      <c r="H17633" s="708" t="s">
        <v>11519</v>
      </c>
    </row>
    <row r="17634" spans="1:8" ht="15" x14ac:dyDescent="0.2">
      <c r="A17634" s="732">
        <v>45233</v>
      </c>
      <c r="B17634" s="173" t="s">
        <v>10574</v>
      </c>
      <c r="C17634" s="173" t="s">
        <v>10856</v>
      </c>
      <c r="D17634" s="227" t="s">
        <v>11546</v>
      </c>
      <c r="E17634" s="235">
        <v>485000</v>
      </c>
      <c r="F17634" s="235"/>
      <c r="G17634" s="235">
        <f t="shared" si="281"/>
        <v>-485000</v>
      </c>
      <c r="H17634" s="708" t="s">
        <v>11519</v>
      </c>
    </row>
    <row r="17635" spans="1:8" ht="15" x14ac:dyDescent="0.2">
      <c r="A17635" s="732">
        <v>45237</v>
      </c>
      <c r="B17635" s="173" t="s">
        <v>10574</v>
      </c>
      <c r="C17635" s="173" t="s">
        <v>8249</v>
      </c>
      <c r="D17635" s="227" t="s">
        <v>11634</v>
      </c>
      <c r="E17635" s="235">
        <v>225000</v>
      </c>
      <c r="F17635" s="235"/>
      <c r="G17635" s="235">
        <f t="shared" si="281"/>
        <v>-225000</v>
      </c>
      <c r="H17635" s="708" t="s">
        <v>11519</v>
      </c>
    </row>
    <row r="17636" spans="1:8" ht="15" x14ac:dyDescent="0.2">
      <c r="A17636" s="732">
        <v>45237</v>
      </c>
      <c r="B17636" s="173" t="s">
        <v>10230</v>
      </c>
      <c r="C17636" s="173" t="s">
        <v>7465</v>
      </c>
      <c r="D17636" s="227" t="s">
        <v>11636</v>
      </c>
      <c r="E17636" s="235">
        <v>350000</v>
      </c>
      <c r="F17636" s="235"/>
      <c r="G17636" s="235">
        <f t="shared" si="281"/>
        <v>-350000</v>
      </c>
      <c r="H17636" s="708" t="s">
        <v>11519</v>
      </c>
    </row>
    <row r="17637" spans="1:8" ht="15" x14ac:dyDescent="0.2">
      <c r="A17637" s="732">
        <v>45237</v>
      </c>
      <c r="B17637" s="173" t="s">
        <v>10230</v>
      </c>
      <c r="C17637" s="173" t="s">
        <v>7465</v>
      </c>
      <c r="D17637" s="227" t="s">
        <v>11635</v>
      </c>
      <c r="E17637" s="235">
        <v>350000</v>
      </c>
      <c r="F17637" s="235"/>
      <c r="G17637" s="235">
        <f t="shared" si="281"/>
        <v>-350000</v>
      </c>
      <c r="H17637" s="708" t="s">
        <v>11519</v>
      </c>
    </row>
    <row r="17638" spans="1:8" ht="15" x14ac:dyDescent="0.2">
      <c r="A17638" s="732">
        <v>45243</v>
      </c>
      <c r="B17638" s="173" t="s">
        <v>10230</v>
      </c>
      <c r="C17638" s="173" t="s">
        <v>11382</v>
      </c>
      <c r="D17638" s="227" t="s">
        <v>11660</v>
      </c>
      <c r="E17638" s="235">
        <v>300000</v>
      </c>
      <c r="F17638" s="235"/>
      <c r="G17638" s="235">
        <f t="shared" si="281"/>
        <v>-300000</v>
      </c>
      <c r="H17638" s="708" t="s">
        <v>11519</v>
      </c>
    </row>
    <row r="17639" spans="1:8" ht="15" x14ac:dyDescent="0.2">
      <c r="A17639" s="732">
        <v>45243</v>
      </c>
      <c r="B17639" s="173" t="s">
        <v>10574</v>
      </c>
      <c r="C17639" s="173" t="s">
        <v>11287</v>
      </c>
      <c r="D17639" s="227" t="s">
        <v>11661</v>
      </c>
      <c r="E17639" s="235">
        <v>100000</v>
      </c>
      <c r="F17639" s="235"/>
      <c r="G17639" s="235">
        <f t="shared" si="281"/>
        <v>-100000</v>
      </c>
      <c r="H17639" s="708" t="s">
        <v>11519</v>
      </c>
    </row>
    <row r="17640" spans="1:8" ht="15" x14ac:dyDescent="0.2">
      <c r="A17640" s="732">
        <v>45243</v>
      </c>
      <c r="B17640" s="173" t="s">
        <v>10469</v>
      </c>
      <c r="C17640" s="173" t="s">
        <v>9458</v>
      </c>
      <c r="D17640" s="227" t="s">
        <v>11662</v>
      </c>
      <c r="E17640" s="235">
        <v>200000</v>
      </c>
      <c r="F17640" s="235"/>
      <c r="G17640" s="235">
        <f t="shared" si="281"/>
        <v>-200000</v>
      </c>
      <c r="H17640" s="708" t="s">
        <v>11519</v>
      </c>
    </row>
    <row r="17641" spans="1:8" ht="15" x14ac:dyDescent="0.2">
      <c r="A17641" s="732">
        <v>45243</v>
      </c>
      <c r="B17641" s="173" t="s">
        <v>9984</v>
      </c>
      <c r="C17641" s="173" t="s">
        <v>6475</v>
      </c>
      <c r="D17641" s="227" t="s">
        <v>11663</v>
      </c>
      <c r="E17641" s="235">
        <v>100000</v>
      </c>
      <c r="F17641" s="235"/>
      <c r="G17641" s="235">
        <f t="shared" si="281"/>
        <v>-100000</v>
      </c>
      <c r="H17641" s="708" t="s">
        <v>11519</v>
      </c>
    </row>
    <row r="17642" spans="1:8" ht="15" x14ac:dyDescent="0.2">
      <c r="A17642" s="732">
        <v>45245</v>
      </c>
      <c r="B17642" s="173" t="s">
        <v>10574</v>
      </c>
      <c r="C17642" s="173" t="s">
        <v>7465</v>
      </c>
      <c r="D17642" s="227" t="s">
        <v>11667</v>
      </c>
      <c r="E17642" s="235">
        <v>350000</v>
      </c>
      <c r="F17642" s="235"/>
      <c r="G17642" s="235">
        <f t="shared" si="281"/>
        <v>-350000</v>
      </c>
      <c r="H17642" s="708" t="s">
        <v>11519</v>
      </c>
    </row>
    <row r="17643" spans="1:8" ht="15" x14ac:dyDescent="0.2">
      <c r="A17643" s="732">
        <v>45245</v>
      </c>
      <c r="B17643" s="173" t="s">
        <v>10574</v>
      </c>
      <c r="C17643" s="173" t="s">
        <v>7465</v>
      </c>
      <c r="D17643" s="227" t="s">
        <v>11668</v>
      </c>
      <c r="E17643" s="235">
        <v>350000</v>
      </c>
      <c r="F17643" s="235"/>
      <c r="G17643" s="235">
        <f t="shared" si="281"/>
        <v>-350000</v>
      </c>
      <c r="H17643" s="708" t="s">
        <v>11519</v>
      </c>
    </row>
    <row r="17644" spans="1:8" ht="15" x14ac:dyDescent="0.2">
      <c r="A17644" s="732">
        <v>45245</v>
      </c>
      <c r="B17644" s="173" t="s">
        <v>10574</v>
      </c>
      <c r="C17644" s="173" t="s">
        <v>8089</v>
      </c>
      <c r="D17644" s="227" t="s">
        <v>11669</v>
      </c>
      <c r="E17644" s="235">
        <v>500000</v>
      </c>
      <c r="F17644" s="235"/>
      <c r="G17644" s="235">
        <f t="shared" si="281"/>
        <v>-500000</v>
      </c>
      <c r="H17644" s="708" t="s">
        <v>11519</v>
      </c>
    </row>
    <row r="17645" spans="1:8" ht="15" x14ac:dyDescent="0.2">
      <c r="A17645" s="732">
        <v>45245</v>
      </c>
      <c r="B17645" s="173" t="s">
        <v>10574</v>
      </c>
      <c r="C17645" s="173" t="s">
        <v>8089</v>
      </c>
      <c r="D17645" s="227" t="s">
        <v>11670</v>
      </c>
      <c r="E17645" s="235">
        <v>500000</v>
      </c>
      <c r="F17645" s="235"/>
      <c r="G17645" s="235">
        <f t="shared" si="281"/>
        <v>-500000</v>
      </c>
      <c r="H17645" s="708" t="s">
        <v>11519</v>
      </c>
    </row>
    <row r="17646" spans="1:8" ht="15" x14ac:dyDescent="0.2">
      <c r="A17646" s="732">
        <v>45245</v>
      </c>
      <c r="B17646" s="173" t="s">
        <v>10574</v>
      </c>
      <c r="C17646" s="173" t="s">
        <v>8089</v>
      </c>
      <c r="D17646" s="227" t="s">
        <v>11671</v>
      </c>
      <c r="E17646" s="235">
        <v>500000</v>
      </c>
      <c r="F17646" s="235"/>
      <c r="G17646" s="235">
        <f t="shared" si="281"/>
        <v>-500000</v>
      </c>
      <c r="H17646" s="708" t="s">
        <v>11519</v>
      </c>
    </row>
    <row r="17647" spans="1:8" ht="15" x14ac:dyDescent="0.2">
      <c r="A17647" s="732">
        <v>45247</v>
      </c>
      <c r="B17647" s="173" t="s">
        <v>37</v>
      </c>
      <c r="C17647" s="550" t="s">
        <v>3002</v>
      </c>
      <c r="D17647" s="739" t="s">
        <v>11701</v>
      </c>
      <c r="E17647" s="551">
        <v>46666</v>
      </c>
      <c r="F17647" s="235"/>
      <c r="G17647" s="235">
        <f t="shared" si="281"/>
        <v>-46666</v>
      </c>
      <c r="H17647" s="708" t="s">
        <v>11519</v>
      </c>
    </row>
    <row r="17648" spans="1:8" ht="15" x14ac:dyDescent="0.2">
      <c r="A17648" s="732">
        <v>45247</v>
      </c>
      <c r="B17648" s="173" t="s">
        <v>3945</v>
      </c>
      <c r="C17648" s="550" t="s">
        <v>3002</v>
      </c>
      <c r="D17648" s="739" t="s">
        <v>11701</v>
      </c>
      <c r="E17648" s="551">
        <v>32760</v>
      </c>
      <c r="F17648" s="235"/>
      <c r="G17648" s="235">
        <f t="shared" si="281"/>
        <v>-32760</v>
      </c>
      <c r="H17648" s="708" t="s">
        <v>11519</v>
      </c>
    </row>
    <row r="17649" spans="1:8" ht="15" x14ac:dyDescent="0.2">
      <c r="A17649" s="732">
        <v>45247</v>
      </c>
      <c r="B17649" s="173" t="s">
        <v>3944</v>
      </c>
      <c r="C17649" s="550" t="s">
        <v>3002</v>
      </c>
      <c r="D17649" s="739" t="s">
        <v>11701</v>
      </c>
      <c r="E17649" s="551">
        <v>35360</v>
      </c>
      <c r="F17649" s="235"/>
      <c r="G17649" s="235">
        <f t="shared" si="281"/>
        <v>-35360</v>
      </c>
      <c r="H17649" s="708" t="s">
        <v>11519</v>
      </c>
    </row>
    <row r="17650" spans="1:8" ht="15" x14ac:dyDescent="0.2">
      <c r="A17650" s="732">
        <v>45247</v>
      </c>
      <c r="B17650" s="173" t="s">
        <v>10574</v>
      </c>
      <c r="C17650" s="550" t="s">
        <v>3002</v>
      </c>
      <c r="D17650" s="739" t="s">
        <v>11701</v>
      </c>
      <c r="E17650" s="551">
        <v>1872465</v>
      </c>
      <c r="F17650" s="235"/>
      <c r="G17650" s="235">
        <f t="shared" si="281"/>
        <v>-1872465</v>
      </c>
      <c r="H17650" s="708" t="s">
        <v>11519</v>
      </c>
    </row>
    <row r="17651" spans="1:8" ht="15" x14ac:dyDescent="0.2">
      <c r="A17651" s="732">
        <v>45247</v>
      </c>
      <c r="B17651" s="173" t="s">
        <v>10906</v>
      </c>
      <c r="C17651" s="173" t="s">
        <v>7221</v>
      </c>
      <c r="D17651" s="227" t="s">
        <v>11692</v>
      </c>
      <c r="E17651" s="235">
        <v>300000</v>
      </c>
      <c r="F17651" s="235"/>
      <c r="G17651" s="235">
        <f t="shared" si="281"/>
        <v>-300000</v>
      </c>
      <c r="H17651" s="708" t="s">
        <v>11519</v>
      </c>
    </row>
    <row r="17652" spans="1:8" ht="15" x14ac:dyDescent="0.2">
      <c r="A17652" s="732">
        <v>45247</v>
      </c>
      <c r="B17652" s="173" t="s">
        <v>10906</v>
      </c>
      <c r="C17652" s="173" t="s">
        <v>7221</v>
      </c>
      <c r="D17652" s="227" t="s">
        <v>11693</v>
      </c>
      <c r="E17652" s="235">
        <v>197000</v>
      </c>
      <c r="F17652" s="235"/>
      <c r="G17652" s="235">
        <f t="shared" si="281"/>
        <v>-197000</v>
      </c>
      <c r="H17652" s="708" t="s">
        <v>11519</v>
      </c>
    </row>
    <row r="17653" spans="1:8" ht="15" x14ac:dyDescent="0.2">
      <c r="A17653" s="732">
        <v>45247</v>
      </c>
      <c r="B17653" s="173" t="s">
        <v>10574</v>
      </c>
      <c r="C17653" s="173" t="s">
        <v>7465</v>
      </c>
      <c r="D17653" s="227" t="s">
        <v>11694</v>
      </c>
      <c r="E17653" s="235">
        <v>500000</v>
      </c>
      <c r="F17653" s="235"/>
      <c r="G17653" s="235">
        <f t="shared" si="281"/>
        <v>-500000</v>
      </c>
      <c r="H17653" s="708" t="s">
        <v>11519</v>
      </c>
    </row>
    <row r="17654" spans="1:8" ht="15" x14ac:dyDescent="0.2">
      <c r="A17654" s="732">
        <v>45247</v>
      </c>
      <c r="B17654" s="173" t="s">
        <v>10574</v>
      </c>
      <c r="C17654" s="173" t="s">
        <v>7465</v>
      </c>
      <c r="D17654" s="227" t="s">
        <v>11695</v>
      </c>
      <c r="E17654" s="235">
        <v>500000</v>
      </c>
      <c r="F17654" s="235"/>
      <c r="G17654" s="235">
        <f t="shared" si="281"/>
        <v>-500000</v>
      </c>
      <c r="H17654" s="708" t="s">
        <v>11519</v>
      </c>
    </row>
    <row r="17655" spans="1:8" ht="24" x14ac:dyDescent="0.2">
      <c r="A17655" s="732">
        <v>45247</v>
      </c>
      <c r="B17655" s="173" t="s">
        <v>11623</v>
      </c>
      <c r="C17655" s="550" t="s">
        <v>10975</v>
      </c>
      <c r="D17655" s="739" t="s">
        <v>11784</v>
      </c>
      <c r="E17655" s="551">
        <v>53100</v>
      </c>
      <c r="F17655" s="235"/>
      <c r="G17655" s="235">
        <f t="shared" si="281"/>
        <v>-53100</v>
      </c>
      <c r="H17655" s="708" t="s">
        <v>11519</v>
      </c>
    </row>
    <row r="17656" spans="1:8" ht="19.5" customHeight="1" x14ac:dyDescent="0.2">
      <c r="A17656" s="732">
        <v>45247</v>
      </c>
      <c r="B17656" s="173" t="s">
        <v>10906</v>
      </c>
      <c r="C17656" s="550" t="s">
        <v>10975</v>
      </c>
      <c r="D17656" s="739" t="s">
        <v>11784</v>
      </c>
      <c r="E17656" s="551">
        <v>136508</v>
      </c>
      <c r="F17656" s="235"/>
      <c r="G17656" s="235">
        <f t="shared" si="281"/>
        <v>-136508</v>
      </c>
      <c r="H17656" s="708" t="s">
        <v>11519</v>
      </c>
    </row>
    <row r="17657" spans="1:8" ht="19.5" customHeight="1" x14ac:dyDescent="0.2">
      <c r="A17657" s="732">
        <v>45248</v>
      </c>
      <c r="B17657" s="173" t="s">
        <v>10230</v>
      </c>
      <c r="C17657" s="173" t="s">
        <v>11736</v>
      </c>
      <c r="D17657" s="227" t="s">
        <v>11737</v>
      </c>
      <c r="E17657" s="235">
        <v>495000</v>
      </c>
      <c r="F17657" s="235"/>
      <c r="G17657" s="235">
        <f t="shared" si="281"/>
        <v>-495000</v>
      </c>
      <c r="H17657" s="708" t="s">
        <v>11519</v>
      </c>
    </row>
    <row r="17658" spans="1:8" ht="19.5" customHeight="1" x14ac:dyDescent="0.2">
      <c r="A17658" s="732">
        <v>45248</v>
      </c>
      <c r="B17658" s="173" t="s">
        <v>10230</v>
      </c>
      <c r="C17658" s="173" t="s">
        <v>11736</v>
      </c>
      <c r="D17658" s="227" t="s">
        <v>11737</v>
      </c>
      <c r="E17658" s="235">
        <v>490000</v>
      </c>
      <c r="F17658" s="235"/>
      <c r="G17658" s="235">
        <f t="shared" si="281"/>
        <v>-490000</v>
      </c>
      <c r="H17658" s="708" t="s">
        <v>11519</v>
      </c>
    </row>
    <row r="17659" spans="1:8" ht="19.5" customHeight="1" x14ac:dyDescent="0.2">
      <c r="A17659" s="732">
        <v>45248</v>
      </c>
      <c r="B17659" s="173" t="s">
        <v>10230</v>
      </c>
      <c r="C17659" s="173" t="s">
        <v>1197</v>
      </c>
      <c r="D17659" s="227" t="s">
        <v>11737</v>
      </c>
      <c r="E17659" s="235">
        <v>500000</v>
      </c>
      <c r="F17659" s="235"/>
      <c r="G17659" s="235">
        <f t="shared" si="281"/>
        <v>-500000</v>
      </c>
      <c r="H17659" s="708" t="s">
        <v>11519</v>
      </c>
    </row>
    <row r="17660" spans="1:8" ht="19.5" customHeight="1" x14ac:dyDescent="0.2">
      <c r="A17660" s="732">
        <v>45248</v>
      </c>
      <c r="B17660" s="173" t="s">
        <v>11623</v>
      </c>
      <c r="C17660" s="173" t="s">
        <v>1197</v>
      </c>
      <c r="D17660" s="227" t="s">
        <v>11737</v>
      </c>
      <c r="E17660" s="235">
        <v>500000</v>
      </c>
      <c r="F17660" s="235"/>
      <c r="G17660" s="235">
        <f t="shared" si="281"/>
        <v>-500000</v>
      </c>
      <c r="H17660" s="708" t="s">
        <v>11519</v>
      </c>
    </row>
    <row r="17661" spans="1:8" ht="19.5" customHeight="1" x14ac:dyDescent="0.2">
      <c r="A17661" s="732">
        <v>45248</v>
      </c>
      <c r="B17661" s="173" t="s">
        <v>11883</v>
      </c>
      <c r="C17661" s="173" t="s">
        <v>1197</v>
      </c>
      <c r="D17661" s="227" t="s">
        <v>11737</v>
      </c>
      <c r="E17661" s="235">
        <v>500000</v>
      </c>
      <c r="F17661" s="235"/>
      <c r="G17661" s="235">
        <f t="shared" si="281"/>
        <v>-500000</v>
      </c>
      <c r="H17661" s="708" t="s">
        <v>11519</v>
      </c>
    </row>
    <row r="17662" spans="1:8" ht="19.5" customHeight="1" x14ac:dyDescent="0.2">
      <c r="A17662" s="732">
        <v>45248</v>
      </c>
      <c r="B17662" s="173" t="s">
        <v>11883</v>
      </c>
      <c r="C17662" s="173" t="s">
        <v>1197</v>
      </c>
      <c r="D17662" s="227" t="s">
        <v>12270</v>
      </c>
      <c r="E17662" s="235">
        <v>250000</v>
      </c>
      <c r="F17662" s="235"/>
      <c r="G17662" s="235">
        <f t="shared" si="281"/>
        <v>-250000</v>
      </c>
      <c r="H17662" s="708" t="s">
        <v>11519</v>
      </c>
    </row>
    <row r="17663" spans="1:8" ht="19.5" customHeight="1" x14ac:dyDescent="0.2">
      <c r="A17663" s="732">
        <v>45248</v>
      </c>
      <c r="B17663" s="173" t="s">
        <v>11605</v>
      </c>
      <c r="C17663" s="173" t="s">
        <v>1197</v>
      </c>
      <c r="D17663" s="227" t="s">
        <v>12270</v>
      </c>
      <c r="E17663" s="235">
        <v>250000</v>
      </c>
      <c r="F17663" s="235"/>
      <c r="G17663" s="235">
        <f t="shared" si="281"/>
        <v>-250000</v>
      </c>
      <c r="H17663" s="708" t="s">
        <v>11519</v>
      </c>
    </row>
    <row r="17664" spans="1:8" ht="19.5" customHeight="1" x14ac:dyDescent="0.2">
      <c r="A17664" s="732">
        <v>45248</v>
      </c>
      <c r="B17664" s="173" t="s">
        <v>10906</v>
      </c>
      <c r="C17664" s="173" t="s">
        <v>1197</v>
      </c>
      <c r="D17664" s="227" t="s">
        <v>11737</v>
      </c>
      <c r="E17664" s="235">
        <v>400000</v>
      </c>
      <c r="F17664" s="235"/>
      <c r="G17664" s="235">
        <f t="shared" si="281"/>
        <v>-400000</v>
      </c>
      <c r="H17664" s="708" t="s">
        <v>11519</v>
      </c>
    </row>
    <row r="17665" spans="1:8" ht="19.5" customHeight="1" x14ac:dyDescent="0.2">
      <c r="A17665" s="732">
        <v>45248</v>
      </c>
      <c r="B17665" s="173" t="s">
        <v>10230</v>
      </c>
      <c r="C17665" s="173" t="s">
        <v>1197</v>
      </c>
      <c r="D17665" s="227" t="s">
        <v>11737</v>
      </c>
      <c r="E17665" s="235">
        <v>300000</v>
      </c>
      <c r="F17665" s="235"/>
      <c r="G17665" s="235">
        <f t="shared" si="281"/>
        <v>-300000</v>
      </c>
      <c r="H17665" s="708" t="s">
        <v>11519</v>
      </c>
    </row>
    <row r="17666" spans="1:8" ht="19.5" customHeight="1" x14ac:dyDescent="0.2">
      <c r="A17666" s="732">
        <v>45248</v>
      </c>
      <c r="B17666" s="173" t="s">
        <v>9984</v>
      </c>
      <c r="C17666" s="173" t="s">
        <v>1197</v>
      </c>
      <c r="D17666" s="227" t="s">
        <v>11737</v>
      </c>
      <c r="E17666" s="235">
        <v>300000</v>
      </c>
      <c r="F17666" s="235"/>
      <c r="G17666" s="235">
        <f t="shared" si="281"/>
        <v>-300000</v>
      </c>
      <c r="H17666" s="708" t="s">
        <v>11519</v>
      </c>
    </row>
    <row r="17667" spans="1:8" ht="51.75" customHeight="1" x14ac:dyDescent="0.2">
      <c r="A17667" s="732">
        <v>45248</v>
      </c>
      <c r="B17667" s="173" t="s">
        <v>11623</v>
      </c>
      <c r="C17667" s="173" t="s">
        <v>11764</v>
      </c>
      <c r="D17667" s="227" t="s">
        <v>11765</v>
      </c>
      <c r="E17667" s="235">
        <v>200000</v>
      </c>
      <c r="F17667" s="235"/>
      <c r="G17667" s="235">
        <f t="shared" si="281"/>
        <v>-200000</v>
      </c>
      <c r="H17667" s="708" t="s">
        <v>11519</v>
      </c>
    </row>
    <row r="17668" spans="1:8" ht="19.5" customHeight="1" x14ac:dyDescent="0.2">
      <c r="A17668" s="732">
        <v>45251</v>
      </c>
      <c r="B17668" s="173" t="s">
        <v>10149</v>
      </c>
      <c r="C17668" s="173" t="s">
        <v>9748</v>
      </c>
      <c r="D17668" s="227" t="s">
        <v>11738</v>
      </c>
      <c r="E17668" s="235">
        <v>107000</v>
      </c>
      <c r="F17668" s="235"/>
      <c r="G17668" s="235">
        <f t="shared" si="281"/>
        <v>-107000</v>
      </c>
      <c r="H17668" s="708" t="s">
        <v>11519</v>
      </c>
    </row>
    <row r="17669" spans="1:8" ht="19.5" customHeight="1" x14ac:dyDescent="0.2">
      <c r="A17669" s="732">
        <v>45251</v>
      </c>
      <c r="B17669" s="173" t="s">
        <v>11085</v>
      </c>
      <c r="C17669" s="550" t="s">
        <v>6782</v>
      </c>
      <c r="D17669" s="739" t="s">
        <v>11956</v>
      </c>
      <c r="E17669" s="551">
        <v>70000</v>
      </c>
      <c r="F17669" s="235"/>
      <c r="G17669" s="235">
        <f t="shared" ref="G17669:G17732" si="282">F17669-E17669</f>
        <v>-70000</v>
      </c>
      <c r="H17669" s="708" t="s">
        <v>11519</v>
      </c>
    </row>
    <row r="17670" spans="1:8" ht="19.5" customHeight="1" x14ac:dyDescent="0.2">
      <c r="A17670" s="732">
        <v>45251</v>
      </c>
      <c r="B17670" s="173" t="s">
        <v>10230</v>
      </c>
      <c r="C17670" s="550" t="s">
        <v>6782</v>
      </c>
      <c r="D17670" s="739" t="s">
        <v>11956</v>
      </c>
      <c r="E17670" s="551">
        <v>133000</v>
      </c>
      <c r="F17670" s="235"/>
      <c r="G17670" s="235">
        <f t="shared" si="282"/>
        <v>-133000</v>
      </c>
      <c r="H17670" s="708" t="s">
        <v>11519</v>
      </c>
    </row>
    <row r="17671" spans="1:8" ht="19.5" customHeight="1" x14ac:dyDescent="0.2">
      <c r="A17671" s="732">
        <v>45251</v>
      </c>
      <c r="B17671" s="173" t="s">
        <v>10230</v>
      </c>
      <c r="C17671" s="173" t="s">
        <v>6782</v>
      </c>
      <c r="D17671" s="227" t="s">
        <v>11957</v>
      </c>
      <c r="E17671" s="235">
        <v>150000</v>
      </c>
      <c r="F17671" s="235"/>
      <c r="G17671" s="235">
        <f t="shared" si="282"/>
        <v>-150000</v>
      </c>
      <c r="H17671" s="708" t="s">
        <v>11519</v>
      </c>
    </row>
    <row r="17672" spans="1:8" ht="19.5" customHeight="1" x14ac:dyDescent="0.2">
      <c r="A17672" s="732">
        <v>45254</v>
      </c>
      <c r="B17672" s="173" t="s">
        <v>3945</v>
      </c>
      <c r="C17672" s="173" t="s">
        <v>11787</v>
      </c>
      <c r="D17672" s="227" t="s">
        <v>11786</v>
      </c>
      <c r="E17672" s="235">
        <v>120000</v>
      </c>
      <c r="F17672" s="235"/>
      <c r="G17672" s="235">
        <f t="shared" si="282"/>
        <v>-120000</v>
      </c>
      <c r="H17672" s="708" t="s">
        <v>11519</v>
      </c>
    </row>
    <row r="17673" spans="1:8" ht="19.5" customHeight="1" x14ac:dyDescent="0.2">
      <c r="A17673" s="732">
        <v>45255</v>
      </c>
      <c r="B17673" s="173" t="s">
        <v>11623</v>
      </c>
      <c r="C17673" s="173" t="s">
        <v>7465</v>
      </c>
      <c r="D17673" s="227" t="s">
        <v>11788</v>
      </c>
      <c r="E17673" s="235">
        <v>850000</v>
      </c>
      <c r="F17673" s="235"/>
      <c r="G17673" s="235">
        <f t="shared" si="282"/>
        <v>-850000</v>
      </c>
      <c r="H17673" s="708" t="s">
        <v>11519</v>
      </c>
    </row>
    <row r="17674" spans="1:8" ht="19.5" customHeight="1" x14ac:dyDescent="0.2">
      <c r="A17674" s="732">
        <v>45258</v>
      </c>
      <c r="B17674" s="173" t="s">
        <v>10230</v>
      </c>
      <c r="C17674" s="173" t="s">
        <v>11464</v>
      </c>
      <c r="D17674" s="227" t="s">
        <v>11797</v>
      </c>
      <c r="E17674" s="235">
        <v>130000</v>
      </c>
      <c r="F17674" s="235"/>
      <c r="G17674" s="235">
        <f t="shared" si="282"/>
        <v>-130000</v>
      </c>
      <c r="H17674" s="708" t="s">
        <v>11519</v>
      </c>
    </row>
    <row r="17675" spans="1:8" ht="19.5" customHeight="1" x14ac:dyDescent="0.2">
      <c r="A17675" s="732">
        <v>45258</v>
      </c>
      <c r="B17675" s="173" t="s">
        <v>11303</v>
      </c>
      <c r="C17675" s="173" t="s">
        <v>10061</v>
      </c>
      <c r="D17675" s="227" t="s">
        <v>11798</v>
      </c>
      <c r="E17675" s="235">
        <v>40000</v>
      </c>
      <c r="F17675" s="235"/>
      <c r="G17675" s="235">
        <f t="shared" si="282"/>
        <v>-40000</v>
      </c>
      <c r="H17675" s="708" t="s">
        <v>11519</v>
      </c>
    </row>
    <row r="17676" spans="1:8" ht="19.5" customHeight="1" x14ac:dyDescent="0.2">
      <c r="A17676" s="732">
        <v>45258</v>
      </c>
      <c r="B17676" s="173" t="s">
        <v>25</v>
      </c>
      <c r="C17676" s="550" t="s">
        <v>8148</v>
      </c>
      <c r="D17676" s="739" t="s">
        <v>11799</v>
      </c>
      <c r="E17676" s="551">
        <v>58438</v>
      </c>
      <c r="F17676" s="235"/>
      <c r="G17676" s="235">
        <f t="shared" si="282"/>
        <v>-58438</v>
      </c>
      <c r="H17676" s="708" t="s">
        <v>11519</v>
      </c>
    </row>
    <row r="17677" spans="1:8" ht="19.5" customHeight="1" x14ac:dyDescent="0.2">
      <c r="A17677" s="732">
        <v>45258</v>
      </c>
      <c r="B17677" s="173" t="s">
        <v>103</v>
      </c>
      <c r="C17677" s="550" t="s">
        <v>8148</v>
      </c>
      <c r="D17677" s="739" t="s">
        <v>11799</v>
      </c>
      <c r="E17677" s="551">
        <v>39665</v>
      </c>
      <c r="F17677" s="235"/>
      <c r="G17677" s="235">
        <f t="shared" si="282"/>
        <v>-39665</v>
      </c>
      <c r="H17677" s="708" t="s">
        <v>11519</v>
      </c>
    </row>
    <row r="17678" spans="1:8" ht="19.5" customHeight="1" x14ac:dyDescent="0.2">
      <c r="A17678" s="732">
        <v>45258</v>
      </c>
      <c r="B17678" s="173" t="s">
        <v>11623</v>
      </c>
      <c r="C17678" s="173" t="s">
        <v>1197</v>
      </c>
      <c r="D17678" s="227" t="s">
        <v>11800</v>
      </c>
      <c r="E17678" s="235">
        <v>500000</v>
      </c>
      <c r="F17678" s="235"/>
      <c r="G17678" s="235">
        <f t="shared" si="282"/>
        <v>-500000</v>
      </c>
      <c r="H17678" s="708" t="s">
        <v>11519</v>
      </c>
    </row>
    <row r="17679" spans="1:8" ht="19.5" customHeight="1" x14ac:dyDescent="0.2">
      <c r="A17679" s="732">
        <v>45258</v>
      </c>
      <c r="B17679" s="173" t="s">
        <v>11623</v>
      </c>
      <c r="C17679" s="173" t="s">
        <v>1197</v>
      </c>
      <c r="D17679" s="227" t="s">
        <v>11800</v>
      </c>
      <c r="E17679" s="235">
        <v>500000</v>
      </c>
      <c r="F17679" s="235"/>
      <c r="G17679" s="235">
        <f t="shared" si="282"/>
        <v>-500000</v>
      </c>
      <c r="H17679" s="708" t="s">
        <v>11519</v>
      </c>
    </row>
    <row r="17680" spans="1:8" ht="19.5" customHeight="1" x14ac:dyDescent="0.2">
      <c r="A17680" s="732">
        <v>45258</v>
      </c>
      <c r="B17680" s="173" t="s">
        <v>11623</v>
      </c>
      <c r="C17680" s="173" t="s">
        <v>1197</v>
      </c>
      <c r="D17680" s="227" t="s">
        <v>11800</v>
      </c>
      <c r="E17680" s="235">
        <v>500000</v>
      </c>
      <c r="F17680" s="235"/>
      <c r="G17680" s="235">
        <f t="shared" si="282"/>
        <v>-500000</v>
      </c>
      <c r="H17680" s="708" t="s">
        <v>11519</v>
      </c>
    </row>
    <row r="17681" spans="1:8" ht="19.5" customHeight="1" x14ac:dyDescent="0.2">
      <c r="A17681" s="732">
        <v>45258</v>
      </c>
      <c r="B17681" s="173" t="s">
        <v>11623</v>
      </c>
      <c r="C17681" s="173" t="s">
        <v>1197</v>
      </c>
      <c r="D17681" s="227" t="s">
        <v>11800</v>
      </c>
      <c r="E17681" s="235">
        <v>500000</v>
      </c>
      <c r="F17681" s="235"/>
      <c r="G17681" s="235">
        <f t="shared" si="282"/>
        <v>-500000</v>
      </c>
      <c r="H17681" s="708" t="s">
        <v>11519</v>
      </c>
    </row>
    <row r="17682" spans="1:8" ht="15" x14ac:dyDescent="0.2">
      <c r="A17682" s="729">
        <v>45231</v>
      </c>
      <c r="B17682" s="90" t="s">
        <v>9767</v>
      </c>
      <c r="C17682" s="93" t="s">
        <v>558</v>
      </c>
      <c r="D17682" s="891" t="s">
        <v>11518</v>
      </c>
      <c r="E17682" s="91"/>
      <c r="F17682" s="91">
        <v>2000000</v>
      </c>
      <c r="G17682" s="175">
        <f t="shared" si="282"/>
        <v>2000000</v>
      </c>
      <c r="H17682" s="701" t="s">
        <v>11519</v>
      </c>
    </row>
    <row r="17683" spans="1:8" ht="15" x14ac:dyDescent="0.2">
      <c r="A17683" s="729">
        <v>45238</v>
      </c>
      <c r="B17683" s="90" t="s">
        <v>37</v>
      </c>
      <c r="C17683" s="93" t="s">
        <v>558</v>
      </c>
      <c r="D17683" s="891" t="s">
        <v>11581</v>
      </c>
      <c r="E17683" s="91"/>
      <c r="F17683" s="91">
        <v>186430</v>
      </c>
      <c r="G17683" s="175">
        <f t="shared" si="282"/>
        <v>186430</v>
      </c>
      <c r="H17683" s="701" t="s">
        <v>11519</v>
      </c>
    </row>
    <row r="17684" spans="1:8" ht="15" x14ac:dyDescent="0.2">
      <c r="A17684" s="729">
        <v>45238</v>
      </c>
      <c r="B17684" s="90" t="s">
        <v>37</v>
      </c>
      <c r="C17684" s="93" t="s">
        <v>558</v>
      </c>
      <c r="D17684" s="891" t="s">
        <v>11582</v>
      </c>
      <c r="E17684" s="91"/>
      <c r="F17684" s="91">
        <v>186430</v>
      </c>
      <c r="G17684" s="175">
        <f t="shared" si="282"/>
        <v>186430</v>
      </c>
      <c r="H17684" s="701" t="s">
        <v>11519</v>
      </c>
    </row>
    <row r="17685" spans="1:8" ht="15" x14ac:dyDescent="0.2">
      <c r="A17685" s="729">
        <v>45238</v>
      </c>
      <c r="B17685" s="90" t="s">
        <v>37</v>
      </c>
      <c r="C17685" s="93" t="s">
        <v>558</v>
      </c>
      <c r="D17685" s="891" t="s">
        <v>11583</v>
      </c>
      <c r="E17685" s="91"/>
      <c r="F17685" s="91">
        <v>186430</v>
      </c>
      <c r="G17685" s="175">
        <f t="shared" si="282"/>
        <v>186430</v>
      </c>
      <c r="H17685" s="701" t="s">
        <v>11519</v>
      </c>
    </row>
    <row r="17686" spans="1:8" ht="15" x14ac:dyDescent="0.2">
      <c r="A17686" s="729">
        <v>45241</v>
      </c>
      <c r="B17686" s="90" t="s">
        <v>3945</v>
      </c>
      <c r="C17686" s="93" t="s">
        <v>558</v>
      </c>
      <c r="D17686" s="891" t="s">
        <v>11607</v>
      </c>
      <c r="E17686" s="91"/>
      <c r="F17686" s="91">
        <v>359992</v>
      </c>
      <c r="G17686" s="175">
        <f t="shared" si="282"/>
        <v>359992</v>
      </c>
      <c r="H17686" s="701" t="s">
        <v>11519</v>
      </c>
    </row>
    <row r="17687" spans="1:8" ht="15" x14ac:dyDescent="0.2">
      <c r="A17687" s="729">
        <v>45241</v>
      </c>
      <c r="B17687" s="90" t="s">
        <v>10906</v>
      </c>
      <c r="C17687" s="93" t="s">
        <v>558</v>
      </c>
      <c r="D17687" s="891" t="s">
        <v>11785</v>
      </c>
      <c r="E17687" s="91"/>
      <c r="F17687" s="91">
        <v>50000</v>
      </c>
      <c r="G17687" s="175">
        <f t="shared" si="282"/>
        <v>50000</v>
      </c>
      <c r="H17687" s="701" t="s">
        <v>11519</v>
      </c>
    </row>
    <row r="17688" spans="1:8" ht="15" x14ac:dyDescent="0.2">
      <c r="A17688" s="729">
        <v>45245</v>
      </c>
      <c r="B17688" s="90" t="s">
        <v>11605</v>
      </c>
      <c r="C17688" s="93" t="s">
        <v>558</v>
      </c>
      <c r="D17688" s="891" t="s">
        <v>11672</v>
      </c>
      <c r="E17688" s="91"/>
      <c r="F17688" s="91">
        <v>1600000</v>
      </c>
      <c r="G17688" s="175">
        <f t="shared" si="282"/>
        <v>1600000</v>
      </c>
      <c r="H17688" s="701" t="s">
        <v>11519</v>
      </c>
    </row>
    <row r="17689" spans="1:8" ht="15" x14ac:dyDescent="0.2">
      <c r="A17689" s="729">
        <v>45245</v>
      </c>
      <c r="B17689" s="90" t="s">
        <v>11605</v>
      </c>
      <c r="C17689" s="1088" t="s">
        <v>558</v>
      </c>
      <c r="D17689" s="1089" t="s">
        <v>12028</v>
      </c>
      <c r="E17689" s="486">
        <v>8000</v>
      </c>
      <c r="F17689" s="91"/>
      <c r="G17689" s="175">
        <f t="shared" si="282"/>
        <v>-8000</v>
      </c>
      <c r="H17689" s="701" t="s">
        <v>11519</v>
      </c>
    </row>
    <row r="17690" spans="1:8" ht="15" x14ac:dyDescent="0.2">
      <c r="A17690" s="729">
        <v>45247</v>
      </c>
      <c r="B17690" s="90" t="s">
        <v>9354</v>
      </c>
      <c r="C17690" s="93" t="s">
        <v>558</v>
      </c>
      <c r="D17690" s="891" t="s">
        <v>11690</v>
      </c>
      <c r="E17690" s="91"/>
      <c r="F17690" s="91">
        <v>189608</v>
      </c>
      <c r="G17690" s="175">
        <f t="shared" si="282"/>
        <v>189608</v>
      </c>
      <c r="H17690" s="701" t="s">
        <v>11519</v>
      </c>
    </row>
    <row r="17691" spans="1:8" s="681" customFormat="1" ht="48" customHeight="1" x14ac:dyDescent="0.25">
      <c r="A17691" s="729">
        <v>45253</v>
      </c>
      <c r="B17691" s="93" t="s">
        <v>10149</v>
      </c>
      <c r="C17691" s="93" t="s">
        <v>558</v>
      </c>
      <c r="D17691" s="801" t="s">
        <v>11807</v>
      </c>
      <c r="E17691" s="175"/>
      <c r="F17691" s="175">
        <v>2500000</v>
      </c>
      <c r="G17691" s="175">
        <f t="shared" si="282"/>
        <v>2500000</v>
      </c>
      <c r="H17691" s="701" t="s">
        <v>11519</v>
      </c>
    </row>
    <row r="17692" spans="1:8" ht="15" x14ac:dyDescent="0.2">
      <c r="A17692" s="729">
        <v>45253</v>
      </c>
      <c r="B17692" s="90" t="s">
        <v>10149</v>
      </c>
      <c r="C17692" s="93" t="s">
        <v>558</v>
      </c>
      <c r="D17692" s="891" t="s">
        <v>11782</v>
      </c>
      <c r="E17692" s="91"/>
      <c r="F17692" s="91">
        <v>1204349</v>
      </c>
      <c r="G17692" s="175">
        <f t="shared" si="282"/>
        <v>1204349</v>
      </c>
      <c r="H17692" s="701" t="s">
        <v>11519</v>
      </c>
    </row>
    <row r="17693" spans="1:8" ht="15" x14ac:dyDescent="0.2">
      <c r="A17693" s="729">
        <v>45253</v>
      </c>
      <c r="B17693" s="90" t="s">
        <v>10149</v>
      </c>
      <c r="C17693" s="93" t="s">
        <v>558</v>
      </c>
      <c r="D17693" s="891" t="s">
        <v>11782</v>
      </c>
      <c r="E17693" s="91"/>
      <c r="F17693" s="91">
        <v>1000000</v>
      </c>
      <c r="G17693" s="91">
        <f t="shared" si="282"/>
        <v>1000000</v>
      </c>
      <c r="H17693" s="701" t="s">
        <v>11519</v>
      </c>
    </row>
    <row r="17694" spans="1:8" ht="15" x14ac:dyDescent="0.2">
      <c r="A17694" s="729">
        <v>45253</v>
      </c>
      <c r="B17694" s="90" t="s">
        <v>10149</v>
      </c>
      <c r="C17694" s="93" t="s">
        <v>558</v>
      </c>
      <c r="D17694" s="891" t="s">
        <v>11782</v>
      </c>
      <c r="E17694" s="91"/>
      <c r="F17694" s="91">
        <v>1000000</v>
      </c>
      <c r="G17694" s="91">
        <f t="shared" si="282"/>
        <v>1000000</v>
      </c>
      <c r="H17694" s="701" t="s">
        <v>11519</v>
      </c>
    </row>
    <row r="17695" spans="1:8" ht="15" x14ac:dyDescent="0.2">
      <c r="A17695" s="729">
        <v>45253</v>
      </c>
      <c r="B17695" s="90" t="s">
        <v>10149</v>
      </c>
      <c r="C17695" s="93" t="s">
        <v>558</v>
      </c>
      <c r="D17695" s="891" t="s">
        <v>11782</v>
      </c>
      <c r="E17695" s="91"/>
      <c r="F17695" s="91">
        <v>1000000</v>
      </c>
      <c r="G17695" s="91">
        <f t="shared" si="282"/>
        <v>1000000</v>
      </c>
      <c r="H17695" s="701" t="s">
        <v>11519</v>
      </c>
    </row>
    <row r="17696" spans="1:8" ht="15" x14ac:dyDescent="0.2">
      <c r="A17696" s="729">
        <v>45253</v>
      </c>
      <c r="B17696" s="90" t="s">
        <v>10149</v>
      </c>
      <c r="C17696" s="93" t="s">
        <v>558</v>
      </c>
      <c r="D17696" s="891" t="s">
        <v>11782</v>
      </c>
      <c r="E17696" s="91"/>
      <c r="F17696" s="91">
        <v>1000000</v>
      </c>
      <c r="G17696" s="91">
        <f t="shared" si="282"/>
        <v>1000000</v>
      </c>
      <c r="H17696" s="701" t="s">
        <v>11519</v>
      </c>
    </row>
    <row r="17697" spans="1:8" ht="15" x14ac:dyDescent="0.2">
      <c r="A17697" s="729">
        <v>45253</v>
      </c>
      <c r="B17697" s="90" t="s">
        <v>10149</v>
      </c>
      <c r="C17697" s="1088" t="s">
        <v>558</v>
      </c>
      <c r="D17697" s="1089" t="s">
        <v>12026</v>
      </c>
      <c r="E17697" s="486">
        <v>52043</v>
      </c>
      <c r="F17697" s="91"/>
      <c r="G17697" s="91">
        <f t="shared" si="282"/>
        <v>-52043</v>
      </c>
      <c r="H17697" s="701" t="s">
        <v>11519</v>
      </c>
    </row>
    <row r="17698" spans="1:8" ht="15" x14ac:dyDescent="0.2">
      <c r="A17698" s="729">
        <v>45254</v>
      </c>
      <c r="B17698" s="90" t="s">
        <v>10906</v>
      </c>
      <c r="C17698" s="93" t="s">
        <v>558</v>
      </c>
      <c r="D17698" s="800" t="s">
        <v>11808</v>
      </c>
      <c r="E17698" s="91"/>
      <c r="F17698" s="91">
        <v>850000</v>
      </c>
      <c r="G17698" s="91">
        <f t="shared" si="282"/>
        <v>850000</v>
      </c>
      <c r="H17698" s="701" t="s">
        <v>11519</v>
      </c>
    </row>
    <row r="17699" spans="1:8" ht="15" x14ac:dyDescent="0.2">
      <c r="A17699" s="729">
        <v>45254</v>
      </c>
      <c r="B17699" s="90" t="s">
        <v>10906</v>
      </c>
      <c r="C17699" s="93" t="s">
        <v>558</v>
      </c>
      <c r="D17699" s="800" t="s">
        <v>11809</v>
      </c>
      <c r="E17699" s="91"/>
      <c r="F17699" s="91">
        <v>850000</v>
      </c>
      <c r="G17699" s="91">
        <f t="shared" si="282"/>
        <v>850000</v>
      </c>
      <c r="H17699" s="701" t="s">
        <v>11519</v>
      </c>
    </row>
    <row r="17700" spans="1:8" ht="15" x14ac:dyDescent="0.2">
      <c r="A17700" s="729">
        <v>45254</v>
      </c>
      <c r="B17700" s="90" t="s">
        <v>10906</v>
      </c>
      <c r="C17700" s="93" t="s">
        <v>558</v>
      </c>
      <c r="D17700" s="800" t="s">
        <v>11809</v>
      </c>
      <c r="E17700" s="91"/>
      <c r="F17700" s="91">
        <v>840000</v>
      </c>
      <c r="G17700" s="91">
        <f t="shared" si="282"/>
        <v>840000</v>
      </c>
      <c r="H17700" s="701" t="s">
        <v>11519</v>
      </c>
    </row>
    <row r="17701" spans="1:8" ht="15" x14ac:dyDescent="0.2">
      <c r="A17701" s="729">
        <v>45254</v>
      </c>
      <c r="B17701" s="90" t="s">
        <v>10906</v>
      </c>
      <c r="C17701" s="93" t="s">
        <v>558</v>
      </c>
      <c r="D17701" s="800" t="s">
        <v>11809</v>
      </c>
      <c r="E17701" s="91"/>
      <c r="F17701" s="91">
        <v>830000</v>
      </c>
      <c r="G17701" s="91">
        <f t="shared" si="282"/>
        <v>830000</v>
      </c>
      <c r="H17701" s="701" t="s">
        <v>11519</v>
      </c>
    </row>
    <row r="17702" spans="1:8" ht="15" x14ac:dyDescent="0.2">
      <c r="A17702" s="729">
        <v>45254</v>
      </c>
      <c r="B17702" s="90" t="s">
        <v>10906</v>
      </c>
      <c r="C17702" s="93" t="s">
        <v>558</v>
      </c>
      <c r="D17702" s="800" t="s">
        <v>11809</v>
      </c>
      <c r="E17702" s="91"/>
      <c r="F17702" s="91">
        <v>830000</v>
      </c>
      <c r="G17702" s="91">
        <f t="shared" si="282"/>
        <v>830000</v>
      </c>
      <c r="H17702" s="701" t="s">
        <v>11519</v>
      </c>
    </row>
    <row r="17703" spans="1:8" ht="15" x14ac:dyDescent="0.2">
      <c r="A17703" s="729">
        <v>45254</v>
      </c>
      <c r="B17703" s="90" t="s">
        <v>10906</v>
      </c>
      <c r="C17703" s="93" t="s">
        <v>558</v>
      </c>
      <c r="D17703" s="800" t="s">
        <v>11809</v>
      </c>
      <c r="E17703" s="91"/>
      <c r="F17703" s="91">
        <v>800000</v>
      </c>
      <c r="G17703" s="91">
        <f t="shared" si="282"/>
        <v>800000</v>
      </c>
      <c r="H17703" s="701" t="s">
        <v>11519</v>
      </c>
    </row>
    <row r="17704" spans="1:8" ht="15" x14ac:dyDescent="0.2">
      <c r="A17704" s="729">
        <v>45254</v>
      </c>
      <c r="B17704" s="93" t="s">
        <v>10906</v>
      </c>
      <c r="C17704" s="93" t="s">
        <v>558</v>
      </c>
      <c r="D17704" s="891" t="s">
        <v>11783</v>
      </c>
      <c r="E17704" s="175"/>
      <c r="F17704" s="175">
        <v>28200</v>
      </c>
      <c r="G17704" s="175">
        <f t="shared" si="282"/>
        <v>28200</v>
      </c>
      <c r="H17704" s="701" t="s">
        <v>11519</v>
      </c>
    </row>
    <row r="17705" spans="1:8" ht="15" x14ac:dyDescent="0.2">
      <c r="A17705" s="729">
        <v>45260</v>
      </c>
      <c r="B17705" s="93" t="s">
        <v>3944</v>
      </c>
      <c r="C17705" s="93" t="s">
        <v>558</v>
      </c>
      <c r="D17705" s="891" t="s">
        <v>11810</v>
      </c>
      <c r="E17705" s="175"/>
      <c r="F17705" s="175">
        <v>333522</v>
      </c>
      <c r="G17705" s="175">
        <f t="shared" si="282"/>
        <v>333522</v>
      </c>
      <c r="H17705" s="701" t="s">
        <v>11519</v>
      </c>
    </row>
    <row r="17706" spans="1:8" ht="15" x14ac:dyDescent="0.2">
      <c r="A17706" s="733">
        <v>45261</v>
      </c>
      <c r="B17706" s="40" t="s">
        <v>10469</v>
      </c>
      <c r="C17706" s="62" t="s">
        <v>9458</v>
      </c>
      <c r="D17706" s="790" t="s">
        <v>1156</v>
      </c>
      <c r="E17706" s="57">
        <v>20000</v>
      </c>
      <c r="F17706" s="57"/>
      <c r="G17706" s="125">
        <f t="shared" si="282"/>
        <v>-20000</v>
      </c>
      <c r="H17706" s="704" t="s">
        <v>11823</v>
      </c>
    </row>
    <row r="17707" spans="1:8" ht="15" x14ac:dyDescent="0.2">
      <c r="A17707" s="733">
        <v>45261</v>
      </c>
      <c r="B17707" s="40" t="s">
        <v>11623</v>
      </c>
      <c r="C17707" s="62" t="s">
        <v>12292</v>
      </c>
      <c r="D17707" s="790" t="s">
        <v>11469</v>
      </c>
      <c r="E17707" s="57">
        <v>80000</v>
      </c>
      <c r="F17707" s="57"/>
      <c r="G17707" s="125">
        <f t="shared" si="282"/>
        <v>-80000</v>
      </c>
      <c r="H17707" s="704" t="s">
        <v>11823</v>
      </c>
    </row>
    <row r="17708" spans="1:8" ht="15" x14ac:dyDescent="0.2">
      <c r="A17708" s="733">
        <v>45261</v>
      </c>
      <c r="B17708" s="40" t="s">
        <v>11623</v>
      </c>
      <c r="C17708" s="62" t="s">
        <v>5386</v>
      </c>
      <c r="D17708" s="790" t="s">
        <v>369</v>
      </c>
      <c r="E17708" s="57">
        <v>6000</v>
      </c>
      <c r="F17708" s="57"/>
      <c r="G17708" s="125">
        <f t="shared" si="282"/>
        <v>-6000</v>
      </c>
      <c r="H17708" s="704" t="s">
        <v>11823</v>
      </c>
    </row>
    <row r="17709" spans="1:8" ht="15" x14ac:dyDescent="0.2">
      <c r="A17709" s="733">
        <v>45261</v>
      </c>
      <c r="B17709" s="40" t="s">
        <v>103</v>
      </c>
      <c r="C17709" s="62" t="s">
        <v>391</v>
      </c>
      <c r="D17709" s="790" t="s">
        <v>11822</v>
      </c>
      <c r="E17709" s="57">
        <v>450</v>
      </c>
      <c r="F17709" s="57"/>
      <c r="G17709" s="125">
        <f t="shared" si="282"/>
        <v>-450</v>
      </c>
      <c r="H17709" s="704" t="s">
        <v>11823</v>
      </c>
    </row>
    <row r="17710" spans="1:8" ht="15" x14ac:dyDescent="0.2">
      <c r="A17710" s="733">
        <v>45261</v>
      </c>
      <c r="B17710" s="40" t="s">
        <v>11611</v>
      </c>
      <c r="C17710" s="62" t="s">
        <v>285</v>
      </c>
      <c r="D17710" s="790" t="s">
        <v>8661</v>
      </c>
      <c r="E17710" s="57">
        <v>1450</v>
      </c>
      <c r="F17710" s="57"/>
      <c r="G17710" s="125">
        <f t="shared" si="282"/>
        <v>-1450</v>
      </c>
      <c r="H17710" s="704" t="s">
        <v>11823</v>
      </c>
    </row>
    <row r="17711" spans="1:8" ht="15" x14ac:dyDescent="0.2">
      <c r="A17711" s="733">
        <v>45261</v>
      </c>
      <c r="B17711" s="40" t="s">
        <v>11131</v>
      </c>
      <c r="C17711" s="62" t="s">
        <v>11678</v>
      </c>
      <c r="D17711" s="790" t="s">
        <v>8194</v>
      </c>
      <c r="E17711" s="57">
        <v>25000</v>
      </c>
      <c r="F17711" s="57"/>
      <c r="G17711" s="125">
        <f t="shared" si="282"/>
        <v>-25000</v>
      </c>
      <c r="H17711" s="704" t="s">
        <v>11823</v>
      </c>
    </row>
    <row r="17712" spans="1:8" ht="15" x14ac:dyDescent="0.2">
      <c r="A17712" s="733">
        <v>45261</v>
      </c>
      <c r="B17712" s="40" t="s">
        <v>11442</v>
      </c>
      <c r="C17712" s="62" t="s">
        <v>11556</v>
      </c>
      <c r="D17712" s="790" t="s">
        <v>11766</v>
      </c>
      <c r="E17712" s="57">
        <v>50000</v>
      </c>
      <c r="F17712" s="57"/>
      <c r="G17712" s="125">
        <f t="shared" si="282"/>
        <v>-50000</v>
      </c>
      <c r="H17712" s="704" t="s">
        <v>11823</v>
      </c>
    </row>
    <row r="17713" spans="1:8" ht="15" x14ac:dyDescent="0.2">
      <c r="A17713" s="733">
        <v>45261</v>
      </c>
      <c r="B17713" s="40" t="s">
        <v>11605</v>
      </c>
      <c r="C17713" s="62" t="s">
        <v>11095</v>
      </c>
      <c r="D17713" s="790" t="s">
        <v>11855</v>
      </c>
      <c r="E17713" s="57">
        <v>50000</v>
      </c>
      <c r="F17713" s="57"/>
      <c r="G17713" s="125">
        <f t="shared" si="282"/>
        <v>-50000</v>
      </c>
      <c r="H17713" s="704" t="s">
        <v>11823</v>
      </c>
    </row>
    <row r="17714" spans="1:8" ht="15" x14ac:dyDescent="0.2">
      <c r="A17714" s="733">
        <v>45261</v>
      </c>
      <c r="B17714" s="40" t="s">
        <v>10149</v>
      </c>
      <c r="C17714" s="62" t="s">
        <v>12002</v>
      </c>
      <c r="D17714" s="790" t="s">
        <v>11855</v>
      </c>
      <c r="E17714" s="57">
        <v>50000</v>
      </c>
      <c r="F17714" s="57"/>
      <c r="G17714" s="125">
        <f t="shared" si="282"/>
        <v>-50000</v>
      </c>
      <c r="H17714" s="704" t="s">
        <v>11823</v>
      </c>
    </row>
    <row r="17715" spans="1:8" ht="15" x14ac:dyDescent="0.2">
      <c r="A17715" s="733">
        <v>45261</v>
      </c>
      <c r="B17715" s="40" t="s">
        <v>11611</v>
      </c>
      <c r="C17715" s="62" t="s">
        <v>5740</v>
      </c>
      <c r="D17715" s="790" t="s">
        <v>369</v>
      </c>
      <c r="E17715" s="57">
        <v>5000</v>
      </c>
      <c r="F17715" s="57"/>
      <c r="G17715" s="125">
        <f t="shared" si="282"/>
        <v>-5000</v>
      </c>
      <c r="H17715" s="704" t="s">
        <v>11823</v>
      </c>
    </row>
    <row r="17716" spans="1:8" ht="15" x14ac:dyDescent="0.2">
      <c r="A17716" s="733">
        <v>45261</v>
      </c>
      <c r="B17716" s="62" t="s">
        <v>11507</v>
      </c>
      <c r="C17716" s="62" t="s">
        <v>10989</v>
      </c>
      <c r="D17716" s="790" t="s">
        <v>11824</v>
      </c>
      <c r="E17716" s="125">
        <v>18700</v>
      </c>
      <c r="F17716" s="125"/>
      <c r="G17716" s="125">
        <f t="shared" si="282"/>
        <v>-18700</v>
      </c>
      <c r="H17716" s="704" t="s">
        <v>11823</v>
      </c>
    </row>
    <row r="17717" spans="1:8" ht="15" x14ac:dyDescent="0.2">
      <c r="A17717" s="733">
        <v>45262</v>
      </c>
      <c r="B17717" s="62" t="s">
        <v>25</v>
      </c>
      <c r="C17717" s="62" t="s">
        <v>2427</v>
      </c>
      <c r="D17717" s="790" t="s">
        <v>2107</v>
      </c>
      <c r="E17717" s="125">
        <v>4500</v>
      </c>
      <c r="F17717" s="125"/>
      <c r="G17717" s="125">
        <f t="shared" si="282"/>
        <v>-4500</v>
      </c>
      <c r="H17717" s="704" t="s">
        <v>11823</v>
      </c>
    </row>
    <row r="17718" spans="1:8" ht="15" x14ac:dyDescent="0.2">
      <c r="A17718" s="733">
        <v>45262</v>
      </c>
      <c r="B17718" s="62" t="s">
        <v>11442</v>
      </c>
      <c r="C17718" s="62" t="s">
        <v>10989</v>
      </c>
      <c r="D17718" s="790" t="s">
        <v>11861</v>
      </c>
      <c r="E17718" s="125">
        <v>5000</v>
      </c>
      <c r="F17718" s="125"/>
      <c r="G17718" s="125">
        <f t="shared" si="282"/>
        <v>-5000</v>
      </c>
      <c r="H17718" s="704" t="s">
        <v>11823</v>
      </c>
    </row>
    <row r="17719" spans="1:8" ht="15" x14ac:dyDescent="0.2">
      <c r="A17719" s="733">
        <v>45262</v>
      </c>
      <c r="B17719" s="62" t="s">
        <v>10906</v>
      </c>
      <c r="C17719" s="62" t="s">
        <v>10989</v>
      </c>
      <c r="D17719" s="790" t="s">
        <v>11273</v>
      </c>
      <c r="E17719" s="125">
        <v>1500</v>
      </c>
      <c r="F17719" s="125"/>
      <c r="G17719" s="125">
        <f t="shared" si="282"/>
        <v>-1500</v>
      </c>
      <c r="H17719" s="704" t="s">
        <v>11823</v>
      </c>
    </row>
    <row r="17720" spans="1:8" ht="15" x14ac:dyDescent="0.2">
      <c r="A17720" s="733">
        <v>45262</v>
      </c>
      <c r="B17720" s="62" t="s">
        <v>11442</v>
      </c>
      <c r="C17720" s="62" t="s">
        <v>10989</v>
      </c>
      <c r="D17720" s="790" t="s">
        <v>11825</v>
      </c>
      <c r="E17720" s="125">
        <v>11620</v>
      </c>
      <c r="F17720" s="125"/>
      <c r="G17720" s="125">
        <f t="shared" si="282"/>
        <v>-11620</v>
      </c>
      <c r="H17720" s="704" t="s">
        <v>11823</v>
      </c>
    </row>
    <row r="17721" spans="1:8" ht="15" x14ac:dyDescent="0.2">
      <c r="A17721" s="733">
        <v>45262</v>
      </c>
      <c r="B17721" s="62" t="s">
        <v>11623</v>
      </c>
      <c r="C17721" s="62" t="s">
        <v>7465</v>
      </c>
      <c r="D17721" s="790" t="s">
        <v>11826</v>
      </c>
      <c r="E17721" s="125">
        <v>1000000</v>
      </c>
      <c r="F17721" s="125"/>
      <c r="G17721" s="125">
        <f t="shared" si="282"/>
        <v>-1000000</v>
      </c>
      <c r="H17721" s="704" t="s">
        <v>11823</v>
      </c>
    </row>
    <row r="17722" spans="1:8" ht="15" x14ac:dyDescent="0.2">
      <c r="A17722" s="733">
        <v>45263</v>
      </c>
      <c r="B17722" s="62" t="s">
        <v>9984</v>
      </c>
      <c r="C17722" s="62" t="s">
        <v>6475</v>
      </c>
      <c r="D17722" s="790" t="s">
        <v>11855</v>
      </c>
      <c r="E17722" s="125">
        <v>100000</v>
      </c>
      <c r="F17722" s="125"/>
      <c r="G17722" s="125">
        <f t="shared" si="282"/>
        <v>-100000</v>
      </c>
      <c r="H17722" s="704" t="s">
        <v>11823</v>
      </c>
    </row>
    <row r="17723" spans="1:8" ht="15" x14ac:dyDescent="0.2">
      <c r="A17723" s="733">
        <v>45264</v>
      </c>
      <c r="B17723" s="62" t="s">
        <v>9984</v>
      </c>
      <c r="C17723" s="62" t="s">
        <v>6475</v>
      </c>
      <c r="D17723" s="790" t="s">
        <v>11855</v>
      </c>
      <c r="E17723" s="125">
        <v>30000</v>
      </c>
      <c r="F17723" s="125"/>
      <c r="G17723" s="125">
        <f t="shared" si="282"/>
        <v>-30000</v>
      </c>
      <c r="H17723" s="704" t="s">
        <v>11823</v>
      </c>
    </row>
    <row r="17724" spans="1:8" ht="15" x14ac:dyDescent="0.2">
      <c r="A17724" s="733">
        <v>45264</v>
      </c>
      <c r="B17724" s="62" t="s">
        <v>11623</v>
      </c>
      <c r="C17724" s="62" t="s">
        <v>7465</v>
      </c>
      <c r="D17724" s="790" t="s">
        <v>11170</v>
      </c>
      <c r="E17724" s="125">
        <v>600000</v>
      </c>
      <c r="F17724" s="125"/>
      <c r="G17724" s="125">
        <f t="shared" si="282"/>
        <v>-600000</v>
      </c>
      <c r="H17724" s="704" t="s">
        <v>11823</v>
      </c>
    </row>
    <row r="17725" spans="1:8" ht="15" customHeight="1" x14ac:dyDescent="0.2">
      <c r="A17725" s="733">
        <v>45264</v>
      </c>
      <c r="B17725" s="62" t="s">
        <v>11442</v>
      </c>
      <c r="C17725" s="62" t="s">
        <v>10989</v>
      </c>
      <c r="D17725" s="790" t="s">
        <v>11827</v>
      </c>
      <c r="E17725" s="125">
        <v>45000</v>
      </c>
      <c r="F17725" s="125"/>
      <c r="G17725" s="125">
        <f t="shared" si="282"/>
        <v>-45000</v>
      </c>
      <c r="H17725" s="704" t="s">
        <v>11823</v>
      </c>
    </row>
    <row r="17726" spans="1:8" ht="15" customHeight="1" x14ac:dyDescent="0.2">
      <c r="A17726" s="733">
        <v>45264</v>
      </c>
      <c r="B17726" s="62" t="s">
        <v>10906</v>
      </c>
      <c r="C17726" s="62" t="s">
        <v>5740</v>
      </c>
      <c r="D17726" s="790" t="s">
        <v>10335</v>
      </c>
      <c r="E17726" s="125">
        <v>300</v>
      </c>
      <c r="F17726" s="125"/>
      <c r="G17726" s="125">
        <f t="shared" si="282"/>
        <v>-300</v>
      </c>
      <c r="H17726" s="704" t="s">
        <v>11823</v>
      </c>
    </row>
    <row r="17727" spans="1:8" ht="15" customHeight="1" x14ac:dyDescent="0.2">
      <c r="A17727" s="733">
        <v>45264</v>
      </c>
      <c r="B17727" s="62" t="s">
        <v>11611</v>
      </c>
      <c r="C17727" s="62" t="s">
        <v>5740</v>
      </c>
      <c r="D17727" s="790" t="s">
        <v>369</v>
      </c>
      <c r="E17727" s="125">
        <v>5000</v>
      </c>
      <c r="F17727" s="125"/>
      <c r="G17727" s="125">
        <f t="shared" si="282"/>
        <v>-5000</v>
      </c>
      <c r="H17727" s="704" t="s">
        <v>11823</v>
      </c>
    </row>
    <row r="17728" spans="1:8" ht="15" customHeight="1" x14ac:dyDescent="0.2">
      <c r="A17728" s="733">
        <v>45264</v>
      </c>
      <c r="B17728" s="62" t="s">
        <v>103</v>
      </c>
      <c r="C17728" s="62" t="s">
        <v>103</v>
      </c>
      <c r="D17728" s="790" t="s">
        <v>11757</v>
      </c>
      <c r="E17728" s="125">
        <v>2000</v>
      </c>
      <c r="F17728" s="125"/>
      <c r="G17728" s="125">
        <f t="shared" si="282"/>
        <v>-2000</v>
      </c>
      <c r="H17728" s="704" t="s">
        <v>11823</v>
      </c>
    </row>
    <row r="17729" spans="1:8" ht="15" customHeight="1" x14ac:dyDescent="0.2">
      <c r="A17729" s="733">
        <v>45264</v>
      </c>
      <c r="B17729" s="62" t="s">
        <v>11623</v>
      </c>
      <c r="C17729" s="62" t="s">
        <v>5740</v>
      </c>
      <c r="D17729" s="790" t="s">
        <v>369</v>
      </c>
      <c r="E17729" s="125">
        <v>1700</v>
      </c>
      <c r="F17729" s="125"/>
      <c r="G17729" s="125">
        <f t="shared" si="282"/>
        <v>-1700</v>
      </c>
      <c r="H17729" s="704" t="s">
        <v>11823</v>
      </c>
    </row>
    <row r="17730" spans="1:8" ht="15" customHeight="1" x14ac:dyDescent="0.2">
      <c r="A17730" s="733">
        <v>45265</v>
      </c>
      <c r="B17730" s="62" t="s">
        <v>11623</v>
      </c>
      <c r="C17730" s="62" t="s">
        <v>11287</v>
      </c>
      <c r="D17730" s="790" t="s">
        <v>11826</v>
      </c>
      <c r="E17730" s="125">
        <v>100000</v>
      </c>
      <c r="F17730" s="125"/>
      <c r="G17730" s="125">
        <f t="shared" si="282"/>
        <v>-100000</v>
      </c>
      <c r="H17730" s="704" t="s">
        <v>11823</v>
      </c>
    </row>
    <row r="17731" spans="1:8" ht="15" customHeight="1" x14ac:dyDescent="0.2">
      <c r="A17731" s="733">
        <v>45265</v>
      </c>
      <c r="B17731" s="62" t="s">
        <v>11623</v>
      </c>
      <c r="C17731" s="62" t="s">
        <v>8370</v>
      </c>
      <c r="D17731" s="790" t="s">
        <v>11828</v>
      </c>
      <c r="E17731" s="125">
        <v>11000</v>
      </c>
      <c r="F17731" s="125"/>
      <c r="G17731" s="125">
        <f t="shared" si="282"/>
        <v>-11000</v>
      </c>
      <c r="H17731" s="704" t="s">
        <v>11823</v>
      </c>
    </row>
    <row r="17732" spans="1:8" ht="15" customHeight="1" x14ac:dyDescent="0.2">
      <c r="A17732" s="733">
        <v>45265</v>
      </c>
      <c r="B17732" s="62" t="s">
        <v>11613</v>
      </c>
      <c r="C17732" s="62" t="s">
        <v>11614</v>
      </c>
      <c r="D17732" s="790" t="s">
        <v>1156</v>
      </c>
      <c r="E17732" s="125">
        <v>30000</v>
      </c>
      <c r="F17732" s="125"/>
      <c r="G17732" s="125">
        <f t="shared" si="282"/>
        <v>-30000</v>
      </c>
      <c r="H17732" s="704" t="s">
        <v>11823</v>
      </c>
    </row>
    <row r="17733" spans="1:8" ht="15" x14ac:dyDescent="0.2">
      <c r="A17733" s="733">
        <v>45265</v>
      </c>
      <c r="B17733" s="62" t="s">
        <v>103</v>
      </c>
      <c r="C17733" s="62" t="s">
        <v>391</v>
      </c>
      <c r="D17733" s="790" t="s">
        <v>10984</v>
      </c>
      <c r="E17733" s="125">
        <v>1600</v>
      </c>
      <c r="F17733" s="125"/>
      <c r="G17733" s="125">
        <f t="shared" ref="G17733:G17830" si="283">F17733-E17733</f>
        <v>-1600</v>
      </c>
      <c r="H17733" s="704" t="s">
        <v>11823</v>
      </c>
    </row>
    <row r="17734" spans="1:8" ht="15" x14ac:dyDescent="0.2">
      <c r="A17734" s="733">
        <v>45265</v>
      </c>
      <c r="B17734" s="62" t="s">
        <v>103</v>
      </c>
      <c r="C17734" s="62" t="s">
        <v>103</v>
      </c>
      <c r="D17734" s="790" t="s">
        <v>11757</v>
      </c>
      <c r="E17734" s="125">
        <v>5000</v>
      </c>
      <c r="F17734" s="125"/>
      <c r="G17734" s="125">
        <f t="shared" si="283"/>
        <v>-5000</v>
      </c>
      <c r="H17734" s="704" t="s">
        <v>11823</v>
      </c>
    </row>
    <row r="17735" spans="1:8" ht="15" x14ac:dyDescent="0.2">
      <c r="A17735" s="733">
        <v>45265</v>
      </c>
      <c r="B17735" s="62" t="s">
        <v>11623</v>
      </c>
      <c r="C17735" s="62" t="s">
        <v>5409</v>
      </c>
      <c r="D17735" s="790" t="s">
        <v>11829</v>
      </c>
      <c r="E17735" s="125">
        <v>5000</v>
      </c>
      <c r="F17735" s="125"/>
      <c r="G17735" s="125">
        <f t="shared" si="283"/>
        <v>-5000</v>
      </c>
      <c r="H17735" s="704" t="s">
        <v>11823</v>
      </c>
    </row>
    <row r="17736" spans="1:8" ht="15" x14ac:dyDescent="0.2">
      <c r="A17736" s="733">
        <v>45265</v>
      </c>
      <c r="B17736" s="62" t="s">
        <v>11716</v>
      </c>
      <c r="C17736" s="62" t="s">
        <v>5740</v>
      </c>
      <c r="D17736" s="790" t="s">
        <v>10335</v>
      </c>
      <c r="E17736" s="125">
        <v>500</v>
      </c>
      <c r="F17736" s="125"/>
      <c r="G17736" s="125">
        <f t="shared" si="283"/>
        <v>-500</v>
      </c>
      <c r="H17736" s="704" t="s">
        <v>11823</v>
      </c>
    </row>
    <row r="17737" spans="1:8" ht="15" x14ac:dyDescent="0.2">
      <c r="A17737" s="733">
        <v>45265</v>
      </c>
      <c r="B17737" s="62" t="s">
        <v>11716</v>
      </c>
      <c r="C17737" s="565" t="s">
        <v>11548</v>
      </c>
      <c r="D17737" s="1054" t="s">
        <v>11849</v>
      </c>
      <c r="E17737" s="566">
        <v>27000</v>
      </c>
      <c r="F17737" s="125"/>
      <c r="G17737" s="125">
        <f t="shared" si="283"/>
        <v>-27000</v>
      </c>
      <c r="H17737" s="704" t="s">
        <v>11823</v>
      </c>
    </row>
    <row r="17738" spans="1:8" ht="15" x14ac:dyDescent="0.2">
      <c r="A17738" s="733">
        <v>45265</v>
      </c>
      <c r="B17738" s="62" t="s">
        <v>11442</v>
      </c>
      <c r="C17738" s="565" t="s">
        <v>11548</v>
      </c>
      <c r="D17738" s="1054" t="s">
        <v>11849</v>
      </c>
      <c r="E17738" s="566">
        <v>23000</v>
      </c>
      <c r="F17738" s="125"/>
      <c r="G17738" s="125">
        <f t="shared" si="283"/>
        <v>-23000</v>
      </c>
      <c r="H17738" s="704" t="s">
        <v>11823</v>
      </c>
    </row>
    <row r="17739" spans="1:8" ht="15" x14ac:dyDescent="0.2">
      <c r="A17739" s="733">
        <v>45265</v>
      </c>
      <c r="B17739" s="62" t="s">
        <v>11716</v>
      </c>
      <c r="C17739" s="565" t="s">
        <v>11548</v>
      </c>
      <c r="D17739" s="1054" t="s">
        <v>11849</v>
      </c>
      <c r="E17739" s="566">
        <v>82000</v>
      </c>
      <c r="F17739" s="125"/>
      <c r="G17739" s="125">
        <f t="shared" si="283"/>
        <v>-82000</v>
      </c>
      <c r="H17739" s="704" t="s">
        <v>11823</v>
      </c>
    </row>
    <row r="17740" spans="1:8" ht="15" x14ac:dyDescent="0.2">
      <c r="A17740" s="733">
        <v>45265</v>
      </c>
      <c r="B17740" s="62" t="s">
        <v>11507</v>
      </c>
      <c r="C17740" s="62" t="s">
        <v>10989</v>
      </c>
      <c r="D17740" s="790" t="s">
        <v>6485</v>
      </c>
      <c r="E17740" s="125">
        <v>15880</v>
      </c>
      <c r="F17740" s="125"/>
      <c r="G17740" s="125">
        <f t="shared" si="283"/>
        <v>-15880</v>
      </c>
      <c r="H17740" s="704" t="s">
        <v>11823</v>
      </c>
    </row>
    <row r="17741" spans="1:8" ht="15" x14ac:dyDescent="0.2">
      <c r="A17741" s="733">
        <v>45265</v>
      </c>
      <c r="B17741" s="62" t="s">
        <v>10574</v>
      </c>
      <c r="C17741" s="62" t="s">
        <v>10989</v>
      </c>
      <c r="D17741" s="790" t="s">
        <v>11830</v>
      </c>
      <c r="E17741" s="125">
        <v>13000</v>
      </c>
      <c r="F17741" s="125"/>
      <c r="G17741" s="125">
        <f t="shared" si="283"/>
        <v>-13000</v>
      </c>
      <c r="H17741" s="704" t="s">
        <v>11823</v>
      </c>
    </row>
    <row r="17742" spans="1:8" ht="15" x14ac:dyDescent="0.2">
      <c r="A17742" s="733">
        <v>45266</v>
      </c>
      <c r="B17742" s="62" t="s">
        <v>11605</v>
      </c>
      <c r="C17742" s="62" t="s">
        <v>11095</v>
      </c>
      <c r="D17742" s="790" t="s">
        <v>11856</v>
      </c>
      <c r="E17742" s="125">
        <v>100000</v>
      </c>
      <c r="F17742" s="125"/>
      <c r="G17742" s="125">
        <f t="shared" si="283"/>
        <v>-100000</v>
      </c>
      <c r="H17742" s="704" t="s">
        <v>11823</v>
      </c>
    </row>
    <row r="17743" spans="1:8" ht="15" x14ac:dyDescent="0.2">
      <c r="A17743" s="733">
        <v>45266</v>
      </c>
      <c r="B17743" s="62" t="s">
        <v>25</v>
      </c>
      <c r="C17743" s="62" t="s">
        <v>8148</v>
      </c>
      <c r="D17743" s="790" t="s">
        <v>6309</v>
      </c>
      <c r="E17743" s="125">
        <v>410</v>
      </c>
      <c r="F17743" s="125"/>
      <c r="G17743" s="125">
        <f t="shared" si="283"/>
        <v>-410</v>
      </c>
      <c r="H17743" s="704" t="s">
        <v>11823</v>
      </c>
    </row>
    <row r="17744" spans="1:8" ht="15" x14ac:dyDescent="0.2">
      <c r="A17744" s="733">
        <v>45266</v>
      </c>
      <c r="B17744" s="62" t="s">
        <v>103</v>
      </c>
      <c r="C17744" s="62" t="s">
        <v>8148</v>
      </c>
      <c r="D17744" s="790" t="s">
        <v>6309</v>
      </c>
      <c r="E17744" s="125">
        <v>190</v>
      </c>
      <c r="F17744" s="125"/>
      <c r="G17744" s="125">
        <f t="shared" si="283"/>
        <v>-190</v>
      </c>
      <c r="H17744" s="704" t="s">
        <v>11823</v>
      </c>
    </row>
    <row r="17745" spans="1:8" ht="15" x14ac:dyDescent="0.2">
      <c r="A17745" s="733">
        <v>45266</v>
      </c>
      <c r="B17745" s="62" t="s">
        <v>10230</v>
      </c>
      <c r="C17745" s="62" t="s">
        <v>5740</v>
      </c>
      <c r="D17745" s="790" t="s">
        <v>369</v>
      </c>
      <c r="E17745" s="125">
        <v>3800</v>
      </c>
      <c r="F17745" s="125"/>
      <c r="G17745" s="125">
        <f t="shared" si="283"/>
        <v>-3800</v>
      </c>
      <c r="H17745" s="704" t="s">
        <v>11823</v>
      </c>
    </row>
    <row r="17746" spans="1:8" ht="15" x14ac:dyDescent="0.2">
      <c r="A17746" s="733">
        <v>45266</v>
      </c>
      <c r="B17746" s="62" t="s">
        <v>11716</v>
      </c>
      <c r="C17746" s="62" t="s">
        <v>5740</v>
      </c>
      <c r="D17746" s="790" t="s">
        <v>369</v>
      </c>
      <c r="E17746" s="125">
        <v>4000</v>
      </c>
      <c r="F17746" s="125"/>
      <c r="G17746" s="125">
        <f t="shared" si="283"/>
        <v>-4000</v>
      </c>
      <c r="H17746" s="704" t="s">
        <v>11823</v>
      </c>
    </row>
    <row r="17747" spans="1:8" ht="15" x14ac:dyDescent="0.2">
      <c r="A17747" s="733">
        <v>45266</v>
      </c>
      <c r="B17747" s="62" t="s">
        <v>10906</v>
      </c>
      <c r="C17747" s="62" t="s">
        <v>10989</v>
      </c>
      <c r="D17747" s="790" t="s">
        <v>11831</v>
      </c>
      <c r="E17747" s="125">
        <v>4250</v>
      </c>
      <c r="F17747" s="125"/>
      <c r="G17747" s="125">
        <f t="shared" si="283"/>
        <v>-4250</v>
      </c>
      <c r="H17747" s="704" t="s">
        <v>11823</v>
      </c>
    </row>
    <row r="17748" spans="1:8" ht="15" x14ac:dyDescent="0.2">
      <c r="A17748" s="733">
        <v>45266</v>
      </c>
      <c r="B17748" s="62" t="s">
        <v>37</v>
      </c>
      <c r="C17748" s="62" t="s">
        <v>391</v>
      </c>
      <c r="D17748" s="790" t="s">
        <v>11590</v>
      </c>
      <c r="E17748" s="125">
        <v>3000</v>
      </c>
      <c r="F17748" s="125"/>
      <c r="G17748" s="125">
        <f t="shared" si="283"/>
        <v>-3000</v>
      </c>
      <c r="H17748" s="704" t="s">
        <v>11823</v>
      </c>
    </row>
    <row r="17749" spans="1:8" ht="15" x14ac:dyDescent="0.2">
      <c r="A17749" s="733">
        <v>45266</v>
      </c>
      <c r="B17749" s="62" t="s">
        <v>11716</v>
      </c>
      <c r="C17749" s="62" t="s">
        <v>10989</v>
      </c>
      <c r="D17749" s="790" t="s">
        <v>11264</v>
      </c>
      <c r="E17749" s="125">
        <v>3650</v>
      </c>
      <c r="F17749" s="125"/>
      <c r="G17749" s="125">
        <f t="shared" si="283"/>
        <v>-3650</v>
      </c>
      <c r="H17749" s="704" t="s">
        <v>11823</v>
      </c>
    </row>
    <row r="17750" spans="1:8" ht="15" x14ac:dyDescent="0.2">
      <c r="A17750" s="733">
        <v>45266</v>
      </c>
      <c r="B17750" s="62" t="s">
        <v>11085</v>
      </c>
      <c r="C17750" s="62" t="s">
        <v>391</v>
      </c>
      <c r="D17750" s="790" t="s">
        <v>10058</v>
      </c>
      <c r="E17750" s="125">
        <v>1000</v>
      </c>
      <c r="F17750" s="125"/>
      <c r="G17750" s="125">
        <f t="shared" si="283"/>
        <v>-1000</v>
      </c>
      <c r="H17750" s="704" t="s">
        <v>11823</v>
      </c>
    </row>
    <row r="17751" spans="1:8" ht="15" x14ac:dyDescent="0.2">
      <c r="A17751" s="733">
        <v>45266</v>
      </c>
      <c r="B17751" s="62" t="s">
        <v>103</v>
      </c>
      <c r="C17751" s="62" t="s">
        <v>103</v>
      </c>
      <c r="D17751" s="790" t="s">
        <v>11757</v>
      </c>
      <c r="E17751" s="125">
        <v>3000</v>
      </c>
      <c r="F17751" s="125"/>
      <c r="G17751" s="125">
        <f t="shared" si="283"/>
        <v>-3000</v>
      </c>
      <c r="H17751" s="704" t="s">
        <v>11823</v>
      </c>
    </row>
    <row r="17752" spans="1:8" ht="15" x14ac:dyDescent="0.2">
      <c r="A17752" s="733">
        <v>45267</v>
      </c>
      <c r="B17752" s="62" t="s">
        <v>9984</v>
      </c>
      <c r="C17752" s="62" t="s">
        <v>10989</v>
      </c>
      <c r="D17752" s="790" t="s">
        <v>4449</v>
      </c>
      <c r="E17752" s="125">
        <v>96605</v>
      </c>
      <c r="F17752" s="125"/>
      <c r="G17752" s="125">
        <f t="shared" si="283"/>
        <v>-96605</v>
      </c>
      <c r="H17752" s="704" t="s">
        <v>11823</v>
      </c>
    </row>
    <row r="17753" spans="1:8" ht="15" x14ac:dyDescent="0.2">
      <c r="A17753" s="733">
        <v>45267</v>
      </c>
      <c r="B17753" s="62" t="s">
        <v>11085</v>
      </c>
      <c r="C17753" s="62" t="s">
        <v>10989</v>
      </c>
      <c r="D17753" s="790" t="s">
        <v>11842</v>
      </c>
      <c r="E17753" s="125">
        <v>8000</v>
      </c>
      <c r="F17753" s="125"/>
      <c r="G17753" s="125">
        <f t="shared" si="283"/>
        <v>-8000</v>
      </c>
      <c r="H17753" s="704" t="s">
        <v>11823</v>
      </c>
    </row>
    <row r="17754" spans="1:8" ht="15" x14ac:dyDescent="0.2">
      <c r="A17754" s="733">
        <v>45267</v>
      </c>
      <c r="B17754" s="62" t="s">
        <v>11716</v>
      </c>
      <c r="C17754" s="62" t="s">
        <v>10989</v>
      </c>
      <c r="D17754" s="790" t="s">
        <v>11843</v>
      </c>
      <c r="E17754" s="125">
        <v>28000</v>
      </c>
      <c r="F17754" s="125"/>
      <c r="G17754" s="125">
        <f t="shared" si="283"/>
        <v>-28000</v>
      </c>
      <c r="H17754" s="704" t="s">
        <v>11823</v>
      </c>
    </row>
    <row r="17755" spans="1:8" ht="15" x14ac:dyDescent="0.2">
      <c r="A17755" s="733">
        <v>45267</v>
      </c>
      <c r="B17755" s="62" t="s">
        <v>10906</v>
      </c>
      <c r="C17755" s="62" t="s">
        <v>10989</v>
      </c>
      <c r="D17755" s="790" t="s">
        <v>10822</v>
      </c>
      <c r="E17755" s="125">
        <v>8500</v>
      </c>
      <c r="F17755" s="125"/>
      <c r="G17755" s="125">
        <f t="shared" si="283"/>
        <v>-8500</v>
      </c>
      <c r="H17755" s="704" t="s">
        <v>11823</v>
      </c>
    </row>
    <row r="17756" spans="1:8" ht="15" x14ac:dyDescent="0.2">
      <c r="A17756" s="733">
        <v>45267</v>
      </c>
      <c r="B17756" s="62" t="s">
        <v>11716</v>
      </c>
      <c r="C17756" s="62" t="s">
        <v>5740</v>
      </c>
      <c r="D17756" s="790" t="s">
        <v>369</v>
      </c>
      <c r="E17756" s="125">
        <v>950</v>
      </c>
      <c r="F17756" s="125"/>
      <c r="G17756" s="125">
        <f t="shared" si="283"/>
        <v>-950</v>
      </c>
      <c r="H17756" s="704" t="s">
        <v>11823</v>
      </c>
    </row>
    <row r="17757" spans="1:8" ht="15" x14ac:dyDescent="0.2">
      <c r="A17757" s="733">
        <v>45267</v>
      </c>
      <c r="B17757" s="62" t="s">
        <v>11716</v>
      </c>
      <c r="C17757" s="62" t="s">
        <v>10989</v>
      </c>
      <c r="D17757" s="790" t="s">
        <v>1616</v>
      </c>
      <c r="E17757" s="125">
        <v>540</v>
      </c>
      <c r="F17757" s="125"/>
      <c r="G17757" s="125">
        <f t="shared" si="283"/>
        <v>-540</v>
      </c>
      <c r="H17757" s="704" t="s">
        <v>11823</v>
      </c>
    </row>
    <row r="17758" spans="1:8" ht="15" x14ac:dyDescent="0.2">
      <c r="A17758" s="733">
        <v>45267</v>
      </c>
      <c r="B17758" s="62" t="s">
        <v>103</v>
      </c>
      <c r="C17758" s="62" t="s">
        <v>103</v>
      </c>
      <c r="D17758" s="790" t="s">
        <v>11757</v>
      </c>
      <c r="E17758" s="125">
        <v>4000</v>
      </c>
      <c r="F17758" s="125"/>
      <c r="G17758" s="125">
        <f t="shared" si="283"/>
        <v>-4000</v>
      </c>
      <c r="H17758" s="704" t="s">
        <v>11823</v>
      </c>
    </row>
    <row r="17759" spans="1:8" ht="15" x14ac:dyDescent="0.2">
      <c r="A17759" s="733">
        <v>45267</v>
      </c>
      <c r="B17759" s="62" t="s">
        <v>103</v>
      </c>
      <c r="C17759" s="62" t="s">
        <v>103</v>
      </c>
      <c r="D17759" s="790" t="s">
        <v>11844</v>
      </c>
      <c r="E17759" s="125">
        <v>800</v>
      </c>
      <c r="F17759" s="125"/>
      <c r="G17759" s="125">
        <f t="shared" si="283"/>
        <v>-800</v>
      </c>
      <c r="H17759" s="704" t="s">
        <v>11823</v>
      </c>
    </row>
    <row r="17760" spans="1:8" ht="15" x14ac:dyDescent="0.2">
      <c r="A17760" s="733">
        <v>45268</v>
      </c>
      <c r="B17760" s="62" t="s">
        <v>10906</v>
      </c>
      <c r="C17760" s="62" t="s">
        <v>10989</v>
      </c>
      <c r="D17760" s="790" t="s">
        <v>11845</v>
      </c>
      <c r="E17760" s="125">
        <v>1200</v>
      </c>
      <c r="F17760" s="125"/>
      <c r="G17760" s="125">
        <f t="shared" si="283"/>
        <v>-1200</v>
      </c>
      <c r="H17760" s="704" t="s">
        <v>11823</v>
      </c>
    </row>
    <row r="17761" spans="1:8" ht="15" x14ac:dyDescent="0.2">
      <c r="A17761" s="733">
        <v>45268</v>
      </c>
      <c r="B17761" s="62" t="s">
        <v>10906</v>
      </c>
      <c r="C17761" s="62" t="s">
        <v>5740</v>
      </c>
      <c r="D17761" s="790" t="s">
        <v>369</v>
      </c>
      <c r="E17761" s="125">
        <v>500</v>
      </c>
      <c r="F17761" s="125"/>
      <c r="G17761" s="125">
        <f t="shared" si="283"/>
        <v>-500</v>
      </c>
      <c r="H17761" s="704" t="s">
        <v>11823</v>
      </c>
    </row>
    <row r="17762" spans="1:8" ht="15" x14ac:dyDescent="0.2">
      <c r="A17762" s="733">
        <v>45268</v>
      </c>
      <c r="B17762" s="62" t="s">
        <v>10906</v>
      </c>
      <c r="C17762" s="62" t="s">
        <v>5740</v>
      </c>
      <c r="D17762" s="790" t="s">
        <v>11846</v>
      </c>
      <c r="E17762" s="125">
        <v>1000</v>
      </c>
      <c r="F17762" s="125"/>
      <c r="G17762" s="125">
        <f t="shared" si="283"/>
        <v>-1000</v>
      </c>
      <c r="H17762" s="704" t="s">
        <v>11823</v>
      </c>
    </row>
    <row r="17763" spans="1:8" ht="15" x14ac:dyDescent="0.2">
      <c r="A17763" s="733">
        <v>45268</v>
      </c>
      <c r="B17763" s="62" t="s">
        <v>11605</v>
      </c>
      <c r="C17763" s="669" t="s">
        <v>10989</v>
      </c>
      <c r="D17763" s="911" t="s">
        <v>11847</v>
      </c>
      <c r="E17763" s="671">
        <v>114500</v>
      </c>
      <c r="F17763" s="125"/>
      <c r="G17763" s="125">
        <f t="shared" si="283"/>
        <v>-114500</v>
      </c>
      <c r="H17763" s="704" t="s">
        <v>11823</v>
      </c>
    </row>
    <row r="17764" spans="1:8" ht="15" x14ac:dyDescent="0.2">
      <c r="A17764" s="733">
        <v>45268</v>
      </c>
      <c r="B17764" s="62" t="s">
        <v>11623</v>
      </c>
      <c r="C17764" s="669" t="s">
        <v>10989</v>
      </c>
      <c r="D17764" s="911" t="s">
        <v>11847</v>
      </c>
      <c r="E17764" s="671">
        <v>9000</v>
      </c>
      <c r="F17764" s="125"/>
      <c r="G17764" s="125">
        <f t="shared" si="283"/>
        <v>-9000</v>
      </c>
      <c r="H17764" s="704" t="s">
        <v>11823</v>
      </c>
    </row>
    <row r="17765" spans="1:8" ht="15" x14ac:dyDescent="0.2">
      <c r="A17765" s="733">
        <v>45268</v>
      </c>
      <c r="B17765" s="62" t="s">
        <v>10906</v>
      </c>
      <c r="C17765" s="669" t="s">
        <v>10989</v>
      </c>
      <c r="D17765" s="911" t="s">
        <v>11847</v>
      </c>
      <c r="E17765" s="671">
        <v>41500</v>
      </c>
      <c r="F17765" s="125"/>
      <c r="G17765" s="125">
        <f t="shared" si="283"/>
        <v>-41500</v>
      </c>
      <c r="H17765" s="704" t="s">
        <v>11823</v>
      </c>
    </row>
    <row r="17766" spans="1:8" ht="24" x14ac:dyDescent="0.2">
      <c r="A17766" s="733">
        <v>45268</v>
      </c>
      <c r="B17766" s="62" t="s">
        <v>11623</v>
      </c>
      <c r="C17766" s="565" t="s">
        <v>10989</v>
      </c>
      <c r="D17766" s="874" t="s">
        <v>11848</v>
      </c>
      <c r="E17766" s="566">
        <v>28700</v>
      </c>
      <c r="F17766" s="125"/>
      <c r="G17766" s="125">
        <f t="shared" si="283"/>
        <v>-28700</v>
      </c>
      <c r="H17766" s="704" t="s">
        <v>11823</v>
      </c>
    </row>
    <row r="17767" spans="1:8" ht="24" x14ac:dyDescent="0.2">
      <c r="A17767" s="733">
        <v>45268</v>
      </c>
      <c r="B17767" s="62" t="s">
        <v>10906</v>
      </c>
      <c r="C17767" s="565" t="s">
        <v>10989</v>
      </c>
      <c r="D17767" s="874" t="s">
        <v>11848</v>
      </c>
      <c r="E17767" s="566">
        <v>28500</v>
      </c>
      <c r="F17767" s="125"/>
      <c r="G17767" s="125">
        <f t="shared" si="283"/>
        <v>-28500</v>
      </c>
      <c r="H17767" s="704" t="s">
        <v>11823</v>
      </c>
    </row>
    <row r="17768" spans="1:8" ht="24" x14ac:dyDescent="0.2">
      <c r="A17768" s="733">
        <v>45268</v>
      </c>
      <c r="B17768" s="62" t="s">
        <v>11442</v>
      </c>
      <c r="C17768" s="565" t="s">
        <v>10989</v>
      </c>
      <c r="D17768" s="874" t="s">
        <v>11848</v>
      </c>
      <c r="E17768" s="566">
        <v>28500</v>
      </c>
      <c r="F17768" s="125"/>
      <c r="G17768" s="125">
        <f t="shared" si="283"/>
        <v>-28500</v>
      </c>
      <c r="H17768" s="704" t="s">
        <v>11823</v>
      </c>
    </row>
    <row r="17769" spans="1:8" ht="24" x14ac:dyDescent="0.2">
      <c r="A17769" s="733">
        <v>45268</v>
      </c>
      <c r="B17769" s="62" t="s">
        <v>11623</v>
      </c>
      <c r="C17769" s="565" t="s">
        <v>10989</v>
      </c>
      <c r="D17769" s="874" t="s">
        <v>11848</v>
      </c>
      <c r="E17769" s="566">
        <v>27000</v>
      </c>
      <c r="F17769" s="125"/>
      <c r="G17769" s="125">
        <f t="shared" si="283"/>
        <v>-27000</v>
      </c>
      <c r="H17769" s="704" t="s">
        <v>11823</v>
      </c>
    </row>
    <row r="17770" spans="1:8" ht="15" x14ac:dyDescent="0.2">
      <c r="A17770" s="733">
        <v>45268</v>
      </c>
      <c r="B17770" s="62" t="s">
        <v>11442</v>
      </c>
      <c r="C17770" s="62" t="s">
        <v>11451</v>
      </c>
      <c r="D17770" s="790" t="s">
        <v>11851</v>
      </c>
      <c r="E17770" s="125">
        <v>61500</v>
      </c>
      <c r="F17770" s="125"/>
      <c r="G17770" s="125">
        <f t="shared" si="283"/>
        <v>-61500</v>
      </c>
      <c r="H17770" s="704" t="s">
        <v>11823</v>
      </c>
    </row>
    <row r="17771" spans="1:8" ht="15" x14ac:dyDescent="0.2">
      <c r="A17771" s="733">
        <v>45268</v>
      </c>
      <c r="B17771" s="62" t="s">
        <v>11131</v>
      </c>
      <c r="C17771" s="62" t="s">
        <v>10766</v>
      </c>
      <c r="D17771" s="790" t="s">
        <v>11850</v>
      </c>
      <c r="E17771" s="125">
        <v>340000</v>
      </c>
      <c r="F17771" s="125"/>
      <c r="G17771" s="125">
        <f t="shared" si="283"/>
        <v>-340000</v>
      </c>
      <c r="H17771" s="704" t="s">
        <v>11823</v>
      </c>
    </row>
    <row r="17772" spans="1:8" ht="15" x14ac:dyDescent="0.2">
      <c r="A17772" s="733">
        <v>45268</v>
      </c>
      <c r="B17772" s="62" t="s">
        <v>10906</v>
      </c>
      <c r="C17772" s="62" t="s">
        <v>10989</v>
      </c>
      <c r="D17772" s="790" t="s">
        <v>11857</v>
      </c>
      <c r="E17772" s="125">
        <v>11750</v>
      </c>
      <c r="F17772" s="125"/>
      <c r="G17772" s="125">
        <f t="shared" si="283"/>
        <v>-11750</v>
      </c>
      <c r="H17772" s="704" t="s">
        <v>11823</v>
      </c>
    </row>
    <row r="17773" spans="1:8" ht="15" x14ac:dyDescent="0.2">
      <c r="A17773" s="733">
        <v>45268</v>
      </c>
      <c r="B17773" s="62" t="s">
        <v>10906</v>
      </c>
      <c r="C17773" s="62" t="s">
        <v>10989</v>
      </c>
      <c r="D17773" s="790" t="s">
        <v>11858</v>
      </c>
      <c r="E17773" s="125">
        <v>5000</v>
      </c>
      <c r="F17773" s="125"/>
      <c r="G17773" s="125">
        <f t="shared" si="283"/>
        <v>-5000</v>
      </c>
      <c r="H17773" s="704" t="s">
        <v>11823</v>
      </c>
    </row>
    <row r="17774" spans="1:8" ht="15" x14ac:dyDescent="0.2">
      <c r="A17774" s="733">
        <v>45268</v>
      </c>
      <c r="B17774" s="62" t="s">
        <v>10906</v>
      </c>
      <c r="C17774" s="62" t="s">
        <v>10989</v>
      </c>
      <c r="D17774" s="790" t="s">
        <v>11859</v>
      </c>
      <c r="E17774" s="125">
        <v>2700</v>
      </c>
      <c r="F17774" s="125"/>
      <c r="G17774" s="125">
        <f t="shared" si="283"/>
        <v>-2700</v>
      </c>
      <c r="H17774" s="704" t="s">
        <v>11823</v>
      </c>
    </row>
    <row r="17775" spans="1:8" ht="15" x14ac:dyDescent="0.2">
      <c r="A17775" s="733">
        <v>45268</v>
      </c>
      <c r="B17775" s="62" t="s">
        <v>10906</v>
      </c>
      <c r="C17775" s="62" t="s">
        <v>5740</v>
      </c>
      <c r="D17775" s="790" t="s">
        <v>369</v>
      </c>
      <c r="E17775" s="125">
        <v>4000</v>
      </c>
      <c r="F17775" s="125"/>
      <c r="G17775" s="125">
        <f t="shared" si="283"/>
        <v>-4000</v>
      </c>
      <c r="H17775" s="704" t="s">
        <v>11823</v>
      </c>
    </row>
    <row r="17776" spans="1:8" ht="15" x14ac:dyDescent="0.2">
      <c r="A17776" s="733">
        <v>45268</v>
      </c>
      <c r="B17776" s="62" t="s">
        <v>103</v>
      </c>
      <c r="C17776" s="62" t="s">
        <v>103</v>
      </c>
      <c r="D17776" s="790" t="s">
        <v>11757</v>
      </c>
      <c r="E17776" s="125">
        <v>2000</v>
      </c>
      <c r="F17776" s="125"/>
      <c r="G17776" s="125">
        <f t="shared" si="283"/>
        <v>-2000</v>
      </c>
      <c r="H17776" s="704" t="s">
        <v>11823</v>
      </c>
    </row>
    <row r="17777" spans="1:8" ht="36" x14ac:dyDescent="0.2">
      <c r="A17777" s="733">
        <v>45268</v>
      </c>
      <c r="B17777" s="62" t="s">
        <v>10906</v>
      </c>
      <c r="C17777" s="62" t="s">
        <v>9762</v>
      </c>
      <c r="D17777" s="182" t="s">
        <v>11862</v>
      </c>
      <c r="E17777" s="125">
        <v>53300</v>
      </c>
      <c r="F17777" s="125"/>
      <c r="G17777" s="125">
        <f t="shared" si="283"/>
        <v>-53300</v>
      </c>
      <c r="H17777" s="704" t="s">
        <v>11823</v>
      </c>
    </row>
    <row r="17778" spans="1:8" ht="15" x14ac:dyDescent="0.2">
      <c r="A17778" s="733">
        <v>45268</v>
      </c>
      <c r="B17778" s="62" t="s">
        <v>10906</v>
      </c>
      <c r="C17778" s="62" t="s">
        <v>10989</v>
      </c>
      <c r="D17778" s="182" t="s">
        <v>7374</v>
      </c>
      <c r="E17778" s="125">
        <v>2460</v>
      </c>
      <c r="F17778" s="125"/>
      <c r="G17778" s="125">
        <f t="shared" si="283"/>
        <v>-2460</v>
      </c>
      <c r="H17778" s="704" t="s">
        <v>11823</v>
      </c>
    </row>
    <row r="17779" spans="1:8" ht="15" x14ac:dyDescent="0.2">
      <c r="A17779" s="733">
        <v>45268</v>
      </c>
      <c r="B17779" s="62" t="s">
        <v>11507</v>
      </c>
      <c r="C17779" s="62" t="s">
        <v>10989</v>
      </c>
      <c r="D17779" s="182" t="s">
        <v>11864</v>
      </c>
      <c r="E17779" s="125">
        <v>14860</v>
      </c>
      <c r="F17779" s="125"/>
      <c r="G17779" s="125">
        <f t="shared" si="283"/>
        <v>-14860</v>
      </c>
      <c r="H17779" s="704" t="s">
        <v>11823</v>
      </c>
    </row>
    <row r="17780" spans="1:8" ht="15" x14ac:dyDescent="0.2">
      <c r="A17780" s="733">
        <v>45268</v>
      </c>
      <c r="B17780" s="62" t="s">
        <v>11716</v>
      </c>
      <c r="C17780" s="62" t="s">
        <v>5740</v>
      </c>
      <c r="D17780" s="182" t="s">
        <v>11865</v>
      </c>
      <c r="E17780" s="125">
        <v>3600</v>
      </c>
      <c r="F17780" s="125"/>
      <c r="G17780" s="125">
        <f t="shared" si="283"/>
        <v>-3600</v>
      </c>
      <c r="H17780" s="704" t="s">
        <v>11823</v>
      </c>
    </row>
    <row r="17781" spans="1:8" ht="15" x14ac:dyDescent="0.2">
      <c r="A17781" s="733">
        <v>45271</v>
      </c>
      <c r="B17781" s="62" t="s">
        <v>9984</v>
      </c>
      <c r="C17781" s="62" t="s">
        <v>391</v>
      </c>
      <c r="D17781" s="182" t="s">
        <v>11869</v>
      </c>
      <c r="E17781" s="125">
        <v>1000</v>
      </c>
      <c r="F17781" s="125"/>
      <c r="G17781" s="125">
        <f t="shared" si="283"/>
        <v>-1000</v>
      </c>
      <c r="H17781" s="704" t="s">
        <v>11823</v>
      </c>
    </row>
    <row r="17782" spans="1:8" ht="15" x14ac:dyDescent="0.2">
      <c r="A17782" s="733">
        <v>45271</v>
      </c>
      <c r="B17782" s="62" t="s">
        <v>37</v>
      </c>
      <c r="C17782" s="62" t="s">
        <v>5740</v>
      </c>
      <c r="D17782" s="182" t="s">
        <v>10335</v>
      </c>
      <c r="E17782" s="125">
        <v>550</v>
      </c>
      <c r="F17782" s="125"/>
      <c r="G17782" s="125">
        <f t="shared" si="283"/>
        <v>-550</v>
      </c>
      <c r="H17782" s="704" t="s">
        <v>11823</v>
      </c>
    </row>
    <row r="17783" spans="1:8" ht="15" x14ac:dyDescent="0.2">
      <c r="A17783" s="733">
        <v>45271</v>
      </c>
      <c r="B17783" s="62" t="s">
        <v>11442</v>
      </c>
      <c r="C17783" s="62" t="s">
        <v>11871</v>
      </c>
      <c r="D17783" s="182" t="s">
        <v>8199</v>
      </c>
      <c r="E17783" s="125">
        <v>9300</v>
      </c>
      <c r="F17783" s="125"/>
      <c r="G17783" s="125">
        <f t="shared" si="283"/>
        <v>-9300</v>
      </c>
      <c r="H17783" s="704" t="s">
        <v>11823</v>
      </c>
    </row>
    <row r="17784" spans="1:8" ht="15" x14ac:dyDescent="0.2">
      <c r="A17784" s="733">
        <v>45271</v>
      </c>
      <c r="B17784" s="62" t="s">
        <v>11442</v>
      </c>
      <c r="C17784" s="62" t="s">
        <v>11713</v>
      </c>
      <c r="D17784" s="182" t="s">
        <v>11872</v>
      </c>
      <c r="E17784" s="125">
        <v>24000</v>
      </c>
      <c r="F17784" s="125"/>
      <c r="G17784" s="125">
        <f t="shared" si="283"/>
        <v>-24000</v>
      </c>
      <c r="H17784" s="704" t="s">
        <v>11823</v>
      </c>
    </row>
    <row r="17785" spans="1:8" ht="15" x14ac:dyDescent="0.2">
      <c r="A17785" s="733">
        <v>45271</v>
      </c>
      <c r="B17785" s="62" t="s">
        <v>103</v>
      </c>
      <c r="C17785" s="62" t="s">
        <v>1494</v>
      </c>
      <c r="D17785" s="182" t="s">
        <v>11873</v>
      </c>
      <c r="E17785" s="125">
        <v>2200</v>
      </c>
      <c r="F17785" s="125"/>
      <c r="G17785" s="125">
        <f t="shared" si="283"/>
        <v>-2200</v>
      </c>
      <c r="H17785" s="704" t="s">
        <v>11823</v>
      </c>
    </row>
    <row r="17786" spans="1:8" ht="15" x14ac:dyDescent="0.2">
      <c r="A17786" s="733">
        <v>45271</v>
      </c>
      <c r="B17786" s="40" t="s">
        <v>10149</v>
      </c>
      <c r="C17786" s="62" t="s">
        <v>793</v>
      </c>
      <c r="D17786" s="182" t="s">
        <v>11870</v>
      </c>
      <c r="E17786" s="125">
        <v>45750</v>
      </c>
      <c r="F17786" s="125"/>
      <c r="G17786" s="125">
        <f t="shared" si="283"/>
        <v>-45750</v>
      </c>
      <c r="H17786" s="704" t="s">
        <v>11823</v>
      </c>
    </row>
    <row r="17787" spans="1:8" ht="15" x14ac:dyDescent="0.2">
      <c r="A17787" s="733">
        <v>45271</v>
      </c>
      <c r="B17787" s="62" t="s">
        <v>103</v>
      </c>
      <c r="C17787" s="62" t="s">
        <v>391</v>
      </c>
      <c r="D17787" s="182" t="s">
        <v>11874</v>
      </c>
      <c r="E17787" s="125">
        <v>880</v>
      </c>
      <c r="F17787" s="125"/>
      <c r="G17787" s="125">
        <f t="shared" si="283"/>
        <v>-880</v>
      </c>
      <c r="H17787" s="704" t="s">
        <v>11823</v>
      </c>
    </row>
    <row r="17788" spans="1:8" ht="15" x14ac:dyDescent="0.2">
      <c r="A17788" s="733">
        <v>45271</v>
      </c>
      <c r="B17788" s="62" t="s">
        <v>103</v>
      </c>
      <c r="C17788" s="62" t="s">
        <v>103</v>
      </c>
      <c r="D17788" s="182" t="s">
        <v>11757</v>
      </c>
      <c r="E17788" s="125">
        <v>4000</v>
      </c>
      <c r="F17788" s="125"/>
      <c r="G17788" s="125">
        <f t="shared" si="283"/>
        <v>-4000</v>
      </c>
      <c r="H17788" s="704" t="s">
        <v>11823</v>
      </c>
    </row>
    <row r="17789" spans="1:8" ht="15" x14ac:dyDescent="0.2">
      <c r="A17789" s="733">
        <v>45271</v>
      </c>
      <c r="B17789" s="62" t="s">
        <v>10230</v>
      </c>
      <c r="C17789" s="62" t="s">
        <v>5740</v>
      </c>
      <c r="D17789" s="182" t="s">
        <v>369</v>
      </c>
      <c r="E17789" s="125">
        <v>2000</v>
      </c>
      <c r="F17789" s="125"/>
      <c r="G17789" s="125">
        <f t="shared" si="283"/>
        <v>-2000</v>
      </c>
      <c r="H17789" s="704" t="s">
        <v>11823</v>
      </c>
    </row>
    <row r="17790" spans="1:8" ht="15" x14ac:dyDescent="0.2">
      <c r="A17790" s="733">
        <v>45271</v>
      </c>
      <c r="B17790" s="62" t="s">
        <v>3945</v>
      </c>
      <c r="C17790" s="1082" t="s">
        <v>793</v>
      </c>
      <c r="D17790" s="1085" t="s">
        <v>11875</v>
      </c>
      <c r="E17790" s="1084">
        <v>39300</v>
      </c>
      <c r="F17790" s="125"/>
      <c r="G17790" s="125">
        <f t="shared" si="283"/>
        <v>-39300</v>
      </c>
      <c r="H17790" s="704" t="s">
        <v>11823</v>
      </c>
    </row>
    <row r="17791" spans="1:8" ht="15" x14ac:dyDescent="0.2">
      <c r="A17791" s="733">
        <v>45271</v>
      </c>
      <c r="B17791" s="62" t="s">
        <v>11883</v>
      </c>
      <c r="C17791" s="1082" t="s">
        <v>793</v>
      </c>
      <c r="D17791" s="182" t="s">
        <v>12203</v>
      </c>
      <c r="E17791" s="125">
        <v>25000</v>
      </c>
      <c r="F17791" s="125"/>
      <c r="G17791" s="125">
        <f t="shared" ref="G17791:G17795" si="284">F17791-E17791</f>
        <v>-25000</v>
      </c>
      <c r="H17791" s="704" t="s">
        <v>11823</v>
      </c>
    </row>
    <row r="17792" spans="1:8" ht="15" x14ac:dyDescent="0.2">
      <c r="A17792" s="733">
        <v>45271</v>
      </c>
      <c r="B17792" s="62" t="s">
        <v>11085</v>
      </c>
      <c r="C17792" s="1082" t="s">
        <v>793</v>
      </c>
      <c r="D17792" s="182" t="s">
        <v>12203</v>
      </c>
      <c r="E17792" s="125">
        <v>25000</v>
      </c>
      <c r="F17792" s="125"/>
      <c r="G17792" s="125">
        <f t="shared" si="284"/>
        <v>-25000</v>
      </c>
      <c r="H17792" s="704" t="s">
        <v>11823</v>
      </c>
    </row>
    <row r="17793" spans="1:8" ht="15" x14ac:dyDescent="0.2">
      <c r="A17793" s="733">
        <v>45271</v>
      </c>
      <c r="B17793" s="62" t="s">
        <v>11623</v>
      </c>
      <c r="C17793" s="1082" t="s">
        <v>793</v>
      </c>
      <c r="D17793" s="182" t="s">
        <v>12204</v>
      </c>
      <c r="E17793" s="125">
        <v>25000</v>
      </c>
      <c r="F17793" s="125"/>
      <c r="G17793" s="125">
        <f t="shared" si="284"/>
        <v>-25000</v>
      </c>
      <c r="H17793" s="704" t="s">
        <v>11823</v>
      </c>
    </row>
    <row r="17794" spans="1:8" ht="15" x14ac:dyDescent="0.2">
      <c r="A17794" s="733">
        <v>45271</v>
      </c>
      <c r="B17794" s="62" t="s">
        <v>10230</v>
      </c>
      <c r="C17794" s="1082" t="s">
        <v>793</v>
      </c>
      <c r="D17794" s="182" t="s">
        <v>12204</v>
      </c>
      <c r="E17794" s="125">
        <v>25000</v>
      </c>
      <c r="F17794" s="125"/>
      <c r="G17794" s="125">
        <f t="shared" si="284"/>
        <v>-25000</v>
      </c>
      <c r="H17794" s="704" t="s">
        <v>11823</v>
      </c>
    </row>
    <row r="17795" spans="1:8" ht="15" x14ac:dyDescent="0.2">
      <c r="A17795" s="733">
        <v>45271</v>
      </c>
      <c r="B17795" s="62" t="s">
        <v>25</v>
      </c>
      <c r="C17795" s="1082" t="s">
        <v>793</v>
      </c>
      <c r="D17795" s="182" t="s">
        <v>12205</v>
      </c>
      <c r="E17795" s="125">
        <v>105000</v>
      </c>
      <c r="F17795" s="125"/>
      <c r="G17795" s="125">
        <f t="shared" si="284"/>
        <v>-105000</v>
      </c>
      <c r="H17795" s="704" t="s">
        <v>11823</v>
      </c>
    </row>
    <row r="17796" spans="1:8" ht="15" customHeight="1" x14ac:dyDescent="0.2">
      <c r="A17796" s="733">
        <v>45271</v>
      </c>
      <c r="B17796" s="1082" t="s">
        <v>37</v>
      </c>
      <c r="C17796" s="1082" t="s">
        <v>793</v>
      </c>
      <c r="D17796" s="1085" t="s">
        <v>11832</v>
      </c>
      <c r="E17796" s="1084">
        <v>142070</v>
      </c>
      <c r="F17796" s="125"/>
      <c r="G17796" s="125">
        <f t="shared" ref="G17796:G17818" si="285">F17796-E17796</f>
        <v>-142070</v>
      </c>
      <c r="H17796" s="704" t="s">
        <v>11823</v>
      </c>
    </row>
    <row r="17797" spans="1:8" ht="15" customHeight="1" x14ac:dyDescent="0.2">
      <c r="A17797" s="733">
        <v>45271</v>
      </c>
      <c r="B17797" s="1082" t="s">
        <v>3945</v>
      </c>
      <c r="C17797" s="1082" t="s">
        <v>793</v>
      </c>
      <c r="D17797" s="1085" t="s">
        <v>12091</v>
      </c>
      <c r="E17797" s="1084">
        <v>131700</v>
      </c>
      <c r="F17797" s="125"/>
      <c r="G17797" s="125">
        <f t="shared" si="285"/>
        <v>-131700</v>
      </c>
      <c r="H17797" s="704" t="s">
        <v>11823</v>
      </c>
    </row>
    <row r="17798" spans="1:8" ht="15" customHeight="1" x14ac:dyDescent="0.2">
      <c r="A17798" s="733">
        <v>45271</v>
      </c>
      <c r="B17798" s="1082" t="s">
        <v>10230</v>
      </c>
      <c r="C17798" s="1082" t="s">
        <v>793</v>
      </c>
      <c r="D17798" s="1085" t="s">
        <v>11612</v>
      </c>
      <c r="E17798" s="1084">
        <v>65000</v>
      </c>
      <c r="F17798" s="125"/>
      <c r="G17798" s="125">
        <f t="shared" si="285"/>
        <v>-65000</v>
      </c>
      <c r="H17798" s="704" t="s">
        <v>11823</v>
      </c>
    </row>
    <row r="17799" spans="1:8" ht="15" customHeight="1" x14ac:dyDescent="0.2">
      <c r="A17799" s="733">
        <v>45271</v>
      </c>
      <c r="B17799" s="1082" t="s">
        <v>103</v>
      </c>
      <c r="C17799" s="1082" t="s">
        <v>793</v>
      </c>
      <c r="D17799" s="1085" t="s">
        <v>10135</v>
      </c>
      <c r="E17799" s="1084">
        <v>241520</v>
      </c>
      <c r="F17799" s="125"/>
      <c r="G17799" s="125">
        <f t="shared" si="285"/>
        <v>-241520</v>
      </c>
      <c r="H17799" s="704" t="s">
        <v>11823</v>
      </c>
    </row>
    <row r="17800" spans="1:8" ht="15" customHeight="1" x14ac:dyDescent="0.2">
      <c r="A17800" s="733">
        <v>45271</v>
      </c>
      <c r="B17800" s="1082" t="s">
        <v>11085</v>
      </c>
      <c r="C17800" s="1082" t="s">
        <v>793</v>
      </c>
      <c r="D17800" s="1085" t="s">
        <v>12100</v>
      </c>
      <c r="E17800" s="1084">
        <v>37260</v>
      </c>
      <c r="F17800" s="125"/>
      <c r="G17800" s="125">
        <f t="shared" si="285"/>
        <v>-37260</v>
      </c>
      <c r="H17800" s="704" t="s">
        <v>11823</v>
      </c>
    </row>
    <row r="17801" spans="1:8" ht="15" customHeight="1" x14ac:dyDescent="0.2">
      <c r="A17801" s="733">
        <v>45271</v>
      </c>
      <c r="B17801" s="1082" t="s">
        <v>11085</v>
      </c>
      <c r="C17801" s="1082" t="s">
        <v>793</v>
      </c>
      <c r="D17801" s="1085" t="s">
        <v>11837</v>
      </c>
      <c r="E17801" s="1084">
        <v>43000</v>
      </c>
      <c r="F17801" s="125"/>
      <c r="G17801" s="125">
        <f t="shared" si="285"/>
        <v>-43000</v>
      </c>
      <c r="H17801" s="704" t="s">
        <v>11823</v>
      </c>
    </row>
    <row r="17802" spans="1:8" ht="15" customHeight="1" x14ac:dyDescent="0.2">
      <c r="A17802" s="733">
        <v>45271</v>
      </c>
      <c r="B17802" s="1082" t="s">
        <v>9984</v>
      </c>
      <c r="C17802" s="1082" t="s">
        <v>793</v>
      </c>
      <c r="D17802" s="1085" t="s">
        <v>12102</v>
      </c>
      <c r="E17802" s="1084">
        <v>24570</v>
      </c>
      <c r="F17802" s="125"/>
      <c r="G17802" s="125">
        <f t="shared" si="285"/>
        <v>-24570</v>
      </c>
      <c r="H17802" s="704" t="s">
        <v>11823</v>
      </c>
    </row>
    <row r="17803" spans="1:8" ht="15" customHeight="1" x14ac:dyDescent="0.2">
      <c r="A17803" s="733">
        <v>45271</v>
      </c>
      <c r="B17803" s="1082" t="s">
        <v>11623</v>
      </c>
      <c r="C17803" s="1082" t="s">
        <v>793</v>
      </c>
      <c r="D17803" s="1085" t="s">
        <v>10747</v>
      </c>
      <c r="E17803" s="1084">
        <v>98800</v>
      </c>
      <c r="F17803" s="125"/>
      <c r="G17803" s="125">
        <f t="shared" si="285"/>
        <v>-98800</v>
      </c>
      <c r="H17803" s="704" t="s">
        <v>11823</v>
      </c>
    </row>
    <row r="17804" spans="1:8" ht="15" x14ac:dyDescent="0.2">
      <c r="A17804" s="733">
        <v>45271</v>
      </c>
      <c r="B17804" s="1082" t="s">
        <v>9984</v>
      </c>
      <c r="C17804" s="1082" t="s">
        <v>793</v>
      </c>
      <c r="D17804" s="1085" t="s">
        <v>12106</v>
      </c>
      <c r="E17804" s="1084">
        <v>161680</v>
      </c>
      <c r="F17804" s="125"/>
      <c r="G17804" s="125">
        <f t="shared" si="285"/>
        <v>-161680</v>
      </c>
      <c r="H17804" s="704" t="s">
        <v>11823</v>
      </c>
    </row>
    <row r="17805" spans="1:8" ht="15" x14ac:dyDescent="0.2">
      <c r="A17805" s="733">
        <v>45271</v>
      </c>
      <c r="B17805" s="1082" t="s">
        <v>9354</v>
      </c>
      <c r="C17805" s="1082" t="s">
        <v>793</v>
      </c>
      <c r="D17805" s="1085" t="s">
        <v>12107</v>
      </c>
      <c r="E17805" s="1084">
        <v>54780</v>
      </c>
      <c r="F17805" s="125"/>
      <c r="G17805" s="125">
        <f t="shared" si="285"/>
        <v>-54780</v>
      </c>
      <c r="H17805" s="704" t="s">
        <v>11823</v>
      </c>
    </row>
    <row r="17806" spans="1:8" ht="15" x14ac:dyDescent="0.2">
      <c r="A17806" s="733">
        <v>45271</v>
      </c>
      <c r="B17806" s="1082" t="s">
        <v>11085</v>
      </c>
      <c r="C17806" s="1082" t="s">
        <v>793</v>
      </c>
      <c r="D17806" s="1085" t="s">
        <v>12108</v>
      </c>
      <c r="E17806" s="1084">
        <v>51850</v>
      </c>
      <c r="F17806" s="125"/>
      <c r="G17806" s="125">
        <f t="shared" si="285"/>
        <v>-51850</v>
      </c>
      <c r="H17806" s="704" t="s">
        <v>11823</v>
      </c>
    </row>
    <row r="17807" spans="1:8" ht="15" x14ac:dyDescent="0.2">
      <c r="A17807" s="733">
        <v>45271</v>
      </c>
      <c r="B17807" s="1082" t="s">
        <v>3945</v>
      </c>
      <c r="C17807" s="1082" t="s">
        <v>793</v>
      </c>
      <c r="D17807" s="1085" t="s">
        <v>12109</v>
      </c>
      <c r="E17807" s="1084">
        <v>28000</v>
      </c>
      <c r="F17807" s="125"/>
      <c r="G17807" s="125">
        <f t="shared" si="285"/>
        <v>-28000</v>
      </c>
      <c r="H17807" s="704" t="s">
        <v>11823</v>
      </c>
    </row>
    <row r="17808" spans="1:8" ht="15" x14ac:dyDescent="0.2">
      <c r="A17808" s="733">
        <v>45271</v>
      </c>
      <c r="B17808" s="1082" t="s">
        <v>11336</v>
      </c>
      <c r="C17808" s="1082" t="s">
        <v>793</v>
      </c>
      <c r="D17808" s="1085" t="s">
        <v>11841</v>
      </c>
      <c r="E17808" s="1084">
        <v>29580</v>
      </c>
      <c r="F17808" s="125"/>
      <c r="G17808" s="125">
        <f t="shared" si="285"/>
        <v>-29580</v>
      </c>
      <c r="H17808" s="704" t="s">
        <v>11823</v>
      </c>
    </row>
    <row r="17809" spans="1:8" ht="15" x14ac:dyDescent="0.2">
      <c r="A17809" s="733">
        <v>45271</v>
      </c>
      <c r="B17809" s="1082" t="s">
        <v>11085</v>
      </c>
      <c r="C17809" s="1082" t="s">
        <v>793</v>
      </c>
      <c r="D17809" s="1085" t="s">
        <v>11834</v>
      </c>
      <c r="E17809" s="1084">
        <v>36000</v>
      </c>
      <c r="F17809" s="125"/>
      <c r="G17809" s="125">
        <f t="shared" si="285"/>
        <v>-36000</v>
      </c>
      <c r="H17809" s="704" t="s">
        <v>11823</v>
      </c>
    </row>
    <row r="17810" spans="1:8" ht="15" x14ac:dyDescent="0.2">
      <c r="A17810" s="733">
        <v>45271</v>
      </c>
      <c r="B17810" s="1082" t="s">
        <v>3944</v>
      </c>
      <c r="C17810" s="1082" t="s">
        <v>793</v>
      </c>
      <c r="D17810" s="1085" t="s">
        <v>12155</v>
      </c>
      <c r="E17810" s="1084">
        <v>25000</v>
      </c>
      <c r="F17810" s="125"/>
      <c r="G17810" s="125">
        <f t="shared" si="285"/>
        <v>-25000</v>
      </c>
      <c r="H17810" s="704" t="s">
        <v>11823</v>
      </c>
    </row>
    <row r="17811" spans="1:8" ht="15" x14ac:dyDescent="0.2">
      <c r="A17811" s="733">
        <v>45271</v>
      </c>
      <c r="B17811" s="1082" t="s">
        <v>3944</v>
      </c>
      <c r="C17811" s="1082" t="s">
        <v>793</v>
      </c>
      <c r="D17811" s="1085" t="s">
        <v>12156</v>
      </c>
      <c r="E17811" s="1084">
        <v>25000</v>
      </c>
      <c r="F17811" s="125"/>
      <c r="G17811" s="125">
        <f t="shared" si="285"/>
        <v>-25000</v>
      </c>
      <c r="H17811" s="704" t="s">
        <v>11823</v>
      </c>
    </row>
    <row r="17812" spans="1:8" ht="15" x14ac:dyDescent="0.2">
      <c r="A17812" s="733">
        <v>45271</v>
      </c>
      <c r="B17812" s="1082" t="s">
        <v>3944</v>
      </c>
      <c r="C17812" s="1082" t="s">
        <v>793</v>
      </c>
      <c r="D17812" s="1085" t="s">
        <v>12157</v>
      </c>
      <c r="E17812" s="1084">
        <v>25000</v>
      </c>
      <c r="F17812" s="125"/>
      <c r="G17812" s="125">
        <f t="shared" si="285"/>
        <v>-25000</v>
      </c>
      <c r="H17812" s="704" t="s">
        <v>11823</v>
      </c>
    </row>
    <row r="17813" spans="1:8" ht="15" x14ac:dyDescent="0.2">
      <c r="A17813" s="733">
        <v>45271</v>
      </c>
      <c r="B17813" s="1082" t="s">
        <v>3944</v>
      </c>
      <c r="C17813" s="1082" t="s">
        <v>793</v>
      </c>
      <c r="D17813" s="1085" t="s">
        <v>12158</v>
      </c>
      <c r="E17813" s="1084">
        <v>25000</v>
      </c>
      <c r="F17813" s="125"/>
      <c r="G17813" s="125">
        <f t="shared" si="285"/>
        <v>-25000</v>
      </c>
      <c r="H17813" s="704" t="s">
        <v>11823</v>
      </c>
    </row>
    <row r="17814" spans="1:8" ht="15" x14ac:dyDescent="0.2">
      <c r="A17814" s="733">
        <v>45271</v>
      </c>
      <c r="B17814" s="1082" t="s">
        <v>11726</v>
      </c>
      <c r="C17814" s="1082" t="s">
        <v>793</v>
      </c>
      <c r="D17814" s="1085" t="s">
        <v>12146</v>
      </c>
      <c r="E17814" s="1084">
        <v>31410</v>
      </c>
      <c r="F17814" s="125"/>
      <c r="G17814" s="125">
        <f t="shared" si="285"/>
        <v>-31410</v>
      </c>
      <c r="H17814" s="704" t="s">
        <v>11823</v>
      </c>
    </row>
    <row r="17815" spans="1:8" ht="15" x14ac:dyDescent="0.2">
      <c r="A17815" s="733">
        <v>45271</v>
      </c>
      <c r="B17815" s="1082" t="s">
        <v>11623</v>
      </c>
      <c r="C17815" s="1082" t="s">
        <v>793</v>
      </c>
      <c r="D17815" s="1085" t="s">
        <v>11585</v>
      </c>
      <c r="E17815" s="1084">
        <v>42100</v>
      </c>
      <c r="F17815" s="125"/>
      <c r="G17815" s="125">
        <f t="shared" si="285"/>
        <v>-42100</v>
      </c>
      <c r="H17815" s="704" t="s">
        <v>11823</v>
      </c>
    </row>
    <row r="17816" spans="1:8" ht="15" x14ac:dyDescent="0.2">
      <c r="A17816" s="733">
        <v>45271</v>
      </c>
      <c r="B17816" s="1082" t="s">
        <v>3944</v>
      </c>
      <c r="C17816" s="1082" t="s">
        <v>793</v>
      </c>
      <c r="D17816" s="1085" t="s">
        <v>12161</v>
      </c>
      <c r="E17816" s="1084">
        <v>35050</v>
      </c>
      <c r="F17816" s="125"/>
      <c r="G17816" s="125">
        <f t="shared" si="285"/>
        <v>-35050</v>
      </c>
      <c r="H17816" s="704" t="s">
        <v>11823</v>
      </c>
    </row>
    <row r="17817" spans="1:8" ht="15" x14ac:dyDescent="0.2">
      <c r="A17817" s="733">
        <v>45271</v>
      </c>
      <c r="B17817" s="1082" t="s">
        <v>10906</v>
      </c>
      <c r="C17817" s="1082" t="s">
        <v>793</v>
      </c>
      <c r="D17817" s="1085" t="s">
        <v>12162</v>
      </c>
      <c r="E17817" s="1084">
        <v>48385</v>
      </c>
      <c r="F17817" s="125"/>
      <c r="G17817" s="125">
        <f t="shared" si="285"/>
        <v>-48385</v>
      </c>
      <c r="H17817" s="704" t="s">
        <v>11823</v>
      </c>
    </row>
    <row r="17818" spans="1:8" ht="15" x14ac:dyDescent="0.2">
      <c r="A17818" s="733">
        <v>45271</v>
      </c>
      <c r="B17818" s="1082" t="s">
        <v>11726</v>
      </c>
      <c r="C17818" s="1082" t="s">
        <v>793</v>
      </c>
      <c r="D17818" s="1085" t="s">
        <v>12173</v>
      </c>
      <c r="E17818" s="1084">
        <v>100000</v>
      </c>
      <c r="F17818" s="125"/>
      <c r="G17818" s="125">
        <f t="shared" si="285"/>
        <v>-100000</v>
      </c>
      <c r="H17818" s="704" t="s">
        <v>11823</v>
      </c>
    </row>
    <row r="17819" spans="1:8" ht="15" x14ac:dyDescent="0.2">
      <c r="A17819" s="733">
        <v>45271</v>
      </c>
      <c r="B17819" s="1082" t="s">
        <v>11726</v>
      </c>
      <c r="C17819" s="1082" t="s">
        <v>793</v>
      </c>
      <c r="D17819" s="1085" t="s">
        <v>12194</v>
      </c>
      <c r="E17819" s="1084">
        <v>42302.419354838712</v>
      </c>
      <c r="F17819" s="125"/>
      <c r="G17819" s="125">
        <f t="shared" ref="G17819:G17828" si="286">F17819-E17819</f>
        <v>-42302.419354838712</v>
      </c>
      <c r="H17819" s="704" t="s">
        <v>11823</v>
      </c>
    </row>
    <row r="17820" spans="1:8" ht="15" x14ac:dyDescent="0.2">
      <c r="A17820" s="733">
        <v>45271</v>
      </c>
      <c r="B17820" s="1082" t="s">
        <v>11726</v>
      </c>
      <c r="C17820" s="1082" t="s">
        <v>793</v>
      </c>
      <c r="D17820" s="1085" t="s">
        <v>12195</v>
      </c>
      <c r="E17820" s="1084">
        <v>57903.225806451621</v>
      </c>
      <c r="F17820" s="125"/>
      <c r="G17820" s="125">
        <f t="shared" si="286"/>
        <v>-57903.225806451621</v>
      </c>
      <c r="H17820" s="704" t="s">
        <v>11823</v>
      </c>
    </row>
    <row r="17821" spans="1:8" ht="15" x14ac:dyDescent="0.2">
      <c r="A17821" s="733">
        <v>45271</v>
      </c>
      <c r="B17821" s="1082" t="s">
        <v>11726</v>
      </c>
      <c r="C17821" s="1082" t="s">
        <v>793</v>
      </c>
      <c r="D17821" s="1085" t="s">
        <v>12196</v>
      </c>
      <c r="E17821" s="1084">
        <v>45725.806451612902</v>
      </c>
      <c r="F17821" s="125"/>
      <c r="G17821" s="125">
        <f t="shared" si="286"/>
        <v>-45725.806451612902</v>
      </c>
      <c r="H17821" s="704" t="s">
        <v>11823</v>
      </c>
    </row>
    <row r="17822" spans="1:8" ht="15" x14ac:dyDescent="0.2">
      <c r="A17822" s="733">
        <v>45271</v>
      </c>
      <c r="B17822" s="1082" t="s">
        <v>11726</v>
      </c>
      <c r="C17822" s="1082" t="s">
        <v>793</v>
      </c>
      <c r="D17822" s="1085" t="s">
        <v>12197</v>
      </c>
      <c r="E17822" s="1084">
        <v>33987.903225806447</v>
      </c>
      <c r="F17822" s="125"/>
      <c r="G17822" s="125">
        <f t="shared" si="286"/>
        <v>-33987.903225806447</v>
      </c>
      <c r="H17822" s="704" t="s">
        <v>11823</v>
      </c>
    </row>
    <row r="17823" spans="1:8" ht="15" x14ac:dyDescent="0.2">
      <c r="A17823" s="733">
        <v>45271</v>
      </c>
      <c r="B17823" s="1082" t="s">
        <v>11726</v>
      </c>
      <c r="C17823" s="1082" t="s">
        <v>793</v>
      </c>
      <c r="D17823" s="1085" t="s">
        <v>12198</v>
      </c>
      <c r="E17823" s="1084">
        <v>55604.838709677424</v>
      </c>
      <c r="F17823" s="125"/>
      <c r="G17823" s="125">
        <f t="shared" si="286"/>
        <v>-55604.838709677424</v>
      </c>
      <c r="H17823" s="704" t="s">
        <v>11823</v>
      </c>
    </row>
    <row r="17824" spans="1:8" ht="15" x14ac:dyDescent="0.2">
      <c r="A17824" s="733">
        <v>45271</v>
      </c>
      <c r="B17824" s="1082" t="s">
        <v>11726</v>
      </c>
      <c r="C17824" s="1082" t="s">
        <v>793</v>
      </c>
      <c r="D17824" s="1085" t="s">
        <v>12199</v>
      </c>
      <c r="E17824" s="1084">
        <v>30947.580645161292</v>
      </c>
      <c r="F17824" s="125"/>
      <c r="G17824" s="125">
        <f t="shared" si="286"/>
        <v>-30947.580645161292</v>
      </c>
      <c r="H17824" s="704" t="s">
        <v>11823</v>
      </c>
    </row>
    <row r="17825" spans="1:8" ht="15" x14ac:dyDescent="0.2">
      <c r="A17825" s="733">
        <v>45271</v>
      </c>
      <c r="B17825" s="1082" t="s">
        <v>11726</v>
      </c>
      <c r="C17825" s="1082" t="s">
        <v>793</v>
      </c>
      <c r="D17825" s="1085" t="s">
        <v>12200</v>
      </c>
      <c r="E17825" s="1084">
        <v>51229.838709677417</v>
      </c>
      <c r="F17825" s="125"/>
      <c r="G17825" s="125">
        <f t="shared" si="286"/>
        <v>-51229.838709677417</v>
      </c>
      <c r="H17825" s="704" t="s">
        <v>11823</v>
      </c>
    </row>
    <row r="17826" spans="1:8" ht="15" x14ac:dyDescent="0.2">
      <c r="A17826" s="733">
        <v>45271</v>
      </c>
      <c r="B17826" s="1082" t="s">
        <v>11726</v>
      </c>
      <c r="C17826" s="1082" t="s">
        <v>793</v>
      </c>
      <c r="D17826" s="1085" t="s">
        <v>12201</v>
      </c>
      <c r="E17826" s="1084">
        <v>45967.741935483864</v>
      </c>
      <c r="F17826" s="125"/>
      <c r="G17826" s="125">
        <f t="shared" si="286"/>
        <v>-45967.741935483864</v>
      </c>
      <c r="H17826" s="704" t="s">
        <v>11823</v>
      </c>
    </row>
    <row r="17827" spans="1:8" ht="15" x14ac:dyDescent="0.2">
      <c r="A17827" s="733">
        <v>45271</v>
      </c>
      <c r="B17827" s="1082" t="s">
        <v>11726</v>
      </c>
      <c r="C17827" s="1082" t="s">
        <v>793</v>
      </c>
      <c r="D17827" s="1085" t="s">
        <v>12202</v>
      </c>
      <c r="E17827" s="1084">
        <v>34129.032258064515</v>
      </c>
      <c r="F17827" s="125"/>
      <c r="G17827" s="125">
        <f t="shared" si="286"/>
        <v>-34129.032258064515</v>
      </c>
      <c r="H17827" s="704" t="s">
        <v>11823</v>
      </c>
    </row>
    <row r="17828" spans="1:8" ht="15" x14ac:dyDescent="0.2">
      <c r="A17828" s="733">
        <v>45271</v>
      </c>
      <c r="B17828" s="1082" t="s">
        <v>12068</v>
      </c>
      <c r="C17828" s="1082" t="s">
        <v>793</v>
      </c>
      <c r="D17828" s="1085" t="s">
        <v>9010</v>
      </c>
      <c r="E17828" s="1084">
        <v>5000</v>
      </c>
      <c r="F17828" s="125"/>
      <c r="G17828" s="125">
        <f t="shared" si="286"/>
        <v>-5000</v>
      </c>
      <c r="H17828" s="704" t="s">
        <v>11823</v>
      </c>
    </row>
    <row r="17829" spans="1:8" ht="23.25" customHeight="1" x14ac:dyDescent="0.2">
      <c r="A17829" s="733">
        <v>45271</v>
      </c>
      <c r="B17829" s="1082" t="s">
        <v>11726</v>
      </c>
      <c r="C17829" s="1082" t="s">
        <v>793</v>
      </c>
      <c r="D17829" s="1085" t="s">
        <v>12219</v>
      </c>
      <c r="E17829" s="1084">
        <v>70000</v>
      </c>
      <c r="F17829" s="125"/>
      <c r="G17829" s="125">
        <f>F17829-E17829</f>
        <v>-70000</v>
      </c>
      <c r="H17829" s="704" t="s">
        <v>11823</v>
      </c>
    </row>
    <row r="17830" spans="1:8" ht="15" x14ac:dyDescent="0.2">
      <c r="A17830" s="733">
        <v>45271</v>
      </c>
      <c r="B17830" s="62" t="s">
        <v>9984</v>
      </c>
      <c r="C17830" s="550" t="s">
        <v>437</v>
      </c>
      <c r="D17830" s="739" t="s">
        <v>11876</v>
      </c>
      <c r="E17830" s="551">
        <v>7000</v>
      </c>
      <c r="F17830" s="125"/>
      <c r="G17830" s="125">
        <f t="shared" si="283"/>
        <v>-7000</v>
      </c>
      <c r="H17830" s="704" t="s">
        <v>11823</v>
      </c>
    </row>
    <row r="17831" spans="1:8" ht="15" customHeight="1" x14ac:dyDescent="0.2">
      <c r="A17831" s="733">
        <v>45271</v>
      </c>
      <c r="B17831" s="62" t="s">
        <v>10469</v>
      </c>
      <c r="C17831" s="550" t="s">
        <v>437</v>
      </c>
      <c r="D17831" s="739" t="s">
        <v>11876</v>
      </c>
      <c r="E17831" s="551">
        <v>52000</v>
      </c>
      <c r="F17831" s="125"/>
      <c r="G17831" s="125">
        <f t="shared" ref="G17831:G17894" si="287">F17831-E17831</f>
        <v>-52000</v>
      </c>
      <c r="H17831" s="704" t="s">
        <v>11823</v>
      </c>
    </row>
    <row r="17832" spans="1:8" ht="15" customHeight="1" x14ac:dyDescent="0.2">
      <c r="A17832" s="733">
        <v>45271</v>
      </c>
      <c r="B17832" s="62" t="s">
        <v>11085</v>
      </c>
      <c r="C17832" s="62" t="s">
        <v>13117</v>
      </c>
      <c r="D17832" s="182" t="s">
        <v>11167</v>
      </c>
      <c r="E17832" s="125">
        <v>400000</v>
      </c>
      <c r="F17832" s="125"/>
      <c r="G17832" s="125">
        <f t="shared" si="287"/>
        <v>-400000</v>
      </c>
      <c r="H17832" s="704" t="s">
        <v>11823</v>
      </c>
    </row>
    <row r="17833" spans="1:8" ht="15" customHeight="1" x14ac:dyDescent="0.2">
      <c r="A17833" s="733">
        <v>45271</v>
      </c>
      <c r="B17833" s="62" t="s">
        <v>11085</v>
      </c>
      <c r="C17833" s="62" t="s">
        <v>13117</v>
      </c>
      <c r="D17833" s="182" t="s">
        <v>11167</v>
      </c>
      <c r="E17833" s="125">
        <v>600000</v>
      </c>
      <c r="F17833" s="125"/>
      <c r="G17833" s="125">
        <f t="shared" si="287"/>
        <v>-600000</v>
      </c>
      <c r="H17833" s="704" t="s">
        <v>11823</v>
      </c>
    </row>
    <row r="17834" spans="1:8" ht="15" customHeight="1" x14ac:dyDescent="0.2">
      <c r="A17834" s="733">
        <v>45271</v>
      </c>
      <c r="B17834" s="62" t="s">
        <v>11883</v>
      </c>
      <c r="C17834" s="62" t="s">
        <v>11884</v>
      </c>
      <c r="D17834" s="182" t="s">
        <v>11885</v>
      </c>
      <c r="E17834" s="125">
        <v>1500000</v>
      </c>
      <c r="F17834" s="125"/>
      <c r="G17834" s="125">
        <f t="shared" si="287"/>
        <v>-1500000</v>
      </c>
      <c r="H17834" s="704" t="s">
        <v>11823</v>
      </c>
    </row>
    <row r="17835" spans="1:8" ht="15" customHeight="1" x14ac:dyDescent="0.2">
      <c r="A17835" s="733">
        <v>45271</v>
      </c>
      <c r="B17835" s="62" t="s">
        <v>103</v>
      </c>
      <c r="C17835" s="62" t="s">
        <v>103</v>
      </c>
      <c r="D17835" s="182" t="s">
        <v>11886</v>
      </c>
      <c r="E17835" s="125">
        <v>15000</v>
      </c>
      <c r="F17835" s="125"/>
      <c r="G17835" s="125">
        <f t="shared" si="287"/>
        <v>-15000</v>
      </c>
      <c r="H17835" s="704" t="s">
        <v>11823</v>
      </c>
    </row>
    <row r="17836" spans="1:8" ht="15" customHeight="1" x14ac:dyDescent="0.2">
      <c r="A17836" s="733">
        <v>45271</v>
      </c>
      <c r="B17836" s="62" t="s">
        <v>11883</v>
      </c>
      <c r="C17836" s="62" t="s">
        <v>5409</v>
      </c>
      <c r="D17836" s="182" t="s">
        <v>11887</v>
      </c>
      <c r="E17836" s="125">
        <v>10000</v>
      </c>
      <c r="F17836" s="125"/>
      <c r="G17836" s="125">
        <f t="shared" si="287"/>
        <v>-10000</v>
      </c>
      <c r="H17836" s="704" t="s">
        <v>11823</v>
      </c>
    </row>
    <row r="17837" spans="1:8" ht="15" customHeight="1" x14ac:dyDescent="0.2">
      <c r="A17837" s="733">
        <v>45271</v>
      </c>
      <c r="B17837" s="62" t="s">
        <v>11716</v>
      </c>
      <c r="C17837" s="62" t="s">
        <v>10989</v>
      </c>
      <c r="D17837" s="182" t="s">
        <v>11888</v>
      </c>
      <c r="E17837" s="125">
        <v>3900</v>
      </c>
      <c r="F17837" s="125"/>
      <c r="G17837" s="125">
        <f t="shared" si="287"/>
        <v>-3900</v>
      </c>
      <c r="H17837" s="704" t="s">
        <v>11823</v>
      </c>
    </row>
    <row r="17838" spans="1:8" ht="15" customHeight="1" x14ac:dyDescent="0.2">
      <c r="A17838" s="733">
        <v>45271</v>
      </c>
      <c r="B17838" s="62" t="s">
        <v>10906</v>
      </c>
      <c r="C17838" s="62" t="s">
        <v>5740</v>
      </c>
      <c r="D17838" s="182" t="s">
        <v>1156</v>
      </c>
      <c r="E17838" s="125">
        <v>1000</v>
      </c>
      <c r="F17838" s="125"/>
      <c r="G17838" s="125">
        <f t="shared" si="287"/>
        <v>-1000</v>
      </c>
      <c r="H17838" s="704" t="s">
        <v>11823</v>
      </c>
    </row>
    <row r="17839" spans="1:8" ht="15" customHeight="1" x14ac:dyDescent="0.2">
      <c r="A17839" s="733">
        <v>45271</v>
      </c>
      <c r="B17839" s="62" t="s">
        <v>11623</v>
      </c>
      <c r="C17839" s="62" t="s">
        <v>11025</v>
      </c>
      <c r="D17839" s="182" t="s">
        <v>11889</v>
      </c>
      <c r="E17839" s="125">
        <v>40000</v>
      </c>
      <c r="F17839" s="125"/>
      <c r="G17839" s="125">
        <f t="shared" si="287"/>
        <v>-40000</v>
      </c>
      <c r="H17839" s="704" t="s">
        <v>11823</v>
      </c>
    </row>
    <row r="17840" spans="1:8" ht="15" customHeight="1" x14ac:dyDescent="0.2">
      <c r="A17840" s="733">
        <v>45271</v>
      </c>
      <c r="B17840" s="62" t="s">
        <v>10906</v>
      </c>
      <c r="C17840" s="62" t="s">
        <v>5740</v>
      </c>
      <c r="D17840" s="182" t="s">
        <v>11890</v>
      </c>
      <c r="E17840" s="125">
        <v>2000</v>
      </c>
      <c r="F17840" s="125"/>
      <c r="G17840" s="125">
        <f t="shared" si="287"/>
        <v>-2000</v>
      </c>
      <c r="H17840" s="704" t="s">
        <v>11823</v>
      </c>
    </row>
    <row r="17841" spans="1:8" ht="15" customHeight="1" x14ac:dyDescent="0.2">
      <c r="A17841" s="733">
        <v>45274</v>
      </c>
      <c r="B17841" s="62" t="s">
        <v>11716</v>
      </c>
      <c r="C17841" s="62" t="s">
        <v>5740</v>
      </c>
      <c r="D17841" s="182" t="s">
        <v>10335</v>
      </c>
      <c r="E17841" s="125">
        <v>250</v>
      </c>
      <c r="F17841" s="125"/>
      <c r="G17841" s="125">
        <f t="shared" si="287"/>
        <v>-250</v>
      </c>
      <c r="H17841" s="704" t="s">
        <v>11823</v>
      </c>
    </row>
    <row r="17842" spans="1:8" ht="15" customHeight="1" x14ac:dyDescent="0.2">
      <c r="A17842" s="733">
        <v>45274</v>
      </c>
      <c r="B17842" s="62" t="s">
        <v>11085</v>
      </c>
      <c r="C17842" s="62" t="s">
        <v>11891</v>
      </c>
      <c r="D17842" s="182" t="s">
        <v>11916</v>
      </c>
      <c r="E17842" s="125">
        <v>155000</v>
      </c>
      <c r="F17842" s="125"/>
      <c r="G17842" s="125">
        <f t="shared" si="287"/>
        <v>-155000</v>
      </c>
      <c r="H17842" s="704" t="s">
        <v>11823</v>
      </c>
    </row>
    <row r="17843" spans="1:8" ht="15" customHeight="1" x14ac:dyDescent="0.2">
      <c r="A17843" s="733">
        <v>45274</v>
      </c>
      <c r="B17843" s="62" t="s">
        <v>11605</v>
      </c>
      <c r="C17843" s="550" t="s">
        <v>669</v>
      </c>
      <c r="D17843" s="739" t="s">
        <v>11892</v>
      </c>
      <c r="E17843" s="551">
        <v>23750</v>
      </c>
      <c r="F17843" s="125"/>
      <c r="G17843" s="125">
        <f t="shared" si="287"/>
        <v>-23750</v>
      </c>
      <c r="H17843" s="704" t="s">
        <v>11823</v>
      </c>
    </row>
    <row r="17844" spans="1:8" ht="15" customHeight="1" x14ac:dyDescent="0.2">
      <c r="A17844" s="733">
        <v>45274</v>
      </c>
      <c r="B17844" s="62" t="s">
        <v>10906</v>
      </c>
      <c r="C17844" s="550" t="s">
        <v>669</v>
      </c>
      <c r="D17844" s="739" t="s">
        <v>11892</v>
      </c>
      <c r="E17844" s="551">
        <v>23750</v>
      </c>
      <c r="F17844" s="125"/>
      <c r="G17844" s="125">
        <f t="shared" si="287"/>
        <v>-23750</v>
      </c>
      <c r="H17844" s="704" t="s">
        <v>11823</v>
      </c>
    </row>
    <row r="17845" spans="1:8" ht="15" customHeight="1" x14ac:dyDescent="0.2">
      <c r="A17845" s="733">
        <v>45274</v>
      </c>
      <c r="B17845" s="62" t="s">
        <v>11611</v>
      </c>
      <c r="C17845" s="550" t="s">
        <v>669</v>
      </c>
      <c r="D17845" s="739" t="s">
        <v>11892</v>
      </c>
      <c r="E17845" s="551">
        <v>23750</v>
      </c>
      <c r="F17845" s="125"/>
      <c r="G17845" s="125">
        <f t="shared" si="287"/>
        <v>-23750</v>
      </c>
      <c r="H17845" s="704" t="s">
        <v>11823</v>
      </c>
    </row>
    <row r="17846" spans="1:8" ht="15" customHeight="1" x14ac:dyDescent="0.2">
      <c r="A17846" s="733">
        <v>45274</v>
      </c>
      <c r="B17846" s="62" t="s">
        <v>10230</v>
      </c>
      <c r="C17846" s="550" t="s">
        <v>669</v>
      </c>
      <c r="D17846" s="739" t="s">
        <v>11892</v>
      </c>
      <c r="E17846" s="551">
        <v>23750</v>
      </c>
      <c r="F17846" s="125"/>
      <c r="G17846" s="125">
        <f t="shared" si="287"/>
        <v>-23750</v>
      </c>
      <c r="H17846" s="704" t="s">
        <v>11823</v>
      </c>
    </row>
    <row r="17847" spans="1:8" ht="24" customHeight="1" x14ac:dyDescent="0.2">
      <c r="A17847" s="733">
        <v>45275</v>
      </c>
      <c r="B17847" s="62" t="s">
        <v>11605</v>
      </c>
      <c r="C17847" s="669" t="s">
        <v>10989</v>
      </c>
      <c r="D17847" s="906" t="s">
        <v>11917</v>
      </c>
      <c r="E17847" s="671">
        <v>20000</v>
      </c>
      <c r="F17847" s="125"/>
      <c r="G17847" s="125">
        <f t="shared" si="287"/>
        <v>-20000</v>
      </c>
      <c r="H17847" s="704" t="s">
        <v>11823</v>
      </c>
    </row>
    <row r="17848" spans="1:8" ht="24" customHeight="1" x14ac:dyDescent="0.2">
      <c r="A17848" s="733">
        <v>45275</v>
      </c>
      <c r="B17848" s="62" t="s">
        <v>11611</v>
      </c>
      <c r="C17848" s="669" t="s">
        <v>10989</v>
      </c>
      <c r="D17848" s="906" t="s">
        <v>11917</v>
      </c>
      <c r="E17848" s="671">
        <v>9600</v>
      </c>
      <c r="F17848" s="125"/>
      <c r="G17848" s="125">
        <f t="shared" si="287"/>
        <v>-9600</v>
      </c>
      <c r="H17848" s="704" t="s">
        <v>11823</v>
      </c>
    </row>
    <row r="17849" spans="1:8" ht="15" customHeight="1" x14ac:dyDescent="0.2">
      <c r="A17849" s="733">
        <v>45275</v>
      </c>
      <c r="B17849" s="62" t="s">
        <v>11716</v>
      </c>
      <c r="C17849" s="62" t="s">
        <v>11451</v>
      </c>
      <c r="D17849" s="182" t="s">
        <v>11918</v>
      </c>
      <c r="E17849" s="125">
        <v>143500</v>
      </c>
      <c r="F17849" s="125"/>
      <c r="G17849" s="125">
        <f t="shared" si="287"/>
        <v>-143500</v>
      </c>
      <c r="H17849" s="704" t="s">
        <v>11823</v>
      </c>
    </row>
    <row r="17850" spans="1:8" ht="15" customHeight="1" x14ac:dyDescent="0.2">
      <c r="A17850" s="733">
        <v>45275</v>
      </c>
      <c r="B17850" s="62" t="s">
        <v>11883</v>
      </c>
      <c r="C17850" s="62" t="s">
        <v>255</v>
      </c>
      <c r="D17850" s="182" t="s">
        <v>11919</v>
      </c>
      <c r="E17850" s="125">
        <v>1500000</v>
      </c>
      <c r="F17850" s="125"/>
      <c r="G17850" s="125">
        <f t="shared" si="287"/>
        <v>-1500000</v>
      </c>
      <c r="H17850" s="704" t="s">
        <v>11823</v>
      </c>
    </row>
    <row r="17851" spans="1:8" ht="15" customHeight="1" x14ac:dyDescent="0.2">
      <c r="A17851" s="733">
        <v>45275</v>
      </c>
      <c r="B17851" s="62" t="s">
        <v>11623</v>
      </c>
      <c r="C17851" s="62" t="s">
        <v>11740</v>
      </c>
      <c r="D17851" s="182" t="s">
        <v>11919</v>
      </c>
      <c r="E17851" s="125">
        <v>1000000</v>
      </c>
      <c r="F17851" s="125"/>
      <c r="G17851" s="125">
        <f t="shared" si="287"/>
        <v>-1000000</v>
      </c>
      <c r="H17851" s="704" t="s">
        <v>11823</v>
      </c>
    </row>
    <row r="17852" spans="1:8" ht="15" customHeight="1" x14ac:dyDescent="0.2">
      <c r="A17852" s="733">
        <v>45275</v>
      </c>
      <c r="B17852" s="62" t="s">
        <v>11883</v>
      </c>
      <c r="C17852" s="62" t="s">
        <v>10856</v>
      </c>
      <c r="D17852" s="182" t="s">
        <v>11919</v>
      </c>
      <c r="E17852" s="125">
        <v>1000000</v>
      </c>
      <c r="F17852" s="125"/>
      <c r="G17852" s="125">
        <f t="shared" si="287"/>
        <v>-1000000</v>
      </c>
      <c r="H17852" s="704" t="s">
        <v>11823</v>
      </c>
    </row>
    <row r="17853" spans="1:8" ht="24" customHeight="1" x14ac:dyDescent="0.2">
      <c r="A17853" s="733">
        <v>45275</v>
      </c>
      <c r="B17853" s="62" t="s">
        <v>10230</v>
      </c>
      <c r="C17853" s="550" t="s">
        <v>8392</v>
      </c>
      <c r="D17853" s="739" t="s">
        <v>11920</v>
      </c>
      <c r="E17853" s="551">
        <v>250000</v>
      </c>
      <c r="F17853" s="125"/>
      <c r="G17853" s="125">
        <f t="shared" si="287"/>
        <v>-250000</v>
      </c>
      <c r="H17853" s="704" t="s">
        <v>11823</v>
      </c>
    </row>
    <row r="17854" spans="1:8" ht="24" customHeight="1" x14ac:dyDescent="0.2">
      <c r="A17854" s="733">
        <v>45275</v>
      </c>
      <c r="B17854" s="62" t="s">
        <v>10574</v>
      </c>
      <c r="C17854" s="550" t="s">
        <v>8392</v>
      </c>
      <c r="D17854" s="739" t="s">
        <v>11920</v>
      </c>
      <c r="E17854" s="551">
        <v>250000</v>
      </c>
      <c r="F17854" s="125"/>
      <c r="G17854" s="125">
        <f t="shared" si="287"/>
        <v>-250000</v>
      </c>
      <c r="H17854" s="704" t="s">
        <v>11823</v>
      </c>
    </row>
    <row r="17855" spans="1:8" ht="24" customHeight="1" x14ac:dyDescent="0.2">
      <c r="A17855" s="733">
        <v>45275</v>
      </c>
      <c r="B17855" s="62" t="s">
        <v>10907</v>
      </c>
      <c r="C17855" s="550" t="s">
        <v>8392</v>
      </c>
      <c r="D17855" s="739" t="s">
        <v>11920</v>
      </c>
      <c r="E17855" s="551">
        <v>250000</v>
      </c>
      <c r="F17855" s="125"/>
      <c r="G17855" s="125">
        <f t="shared" si="287"/>
        <v>-250000</v>
      </c>
      <c r="H17855" s="704" t="s">
        <v>11823</v>
      </c>
    </row>
    <row r="17856" spans="1:8" ht="24" customHeight="1" x14ac:dyDescent="0.2">
      <c r="A17856" s="733">
        <v>45275</v>
      </c>
      <c r="B17856" s="62" t="s">
        <v>11442</v>
      </c>
      <c r="C17856" s="550" t="s">
        <v>8392</v>
      </c>
      <c r="D17856" s="739" t="s">
        <v>11920</v>
      </c>
      <c r="E17856" s="551">
        <v>250000</v>
      </c>
      <c r="F17856" s="125"/>
      <c r="G17856" s="125">
        <f t="shared" si="287"/>
        <v>-250000</v>
      </c>
      <c r="H17856" s="704" t="s">
        <v>11823</v>
      </c>
    </row>
    <row r="17857" spans="1:8" ht="15" customHeight="1" x14ac:dyDescent="0.2">
      <c r="A17857" s="733">
        <v>45275</v>
      </c>
      <c r="B17857" s="62" t="s">
        <v>10230</v>
      </c>
      <c r="C17857" s="62" t="s">
        <v>7465</v>
      </c>
      <c r="D17857" s="182" t="s">
        <v>11919</v>
      </c>
      <c r="E17857" s="125">
        <v>1000000</v>
      </c>
      <c r="F17857" s="125"/>
      <c r="G17857" s="125">
        <f t="shared" si="287"/>
        <v>-1000000</v>
      </c>
      <c r="H17857" s="704" t="s">
        <v>11823</v>
      </c>
    </row>
    <row r="17858" spans="1:8" ht="15" x14ac:dyDescent="0.2">
      <c r="A17858" s="733">
        <v>45275</v>
      </c>
      <c r="B17858" s="62" t="s">
        <v>11716</v>
      </c>
      <c r="C17858" s="62" t="s">
        <v>10989</v>
      </c>
      <c r="D17858" s="182" t="s">
        <v>11921</v>
      </c>
      <c r="E17858" s="125">
        <v>4150</v>
      </c>
      <c r="F17858" s="125"/>
      <c r="G17858" s="125">
        <f t="shared" si="287"/>
        <v>-4150</v>
      </c>
      <c r="H17858" s="704" t="s">
        <v>11823</v>
      </c>
    </row>
    <row r="17859" spans="1:8" ht="15" x14ac:dyDescent="0.2">
      <c r="A17859" s="733">
        <v>45275</v>
      </c>
      <c r="B17859" s="62" t="s">
        <v>11716</v>
      </c>
      <c r="C17859" s="62" t="s">
        <v>5740</v>
      </c>
      <c r="D17859" s="182" t="s">
        <v>369</v>
      </c>
      <c r="E17859" s="125">
        <v>800</v>
      </c>
      <c r="F17859" s="125"/>
      <c r="G17859" s="125">
        <f t="shared" si="287"/>
        <v>-800</v>
      </c>
      <c r="H17859" s="704" t="s">
        <v>11823</v>
      </c>
    </row>
    <row r="17860" spans="1:8" ht="15" x14ac:dyDescent="0.2">
      <c r="A17860" s="733">
        <v>45275</v>
      </c>
      <c r="B17860" s="62" t="s">
        <v>11716</v>
      </c>
      <c r="C17860" s="62" t="s">
        <v>391</v>
      </c>
      <c r="D17860" s="182" t="s">
        <v>11922</v>
      </c>
      <c r="E17860" s="125">
        <v>50</v>
      </c>
      <c r="F17860" s="125"/>
      <c r="G17860" s="125">
        <f t="shared" si="287"/>
        <v>-50</v>
      </c>
      <c r="H17860" s="704" t="s">
        <v>11823</v>
      </c>
    </row>
    <row r="17861" spans="1:8" ht="15" x14ac:dyDescent="0.2">
      <c r="A17861" s="733">
        <v>45275</v>
      </c>
      <c r="B17861" s="62" t="s">
        <v>25</v>
      </c>
      <c r="C17861" s="62" t="s">
        <v>8148</v>
      </c>
      <c r="D17861" s="182" t="s">
        <v>7588</v>
      </c>
      <c r="E17861" s="125">
        <v>2060</v>
      </c>
      <c r="F17861" s="125"/>
      <c r="G17861" s="125">
        <f t="shared" si="287"/>
        <v>-2060</v>
      </c>
      <c r="H17861" s="704" t="s">
        <v>11823</v>
      </c>
    </row>
    <row r="17862" spans="1:8" ht="15" x14ac:dyDescent="0.2">
      <c r="A17862" s="733">
        <v>45275</v>
      </c>
      <c r="B17862" s="62" t="s">
        <v>103</v>
      </c>
      <c r="C17862" s="62" t="s">
        <v>8148</v>
      </c>
      <c r="D17862" s="182" t="s">
        <v>7588</v>
      </c>
      <c r="E17862" s="125">
        <v>7550</v>
      </c>
      <c r="F17862" s="125"/>
      <c r="G17862" s="125">
        <f t="shared" si="287"/>
        <v>-7550</v>
      </c>
      <c r="H17862" s="704" t="s">
        <v>11823</v>
      </c>
    </row>
    <row r="17863" spans="1:8" ht="15" x14ac:dyDescent="0.2">
      <c r="A17863" s="733">
        <v>45275</v>
      </c>
      <c r="B17863" s="62" t="s">
        <v>11623</v>
      </c>
      <c r="C17863" s="62" t="s">
        <v>391</v>
      </c>
      <c r="D17863" s="182" t="s">
        <v>11923</v>
      </c>
      <c r="E17863" s="125">
        <v>3000</v>
      </c>
      <c r="F17863" s="125"/>
      <c r="G17863" s="125">
        <f t="shared" si="287"/>
        <v>-3000</v>
      </c>
      <c r="H17863" s="704" t="s">
        <v>11823</v>
      </c>
    </row>
    <row r="17864" spans="1:8" ht="15" x14ac:dyDescent="0.2">
      <c r="A17864" s="733">
        <v>45275</v>
      </c>
      <c r="B17864" s="62" t="s">
        <v>11883</v>
      </c>
      <c r="C17864" s="62" t="s">
        <v>5386</v>
      </c>
      <c r="D17864" s="182" t="s">
        <v>10519</v>
      </c>
      <c r="E17864" s="125">
        <v>9000</v>
      </c>
      <c r="F17864" s="125"/>
      <c r="G17864" s="125">
        <f t="shared" si="287"/>
        <v>-9000</v>
      </c>
      <c r="H17864" s="704" t="s">
        <v>11823</v>
      </c>
    </row>
    <row r="17865" spans="1:8" ht="15" x14ac:dyDescent="0.2">
      <c r="A17865" s="733">
        <v>45275</v>
      </c>
      <c r="B17865" s="62" t="s">
        <v>11883</v>
      </c>
      <c r="C17865" s="62" t="s">
        <v>5740</v>
      </c>
      <c r="D17865" s="182" t="s">
        <v>11924</v>
      </c>
      <c r="E17865" s="125">
        <v>7500</v>
      </c>
      <c r="F17865" s="125"/>
      <c r="G17865" s="125">
        <f t="shared" si="287"/>
        <v>-7500</v>
      </c>
      <c r="H17865" s="704" t="s">
        <v>11823</v>
      </c>
    </row>
    <row r="17866" spans="1:8" ht="15" x14ac:dyDescent="0.2">
      <c r="A17866" s="733">
        <v>45275</v>
      </c>
      <c r="B17866" s="62" t="s">
        <v>11716</v>
      </c>
      <c r="C17866" s="62" t="s">
        <v>10989</v>
      </c>
      <c r="D17866" s="182" t="s">
        <v>11925</v>
      </c>
      <c r="E17866" s="125">
        <v>40500</v>
      </c>
      <c r="F17866" s="125"/>
      <c r="G17866" s="125">
        <f t="shared" si="287"/>
        <v>-40500</v>
      </c>
      <c r="H17866" s="704" t="s">
        <v>11823</v>
      </c>
    </row>
    <row r="17867" spans="1:8" ht="15" x14ac:dyDescent="0.2">
      <c r="A17867" s="733">
        <v>45275</v>
      </c>
      <c r="B17867" s="62" t="s">
        <v>11716</v>
      </c>
      <c r="C17867" s="62" t="s">
        <v>10989</v>
      </c>
      <c r="D17867" s="182" t="s">
        <v>11926</v>
      </c>
      <c r="E17867" s="125">
        <v>28000</v>
      </c>
      <c r="F17867" s="125"/>
      <c r="G17867" s="125">
        <f t="shared" si="287"/>
        <v>-28000</v>
      </c>
      <c r="H17867" s="704" t="s">
        <v>11823</v>
      </c>
    </row>
    <row r="17868" spans="1:8" ht="15" customHeight="1" x14ac:dyDescent="0.2">
      <c r="A17868" s="733">
        <v>45275</v>
      </c>
      <c r="B17868" s="62" t="s">
        <v>11085</v>
      </c>
      <c r="C17868" s="62" t="s">
        <v>10989</v>
      </c>
      <c r="D17868" s="182" t="s">
        <v>11927</v>
      </c>
      <c r="E17868" s="125">
        <v>4000</v>
      </c>
      <c r="F17868" s="125"/>
      <c r="G17868" s="125">
        <f t="shared" si="287"/>
        <v>-4000</v>
      </c>
      <c r="H17868" s="704" t="s">
        <v>11823</v>
      </c>
    </row>
    <row r="17869" spans="1:8" ht="15" x14ac:dyDescent="0.2">
      <c r="A17869" s="733">
        <v>45275</v>
      </c>
      <c r="B17869" s="62" t="s">
        <v>11085</v>
      </c>
      <c r="C17869" s="62" t="s">
        <v>10989</v>
      </c>
      <c r="D17869" s="182" t="s">
        <v>11928</v>
      </c>
      <c r="E17869" s="125">
        <v>1500</v>
      </c>
      <c r="F17869" s="125"/>
      <c r="G17869" s="125">
        <f t="shared" si="287"/>
        <v>-1500</v>
      </c>
      <c r="H17869" s="704" t="s">
        <v>11823</v>
      </c>
    </row>
    <row r="17870" spans="1:8" ht="15" x14ac:dyDescent="0.2">
      <c r="A17870" s="733">
        <v>45275</v>
      </c>
      <c r="B17870" s="62" t="s">
        <v>10906</v>
      </c>
      <c r="C17870" s="62" t="s">
        <v>10989</v>
      </c>
      <c r="D17870" s="182" t="s">
        <v>10822</v>
      </c>
      <c r="E17870" s="125">
        <v>1800</v>
      </c>
      <c r="F17870" s="125"/>
      <c r="G17870" s="125">
        <f t="shared" si="287"/>
        <v>-1800</v>
      </c>
      <c r="H17870" s="704" t="s">
        <v>11823</v>
      </c>
    </row>
    <row r="17871" spans="1:8" ht="15" x14ac:dyDescent="0.2">
      <c r="A17871" s="733">
        <v>45275</v>
      </c>
      <c r="B17871" s="62" t="s">
        <v>10230</v>
      </c>
      <c r="C17871" s="62" t="s">
        <v>10989</v>
      </c>
      <c r="D17871" s="182" t="s">
        <v>11273</v>
      </c>
      <c r="E17871" s="125">
        <v>3000</v>
      </c>
      <c r="F17871" s="125"/>
      <c r="G17871" s="125">
        <f t="shared" si="287"/>
        <v>-3000</v>
      </c>
      <c r="H17871" s="704" t="s">
        <v>11823</v>
      </c>
    </row>
    <row r="17872" spans="1:8" ht="15" x14ac:dyDescent="0.2">
      <c r="A17872" s="733">
        <v>45275</v>
      </c>
      <c r="B17872" s="62" t="s">
        <v>11883</v>
      </c>
      <c r="C17872" s="62" t="s">
        <v>391</v>
      </c>
      <c r="D17872" s="182" t="s">
        <v>11929</v>
      </c>
      <c r="E17872" s="125">
        <v>1500</v>
      </c>
      <c r="F17872" s="125"/>
      <c r="G17872" s="125">
        <f t="shared" si="287"/>
        <v>-1500</v>
      </c>
      <c r="H17872" s="704" t="s">
        <v>11823</v>
      </c>
    </row>
    <row r="17873" spans="1:8" ht="15" x14ac:dyDescent="0.2">
      <c r="A17873" s="733">
        <v>45275</v>
      </c>
      <c r="B17873" s="62" t="s">
        <v>11085</v>
      </c>
      <c r="C17873" s="62" t="s">
        <v>5740</v>
      </c>
      <c r="D17873" s="182" t="s">
        <v>369</v>
      </c>
      <c r="E17873" s="125">
        <v>1500</v>
      </c>
      <c r="F17873" s="125"/>
      <c r="G17873" s="125">
        <f t="shared" si="287"/>
        <v>-1500</v>
      </c>
      <c r="H17873" s="704" t="s">
        <v>11823</v>
      </c>
    </row>
    <row r="17874" spans="1:8" ht="15" x14ac:dyDescent="0.2">
      <c r="A17874" s="733">
        <v>45275</v>
      </c>
      <c r="B17874" s="62" t="s">
        <v>11085</v>
      </c>
      <c r="C17874" s="62" t="s">
        <v>391</v>
      </c>
      <c r="D17874" s="182" t="s">
        <v>4451</v>
      </c>
      <c r="E17874" s="125">
        <v>10600</v>
      </c>
      <c r="F17874" s="125"/>
      <c r="G17874" s="125">
        <f t="shared" si="287"/>
        <v>-10600</v>
      </c>
      <c r="H17874" s="704" t="s">
        <v>11823</v>
      </c>
    </row>
    <row r="17875" spans="1:8" ht="15" x14ac:dyDescent="0.2">
      <c r="A17875" s="733">
        <v>45275</v>
      </c>
      <c r="B17875" s="62" t="s">
        <v>11336</v>
      </c>
      <c r="C17875" s="62" t="s">
        <v>391</v>
      </c>
      <c r="D17875" s="182" t="s">
        <v>4451</v>
      </c>
      <c r="E17875" s="125">
        <v>12000</v>
      </c>
      <c r="F17875" s="125"/>
      <c r="G17875" s="125">
        <f t="shared" si="287"/>
        <v>-12000</v>
      </c>
      <c r="H17875" s="704" t="s">
        <v>11823</v>
      </c>
    </row>
    <row r="17876" spans="1:8" ht="15" x14ac:dyDescent="0.2">
      <c r="A17876" s="733">
        <v>45275</v>
      </c>
      <c r="B17876" s="40" t="s">
        <v>6503</v>
      </c>
      <c r="C17876" s="62" t="s">
        <v>11678</v>
      </c>
      <c r="D17876" s="182" t="s">
        <v>11930</v>
      </c>
      <c r="E17876" s="125">
        <v>6000</v>
      </c>
      <c r="F17876" s="125"/>
      <c r="G17876" s="125">
        <f t="shared" si="287"/>
        <v>-6000</v>
      </c>
      <c r="H17876" s="704" t="s">
        <v>11823</v>
      </c>
    </row>
    <row r="17877" spans="1:8" ht="15" x14ac:dyDescent="0.2">
      <c r="A17877" s="733">
        <v>45275</v>
      </c>
      <c r="B17877" s="62" t="s">
        <v>11131</v>
      </c>
      <c r="C17877" s="62" t="s">
        <v>11678</v>
      </c>
      <c r="D17877" s="182" t="s">
        <v>11930</v>
      </c>
      <c r="E17877" s="125">
        <v>24000</v>
      </c>
      <c r="F17877" s="125"/>
      <c r="G17877" s="125">
        <f t="shared" si="287"/>
        <v>-24000</v>
      </c>
      <c r="H17877" s="704" t="s">
        <v>11823</v>
      </c>
    </row>
    <row r="17878" spans="1:8" ht="15" x14ac:dyDescent="0.2">
      <c r="A17878" s="733">
        <v>45275</v>
      </c>
      <c r="B17878" s="40" t="s">
        <v>6503</v>
      </c>
      <c r="C17878" s="62" t="s">
        <v>4875</v>
      </c>
      <c r="D17878" s="182" t="s">
        <v>11931</v>
      </c>
      <c r="E17878" s="125">
        <v>4000</v>
      </c>
      <c r="F17878" s="125"/>
      <c r="G17878" s="125">
        <f t="shared" si="287"/>
        <v>-4000</v>
      </c>
      <c r="H17878" s="704" t="s">
        <v>11823</v>
      </c>
    </row>
    <row r="17879" spans="1:8" ht="15" x14ac:dyDescent="0.2">
      <c r="A17879" s="733">
        <v>45275</v>
      </c>
      <c r="B17879" s="62" t="s">
        <v>11716</v>
      </c>
      <c r="C17879" s="62" t="s">
        <v>285</v>
      </c>
      <c r="D17879" s="182" t="s">
        <v>8661</v>
      </c>
      <c r="E17879" s="125">
        <v>1600</v>
      </c>
      <c r="F17879" s="125"/>
      <c r="G17879" s="125">
        <f t="shared" si="287"/>
        <v>-1600</v>
      </c>
      <c r="H17879" s="704" t="s">
        <v>11823</v>
      </c>
    </row>
    <row r="17880" spans="1:8" ht="15" x14ac:dyDescent="0.2">
      <c r="A17880" s="733">
        <v>45276</v>
      </c>
      <c r="B17880" s="62" t="s">
        <v>10230</v>
      </c>
      <c r="C17880" s="62" t="s">
        <v>10989</v>
      </c>
      <c r="D17880" s="182" t="s">
        <v>1616</v>
      </c>
      <c r="E17880" s="125">
        <v>700</v>
      </c>
      <c r="F17880" s="125"/>
      <c r="G17880" s="125">
        <f t="shared" si="287"/>
        <v>-700</v>
      </c>
      <c r="H17880" s="704" t="s">
        <v>11823</v>
      </c>
    </row>
    <row r="17881" spans="1:8" ht="15" x14ac:dyDescent="0.2">
      <c r="A17881" s="733">
        <v>45276</v>
      </c>
      <c r="B17881" s="62" t="s">
        <v>11442</v>
      </c>
      <c r="C17881" s="62" t="s">
        <v>10989</v>
      </c>
      <c r="D17881" s="182" t="s">
        <v>11942</v>
      </c>
      <c r="E17881" s="125">
        <v>2000</v>
      </c>
      <c r="F17881" s="125"/>
      <c r="G17881" s="125">
        <f t="shared" si="287"/>
        <v>-2000</v>
      </c>
      <c r="H17881" s="704" t="s">
        <v>11823</v>
      </c>
    </row>
    <row r="17882" spans="1:8" ht="15" x14ac:dyDescent="0.2">
      <c r="A17882" s="733">
        <v>45276</v>
      </c>
      <c r="B17882" s="62" t="s">
        <v>10230</v>
      </c>
      <c r="C17882" s="62" t="s">
        <v>5740</v>
      </c>
      <c r="D17882" s="182" t="s">
        <v>369</v>
      </c>
      <c r="E17882" s="125">
        <v>1500</v>
      </c>
      <c r="F17882" s="125"/>
      <c r="G17882" s="125">
        <f t="shared" si="287"/>
        <v>-1500</v>
      </c>
      <c r="H17882" s="704" t="s">
        <v>11823</v>
      </c>
    </row>
    <row r="17883" spans="1:8" ht="15" x14ac:dyDescent="0.2">
      <c r="A17883" s="733">
        <v>45276</v>
      </c>
      <c r="B17883" s="62" t="s">
        <v>11716</v>
      </c>
      <c r="C17883" s="62" t="s">
        <v>5740</v>
      </c>
      <c r="D17883" s="182" t="s">
        <v>11932</v>
      </c>
      <c r="E17883" s="125">
        <v>1500</v>
      </c>
      <c r="F17883" s="125"/>
      <c r="G17883" s="125">
        <f t="shared" si="287"/>
        <v>-1500</v>
      </c>
      <c r="H17883" s="704" t="s">
        <v>11823</v>
      </c>
    </row>
    <row r="17884" spans="1:8" ht="15" x14ac:dyDescent="0.2">
      <c r="A17884" s="733">
        <v>45276</v>
      </c>
      <c r="B17884" s="62" t="s">
        <v>11623</v>
      </c>
      <c r="C17884" s="62" t="s">
        <v>10989</v>
      </c>
      <c r="D17884" s="182" t="s">
        <v>11943</v>
      </c>
      <c r="E17884" s="125">
        <v>6000</v>
      </c>
      <c r="F17884" s="125"/>
      <c r="G17884" s="125">
        <f t="shared" si="287"/>
        <v>-6000</v>
      </c>
      <c r="H17884" s="704" t="s">
        <v>11823</v>
      </c>
    </row>
    <row r="17885" spans="1:8" ht="15" x14ac:dyDescent="0.2">
      <c r="A17885" s="733">
        <v>45276</v>
      </c>
      <c r="B17885" s="62" t="s">
        <v>10906</v>
      </c>
      <c r="C17885" s="62" t="s">
        <v>5740</v>
      </c>
      <c r="D17885" s="182" t="s">
        <v>369</v>
      </c>
      <c r="E17885" s="125">
        <v>250</v>
      </c>
      <c r="F17885" s="125"/>
      <c r="G17885" s="125">
        <f t="shared" si="287"/>
        <v>-250</v>
      </c>
      <c r="H17885" s="704" t="s">
        <v>11823</v>
      </c>
    </row>
    <row r="17886" spans="1:8" ht="15" x14ac:dyDescent="0.2">
      <c r="A17886" s="733">
        <v>45276</v>
      </c>
      <c r="B17886" s="62" t="s">
        <v>9965</v>
      </c>
      <c r="C17886" s="550" t="s">
        <v>378</v>
      </c>
      <c r="D17886" s="739" t="s">
        <v>11945</v>
      </c>
      <c r="E17886" s="551">
        <v>14707</v>
      </c>
      <c r="F17886" s="125"/>
      <c r="G17886" s="125">
        <f t="shared" si="287"/>
        <v>-14707</v>
      </c>
      <c r="H17886" s="704" t="s">
        <v>11823</v>
      </c>
    </row>
    <row r="17887" spans="1:8" ht="15" x14ac:dyDescent="0.2">
      <c r="A17887" s="733">
        <v>45276</v>
      </c>
      <c r="B17887" s="62" t="s">
        <v>9984</v>
      </c>
      <c r="C17887" s="550" t="s">
        <v>378</v>
      </c>
      <c r="D17887" s="739" t="s">
        <v>11945</v>
      </c>
      <c r="E17887" s="551">
        <v>41074</v>
      </c>
      <c r="F17887" s="125"/>
      <c r="G17887" s="125">
        <f t="shared" si="287"/>
        <v>-41074</v>
      </c>
      <c r="H17887" s="704" t="s">
        <v>11823</v>
      </c>
    </row>
    <row r="17888" spans="1:8" ht="15" x14ac:dyDescent="0.2">
      <c r="A17888" s="733">
        <v>45276</v>
      </c>
      <c r="B17888" s="62" t="s">
        <v>10230</v>
      </c>
      <c r="C17888" s="550" t="s">
        <v>378</v>
      </c>
      <c r="D17888" s="739" t="s">
        <v>11945</v>
      </c>
      <c r="E17888" s="551">
        <v>32306</v>
      </c>
      <c r="F17888" s="125"/>
      <c r="G17888" s="125">
        <f t="shared" si="287"/>
        <v>-32306</v>
      </c>
      <c r="H17888" s="704" t="s">
        <v>11823</v>
      </c>
    </row>
    <row r="17889" spans="1:8" ht="15" x14ac:dyDescent="0.2">
      <c r="A17889" s="733">
        <v>45276</v>
      </c>
      <c r="B17889" s="62" t="s">
        <v>10574</v>
      </c>
      <c r="C17889" s="550" t="s">
        <v>378</v>
      </c>
      <c r="D17889" s="739" t="s">
        <v>11945</v>
      </c>
      <c r="E17889" s="551">
        <v>5887</v>
      </c>
      <c r="F17889" s="125"/>
      <c r="G17889" s="125">
        <f t="shared" si="287"/>
        <v>-5887</v>
      </c>
      <c r="H17889" s="704" t="s">
        <v>11823</v>
      </c>
    </row>
    <row r="17890" spans="1:8" ht="15" x14ac:dyDescent="0.2">
      <c r="A17890" s="733">
        <v>45276</v>
      </c>
      <c r="B17890" s="62" t="s">
        <v>11442</v>
      </c>
      <c r="C17890" s="550" t="s">
        <v>378</v>
      </c>
      <c r="D17890" s="739" t="s">
        <v>11945</v>
      </c>
      <c r="E17890" s="551">
        <v>52104</v>
      </c>
      <c r="F17890" s="125"/>
      <c r="G17890" s="125">
        <f t="shared" si="287"/>
        <v>-52104</v>
      </c>
      <c r="H17890" s="704" t="s">
        <v>11823</v>
      </c>
    </row>
    <row r="17891" spans="1:8" ht="15" x14ac:dyDescent="0.2">
      <c r="A17891" s="733">
        <v>45276</v>
      </c>
      <c r="B17891" s="62" t="s">
        <v>11267</v>
      </c>
      <c r="C17891" s="550" t="s">
        <v>378</v>
      </c>
      <c r="D17891" s="739" t="s">
        <v>11945</v>
      </c>
      <c r="E17891" s="551">
        <v>1420</v>
      </c>
      <c r="F17891" s="125"/>
      <c r="G17891" s="125">
        <f t="shared" si="287"/>
        <v>-1420</v>
      </c>
      <c r="H17891" s="704" t="s">
        <v>11823</v>
      </c>
    </row>
    <row r="17892" spans="1:8" ht="15" x14ac:dyDescent="0.2">
      <c r="A17892" s="733">
        <v>45276</v>
      </c>
      <c r="B17892" s="62" t="s">
        <v>11605</v>
      </c>
      <c r="C17892" s="550" t="s">
        <v>378</v>
      </c>
      <c r="D17892" s="739" t="s">
        <v>11945</v>
      </c>
      <c r="E17892" s="551">
        <v>12502</v>
      </c>
      <c r="F17892" s="125"/>
      <c r="G17892" s="125">
        <f t="shared" si="287"/>
        <v>-12502</v>
      </c>
      <c r="H17892" s="704" t="s">
        <v>11823</v>
      </c>
    </row>
    <row r="17893" spans="1:8" ht="15" x14ac:dyDescent="0.2">
      <c r="A17893" s="733">
        <v>45276</v>
      </c>
      <c r="B17893" s="62" t="s">
        <v>11623</v>
      </c>
      <c r="C17893" s="62" t="s">
        <v>10989</v>
      </c>
      <c r="D17893" s="182" t="s">
        <v>11946</v>
      </c>
      <c r="E17893" s="125">
        <v>29000</v>
      </c>
      <c r="F17893" s="125"/>
      <c r="G17893" s="125">
        <f t="shared" si="287"/>
        <v>-29000</v>
      </c>
      <c r="H17893" s="704" t="s">
        <v>11823</v>
      </c>
    </row>
    <row r="17894" spans="1:8" ht="15" x14ac:dyDescent="0.2">
      <c r="A17894" s="733">
        <v>45276</v>
      </c>
      <c r="B17894" s="62" t="s">
        <v>10906</v>
      </c>
      <c r="C17894" s="62" t="s">
        <v>285</v>
      </c>
      <c r="D17894" s="182" t="s">
        <v>9893</v>
      </c>
      <c r="E17894" s="125">
        <v>400</v>
      </c>
      <c r="F17894" s="125"/>
      <c r="G17894" s="125">
        <f t="shared" si="287"/>
        <v>-400</v>
      </c>
      <c r="H17894" s="704" t="s">
        <v>11823</v>
      </c>
    </row>
    <row r="17895" spans="1:8" ht="15" x14ac:dyDescent="0.2">
      <c r="A17895" s="733">
        <v>45278</v>
      </c>
      <c r="B17895" s="62" t="s">
        <v>10906</v>
      </c>
      <c r="C17895" s="62" t="s">
        <v>10989</v>
      </c>
      <c r="D17895" s="182" t="s">
        <v>10822</v>
      </c>
      <c r="E17895" s="125">
        <v>450</v>
      </c>
      <c r="F17895" s="125"/>
      <c r="G17895" s="125">
        <f t="shared" ref="G17895:G17958" si="288">F17895-E17895</f>
        <v>-450</v>
      </c>
      <c r="H17895" s="704" t="s">
        <v>11823</v>
      </c>
    </row>
    <row r="17896" spans="1:8" ht="15" x14ac:dyDescent="0.2">
      <c r="A17896" s="733">
        <v>45278</v>
      </c>
      <c r="B17896" s="62" t="s">
        <v>103</v>
      </c>
      <c r="C17896" s="62" t="s">
        <v>103</v>
      </c>
      <c r="D17896" s="182" t="s">
        <v>3258</v>
      </c>
      <c r="E17896" s="125">
        <v>1000</v>
      </c>
      <c r="F17896" s="125"/>
      <c r="G17896" s="125">
        <f t="shared" si="288"/>
        <v>-1000</v>
      </c>
      <c r="H17896" s="704" t="s">
        <v>11823</v>
      </c>
    </row>
    <row r="17897" spans="1:8" ht="15" x14ac:dyDescent="0.2">
      <c r="A17897" s="733">
        <v>45278</v>
      </c>
      <c r="B17897" s="62" t="s">
        <v>9984</v>
      </c>
      <c r="C17897" s="62" t="s">
        <v>5740</v>
      </c>
      <c r="D17897" s="182" t="s">
        <v>369</v>
      </c>
      <c r="E17897" s="125">
        <v>1700</v>
      </c>
      <c r="F17897" s="125"/>
      <c r="G17897" s="125">
        <f t="shared" si="288"/>
        <v>-1700</v>
      </c>
      <c r="H17897" s="704" t="s">
        <v>11823</v>
      </c>
    </row>
    <row r="17898" spans="1:8" ht="15" x14ac:dyDescent="0.2">
      <c r="A17898" s="733">
        <v>45278</v>
      </c>
      <c r="B17898" s="62" t="s">
        <v>11623</v>
      </c>
      <c r="C17898" s="62" t="s">
        <v>10989</v>
      </c>
      <c r="D17898" s="182" t="s">
        <v>4308</v>
      </c>
      <c r="E17898" s="125">
        <v>420</v>
      </c>
      <c r="F17898" s="125"/>
      <c r="G17898" s="125">
        <f t="shared" si="288"/>
        <v>-420</v>
      </c>
      <c r="H17898" s="704" t="s">
        <v>11823</v>
      </c>
    </row>
    <row r="17899" spans="1:8" ht="15" x14ac:dyDescent="0.2">
      <c r="A17899" s="733">
        <v>45278</v>
      </c>
      <c r="B17899" s="62" t="s">
        <v>10230</v>
      </c>
      <c r="C17899" s="62" t="s">
        <v>10989</v>
      </c>
      <c r="D17899" s="182" t="s">
        <v>11947</v>
      </c>
      <c r="E17899" s="125">
        <v>3450</v>
      </c>
      <c r="F17899" s="125"/>
      <c r="G17899" s="125">
        <f t="shared" si="288"/>
        <v>-3450</v>
      </c>
      <c r="H17899" s="704" t="s">
        <v>11823</v>
      </c>
    </row>
    <row r="17900" spans="1:8" ht="15" x14ac:dyDescent="0.2">
      <c r="A17900" s="733">
        <v>45279</v>
      </c>
      <c r="B17900" s="62" t="s">
        <v>11623</v>
      </c>
      <c r="C17900" s="62" t="s">
        <v>5740</v>
      </c>
      <c r="D17900" s="182" t="s">
        <v>369</v>
      </c>
      <c r="E17900" s="125">
        <v>1500</v>
      </c>
      <c r="F17900" s="125"/>
      <c r="G17900" s="125">
        <f t="shared" si="288"/>
        <v>-1500</v>
      </c>
      <c r="H17900" s="704" t="s">
        <v>11823</v>
      </c>
    </row>
    <row r="17901" spans="1:8" ht="15" x14ac:dyDescent="0.2">
      <c r="A17901" s="733">
        <v>45279</v>
      </c>
      <c r="B17901" s="62" t="s">
        <v>11623</v>
      </c>
      <c r="C17901" s="62" t="s">
        <v>5740</v>
      </c>
      <c r="D17901" s="182" t="s">
        <v>369</v>
      </c>
      <c r="E17901" s="125">
        <v>1000</v>
      </c>
      <c r="F17901" s="125"/>
      <c r="G17901" s="125">
        <f t="shared" si="288"/>
        <v>-1000</v>
      </c>
      <c r="H17901" s="704" t="s">
        <v>11823</v>
      </c>
    </row>
    <row r="17902" spans="1:8" ht="15" x14ac:dyDescent="0.2">
      <c r="A17902" s="733">
        <v>45279</v>
      </c>
      <c r="B17902" s="62" t="s">
        <v>11623</v>
      </c>
      <c r="C17902" s="62" t="s">
        <v>10989</v>
      </c>
      <c r="D17902" s="182" t="s">
        <v>11948</v>
      </c>
      <c r="E17902" s="125">
        <v>6700</v>
      </c>
      <c r="F17902" s="125"/>
      <c r="G17902" s="125">
        <f t="shared" si="288"/>
        <v>-6700</v>
      </c>
      <c r="H17902" s="704" t="s">
        <v>11823</v>
      </c>
    </row>
    <row r="17903" spans="1:8" ht="15" x14ac:dyDescent="0.2">
      <c r="A17903" s="733">
        <v>45279</v>
      </c>
      <c r="B17903" s="62" t="s">
        <v>25</v>
      </c>
      <c r="C17903" s="62" t="s">
        <v>391</v>
      </c>
      <c r="D17903" s="182" t="s">
        <v>11949</v>
      </c>
      <c r="E17903" s="125">
        <v>2350</v>
      </c>
      <c r="F17903" s="125"/>
      <c r="G17903" s="125">
        <f t="shared" si="288"/>
        <v>-2350</v>
      </c>
      <c r="H17903" s="704" t="s">
        <v>11823</v>
      </c>
    </row>
    <row r="17904" spans="1:8" ht="15" x14ac:dyDescent="0.2">
      <c r="A17904" s="733">
        <v>45279</v>
      </c>
      <c r="B17904" s="62" t="s">
        <v>11613</v>
      </c>
      <c r="C17904" s="62" t="s">
        <v>5740</v>
      </c>
      <c r="D17904" s="182" t="s">
        <v>10335</v>
      </c>
      <c r="E17904" s="125">
        <v>250</v>
      </c>
      <c r="F17904" s="125"/>
      <c r="G17904" s="125">
        <f t="shared" si="288"/>
        <v>-250</v>
      </c>
      <c r="H17904" s="704" t="s">
        <v>11823</v>
      </c>
    </row>
    <row r="17905" spans="1:8" ht="15" x14ac:dyDescent="0.2">
      <c r="A17905" s="733">
        <v>45279</v>
      </c>
      <c r="B17905" s="62" t="s">
        <v>103</v>
      </c>
      <c r="C17905" s="62" t="s">
        <v>793</v>
      </c>
      <c r="D17905" s="182" t="s">
        <v>11950</v>
      </c>
      <c r="E17905" s="125">
        <v>11000</v>
      </c>
      <c r="F17905" s="125"/>
      <c r="G17905" s="125">
        <f t="shared" si="288"/>
        <v>-11000</v>
      </c>
      <c r="H17905" s="704" t="s">
        <v>11823</v>
      </c>
    </row>
    <row r="17906" spans="1:8" ht="15" x14ac:dyDescent="0.2">
      <c r="A17906" s="733">
        <v>45279</v>
      </c>
      <c r="B17906" s="62" t="s">
        <v>103</v>
      </c>
      <c r="C17906" s="62" t="s">
        <v>103</v>
      </c>
      <c r="D17906" s="182" t="s">
        <v>3258</v>
      </c>
      <c r="E17906" s="125">
        <v>1000</v>
      </c>
      <c r="F17906" s="125"/>
      <c r="G17906" s="125">
        <f t="shared" si="288"/>
        <v>-1000</v>
      </c>
      <c r="H17906" s="704" t="s">
        <v>11823</v>
      </c>
    </row>
    <row r="17907" spans="1:8" ht="15" x14ac:dyDescent="0.2">
      <c r="A17907" s="733">
        <v>45279</v>
      </c>
      <c r="B17907" s="62" t="s">
        <v>11883</v>
      </c>
      <c r="C17907" s="62" t="s">
        <v>10989</v>
      </c>
      <c r="D17907" s="182" t="s">
        <v>11951</v>
      </c>
      <c r="E17907" s="125">
        <v>35300</v>
      </c>
      <c r="F17907" s="125"/>
      <c r="G17907" s="125">
        <f t="shared" si="288"/>
        <v>-35300</v>
      </c>
      <c r="H17907" s="704" t="s">
        <v>11823</v>
      </c>
    </row>
    <row r="17908" spans="1:8" ht="15" x14ac:dyDescent="0.2">
      <c r="A17908" s="733">
        <v>45279</v>
      </c>
      <c r="B17908" s="62" t="s">
        <v>11883</v>
      </c>
      <c r="C17908" s="62" t="s">
        <v>5740</v>
      </c>
      <c r="D17908" s="182" t="s">
        <v>369</v>
      </c>
      <c r="E17908" s="125">
        <v>1400</v>
      </c>
      <c r="F17908" s="125"/>
      <c r="G17908" s="125">
        <f t="shared" si="288"/>
        <v>-1400</v>
      </c>
      <c r="H17908" s="704" t="s">
        <v>11823</v>
      </c>
    </row>
    <row r="17909" spans="1:8" ht="15" x14ac:dyDescent="0.2">
      <c r="A17909" s="733">
        <v>45279</v>
      </c>
      <c r="B17909" s="62" t="s">
        <v>3945</v>
      </c>
      <c r="C17909" s="62" t="s">
        <v>793</v>
      </c>
      <c r="D17909" s="182" t="s">
        <v>11959</v>
      </c>
      <c r="E17909" s="125">
        <v>28000</v>
      </c>
      <c r="F17909" s="125"/>
      <c r="G17909" s="125">
        <f t="shared" si="288"/>
        <v>-28000</v>
      </c>
      <c r="H17909" s="704" t="s">
        <v>11823</v>
      </c>
    </row>
    <row r="17910" spans="1:8" ht="15" x14ac:dyDescent="0.2">
      <c r="A17910" s="733">
        <v>45279</v>
      </c>
      <c r="B17910" s="62" t="s">
        <v>103</v>
      </c>
      <c r="C17910" s="62"/>
      <c r="D17910" s="182" t="s">
        <v>11960</v>
      </c>
      <c r="E17910" s="125">
        <v>600</v>
      </c>
      <c r="F17910" s="125"/>
      <c r="G17910" s="125">
        <f t="shared" si="288"/>
        <v>-600</v>
      </c>
      <c r="H17910" s="704" t="s">
        <v>11823</v>
      </c>
    </row>
    <row r="17911" spans="1:8" ht="15" x14ac:dyDescent="0.2">
      <c r="A17911" s="733">
        <v>45279</v>
      </c>
      <c r="B17911" s="62" t="s">
        <v>10230</v>
      </c>
      <c r="C17911" s="62" t="s">
        <v>5740</v>
      </c>
      <c r="D17911" s="182" t="s">
        <v>369</v>
      </c>
      <c r="E17911" s="125">
        <v>1500</v>
      </c>
      <c r="F17911" s="125"/>
      <c r="G17911" s="125">
        <f t="shared" si="288"/>
        <v>-1500</v>
      </c>
      <c r="H17911" s="704" t="s">
        <v>11823</v>
      </c>
    </row>
    <row r="17912" spans="1:8" ht="15" x14ac:dyDescent="0.2">
      <c r="A17912" s="733">
        <v>45279</v>
      </c>
      <c r="B17912" s="62" t="s">
        <v>103</v>
      </c>
      <c r="C17912" s="62" t="s">
        <v>103</v>
      </c>
      <c r="D17912" s="182" t="s">
        <v>3258</v>
      </c>
      <c r="E17912" s="125">
        <v>3000</v>
      </c>
      <c r="F17912" s="125"/>
      <c r="G17912" s="125">
        <f t="shared" si="288"/>
        <v>-3000</v>
      </c>
      <c r="H17912" s="704" t="s">
        <v>11823</v>
      </c>
    </row>
    <row r="17913" spans="1:8" ht="15" x14ac:dyDescent="0.2">
      <c r="A17913" s="733">
        <v>45279</v>
      </c>
      <c r="B17913" s="62" t="s">
        <v>11085</v>
      </c>
      <c r="C17913" s="62" t="s">
        <v>11961</v>
      </c>
      <c r="D17913" s="182" t="s">
        <v>11962</v>
      </c>
      <c r="E17913" s="125">
        <v>20000</v>
      </c>
      <c r="F17913" s="125"/>
      <c r="G17913" s="125">
        <f t="shared" si="288"/>
        <v>-20000</v>
      </c>
      <c r="H17913" s="704" t="s">
        <v>11823</v>
      </c>
    </row>
    <row r="17914" spans="1:8" ht="15" x14ac:dyDescent="0.2">
      <c r="A17914" s="733">
        <v>45279</v>
      </c>
      <c r="B17914" s="62" t="s">
        <v>10230</v>
      </c>
      <c r="C17914" s="62" t="s">
        <v>6782</v>
      </c>
      <c r="D17914" s="182" t="s">
        <v>10719</v>
      </c>
      <c r="E17914" s="125">
        <v>150000</v>
      </c>
      <c r="F17914" s="125"/>
      <c r="G17914" s="125">
        <f t="shared" si="288"/>
        <v>-150000</v>
      </c>
      <c r="H17914" s="704" t="s">
        <v>11823</v>
      </c>
    </row>
    <row r="17915" spans="1:8" ht="15" x14ac:dyDescent="0.2">
      <c r="A17915" s="733">
        <v>45279</v>
      </c>
      <c r="B17915" s="62" t="s">
        <v>11085</v>
      </c>
      <c r="C17915" s="62" t="s">
        <v>10989</v>
      </c>
      <c r="D17915" s="182" t="s">
        <v>11864</v>
      </c>
      <c r="E17915" s="125">
        <v>6080</v>
      </c>
      <c r="F17915" s="125"/>
      <c r="G17915" s="125">
        <f t="shared" si="288"/>
        <v>-6080</v>
      </c>
      <c r="H17915" s="704" t="s">
        <v>11823</v>
      </c>
    </row>
    <row r="17916" spans="1:8" ht="15" x14ac:dyDescent="0.2">
      <c r="A17916" s="733">
        <v>45280</v>
      </c>
      <c r="B17916" s="62" t="s">
        <v>11085</v>
      </c>
      <c r="C17916" s="62" t="s">
        <v>391</v>
      </c>
      <c r="D17916" s="182" t="s">
        <v>11963</v>
      </c>
      <c r="E17916" s="125">
        <v>1000</v>
      </c>
      <c r="F17916" s="125"/>
      <c r="G17916" s="125">
        <f t="shared" si="288"/>
        <v>-1000</v>
      </c>
      <c r="H17916" s="704" t="s">
        <v>11823</v>
      </c>
    </row>
    <row r="17917" spans="1:8" ht="15" x14ac:dyDescent="0.2">
      <c r="A17917" s="733">
        <v>45280</v>
      </c>
      <c r="B17917" s="62" t="s">
        <v>11085</v>
      </c>
      <c r="C17917" s="62" t="s">
        <v>10989</v>
      </c>
      <c r="D17917" s="182" t="s">
        <v>11964</v>
      </c>
      <c r="E17917" s="125">
        <v>900</v>
      </c>
      <c r="F17917" s="125"/>
      <c r="G17917" s="125">
        <f t="shared" si="288"/>
        <v>-900</v>
      </c>
      <c r="H17917" s="704" t="s">
        <v>11823</v>
      </c>
    </row>
    <row r="17918" spans="1:8" ht="15" x14ac:dyDescent="0.2">
      <c r="A17918" s="733">
        <v>45280</v>
      </c>
      <c r="B17918" s="62" t="s">
        <v>103</v>
      </c>
      <c r="C17918" s="62" t="s">
        <v>103</v>
      </c>
      <c r="D17918" s="182" t="s">
        <v>3258</v>
      </c>
      <c r="E17918" s="125">
        <v>1500</v>
      </c>
      <c r="F17918" s="125"/>
      <c r="G17918" s="125">
        <f t="shared" si="288"/>
        <v>-1500</v>
      </c>
      <c r="H17918" s="704" t="s">
        <v>11823</v>
      </c>
    </row>
    <row r="17919" spans="1:8" ht="15" x14ac:dyDescent="0.2">
      <c r="A17919" s="733">
        <v>45280</v>
      </c>
      <c r="B17919" s="62" t="s">
        <v>11623</v>
      </c>
      <c r="C17919" s="669" t="s">
        <v>2189</v>
      </c>
      <c r="D17919" s="906" t="s">
        <v>11965</v>
      </c>
      <c r="E17919" s="671">
        <v>3400</v>
      </c>
      <c r="F17919" s="125"/>
      <c r="G17919" s="125">
        <f t="shared" si="288"/>
        <v>-3400</v>
      </c>
      <c r="H17919" s="704" t="s">
        <v>11823</v>
      </c>
    </row>
    <row r="17920" spans="1:8" ht="15" x14ac:dyDescent="0.2">
      <c r="A17920" s="733">
        <v>45280</v>
      </c>
      <c r="B17920" s="62" t="s">
        <v>11716</v>
      </c>
      <c r="C17920" s="669" t="s">
        <v>2189</v>
      </c>
      <c r="D17920" s="906" t="s">
        <v>11965</v>
      </c>
      <c r="E17920" s="671">
        <v>3400</v>
      </c>
      <c r="F17920" s="125"/>
      <c r="G17920" s="125">
        <f t="shared" si="288"/>
        <v>-3400</v>
      </c>
      <c r="H17920" s="704" t="s">
        <v>11823</v>
      </c>
    </row>
    <row r="17921" spans="1:8" ht="15" x14ac:dyDescent="0.2">
      <c r="A17921" s="733">
        <v>45280</v>
      </c>
      <c r="B17921" s="62" t="s">
        <v>10230</v>
      </c>
      <c r="C17921" s="669" t="s">
        <v>2189</v>
      </c>
      <c r="D17921" s="906" t="s">
        <v>11965</v>
      </c>
      <c r="E17921" s="671">
        <v>3400</v>
      </c>
      <c r="F17921" s="125"/>
      <c r="G17921" s="125">
        <f t="shared" si="288"/>
        <v>-3400</v>
      </c>
      <c r="H17921" s="704" t="s">
        <v>11823</v>
      </c>
    </row>
    <row r="17922" spans="1:8" ht="15" x14ac:dyDescent="0.2">
      <c r="A17922" s="733">
        <v>45280</v>
      </c>
      <c r="B17922" s="62" t="s">
        <v>11883</v>
      </c>
      <c r="C17922" s="669" t="s">
        <v>2189</v>
      </c>
      <c r="D17922" s="906" t="s">
        <v>11965</v>
      </c>
      <c r="E17922" s="671">
        <v>3400</v>
      </c>
      <c r="F17922" s="125"/>
      <c r="G17922" s="125">
        <f t="shared" si="288"/>
        <v>-3400</v>
      </c>
      <c r="H17922" s="704" t="s">
        <v>11823</v>
      </c>
    </row>
    <row r="17923" spans="1:8" ht="15" x14ac:dyDescent="0.2">
      <c r="A17923" s="733">
        <v>45280</v>
      </c>
      <c r="B17923" s="62" t="s">
        <v>11085</v>
      </c>
      <c r="C17923" s="669" t="s">
        <v>2189</v>
      </c>
      <c r="D17923" s="906" t="s">
        <v>11965</v>
      </c>
      <c r="E17923" s="671">
        <v>3400</v>
      </c>
      <c r="F17923" s="125"/>
      <c r="G17923" s="125">
        <f t="shared" si="288"/>
        <v>-3400</v>
      </c>
      <c r="H17923" s="704" t="s">
        <v>11823</v>
      </c>
    </row>
    <row r="17924" spans="1:8" ht="15" x14ac:dyDescent="0.2">
      <c r="A17924" s="733">
        <v>45281</v>
      </c>
      <c r="B17924" s="62" t="s">
        <v>11966</v>
      </c>
      <c r="C17924" s="62" t="s">
        <v>391</v>
      </c>
      <c r="D17924" s="182" t="s">
        <v>11967</v>
      </c>
      <c r="E17924" s="125">
        <v>300</v>
      </c>
      <c r="F17924" s="125"/>
      <c r="G17924" s="125">
        <f t="shared" si="288"/>
        <v>-300</v>
      </c>
      <c r="H17924" s="704" t="s">
        <v>11823</v>
      </c>
    </row>
    <row r="17925" spans="1:8" ht="15" x14ac:dyDescent="0.2">
      <c r="A17925" s="733">
        <v>45281</v>
      </c>
      <c r="B17925" s="62" t="s">
        <v>11623</v>
      </c>
      <c r="C17925" s="62" t="s">
        <v>285</v>
      </c>
      <c r="D17925" s="182" t="s">
        <v>9893</v>
      </c>
      <c r="E17925" s="125">
        <v>200</v>
      </c>
      <c r="F17925" s="125"/>
      <c r="G17925" s="125">
        <f t="shared" si="288"/>
        <v>-200</v>
      </c>
      <c r="H17925" s="704" t="s">
        <v>11823</v>
      </c>
    </row>
    <row r="17926" spans="1:8" ht="15" x14ac:dyDescent="0.2">
      <c r="A17926" s="733">
        <v>45281</v>
      </c>
      <c r="B17926" s="62" t="s">
        <v>11623</v>
      </c>
      <c r="C17926" s="62" t="s">
        <v>5740</v>
      </c>
      <c r="D17926" s="182" t="s">
        <v>369</v>
      </c>
      <c r="E17926" s="125">
        <v>1000</v>
      </c>
      <c r="F17926" s="125"/>
      <c r="G17926" s="125">
        <f t="shared" si="288"/>
        <v>-1000</v>
      </c>
      <c r="H17926" s="704" t="s">
        <v>11823</v>
      </c>
    </row>
    <row r="17927" spans="1:8" ht="15" x14ac:dyDescent="0.2">
      <c r="A17927" s="733">
        <v>45281</v>
      </c>
      <c r="B17927" s="62" t="s">
        <v>11442</v>
      </c>
      <c r="C17927" s="62" t="s">
        <v>11871</v>
      </c>
      <c r="D17927" s="182" t="s">
        <v>11973</v>
      </c>
      <c r="E17927" s="125">
        <v>50000</v>
      </c>
      <c r="F17927" s="125"/>
      <c r="G17927" s="125">
        <f t="shared" si="288"/>
        <v>-50000</v>
      </c>
      <c r="H17927" s="704" t="s">
        <v>11823</v>
      </c>
    </row>
    <row r="17928" spans="1:8" ht="15" x14ac:dyDescent="0.2">
      <c r="A17928" s="733">
        <v>45281</v>
      </c>
      <c r="B17928" s="62" t="s">
        <v>11623</v>
      </c>
      <c r="C17928" s="62" t="s">
        <v>5740</v>
      </c>
      <c r="D17928" s="182" t="s">
        <v>11974</v>
      </c>
      <c r="E17928" s="125">
        <v>300</v>
      </c>
      <c r="F17928" s="125"/>
      <c r="G17928" s="125">
        <f t="shared" si="288"/>
        <v>-300</v>
      </c>
      <c r="H17928" s="704" t="s">
        <v>11823</v>
      </c>
    </row>
    <row r="17929" spans="1:8" ht="15" x14ac:dyDescent="0.2">
      <c r="A17929" s="733">
        <v>45281</v>
      </c>
      <c r="B17929" s="62" t="s">
        <v>11716</v>
      </c>
      <c r="C17929" s="62" t="s">
        <v>10989</v>
      </c>
      <c r="D17929" s="182" t="s">
        <v>11975</v>
      </c>
      <c r="E17929" s="125">
        <v>5400</v>
      </c>
      <c r="F17929" s="125"/>
      <c r="G17929" s="125">
        <f t="shared" si="288"/>
        <v>-5400</v>
      </c>
      <c r="H17929" s="704" t="s">
        <v>11823</v>
      </c>
    </row>
    <row r="17930" spans="1:8" ht="15" x14ac:dyDescent="0.2">
      <c r="A17930" s="733">
        <v>45281</v>
      </c>
      <c r="B17930" s="62" t="s">
        <v>11022</v>
      </c>
      <c r="C17930" s="62" t="s">
        <v>5740</v>
      </c>
      <c r="D17930" s="182" t="s">
        <v>369</v>
      </c>
      <c r="E17930" s="125">
        <v>1800</v>
      </c>
      <c r="F17930" s="125"/>
      <c r="G17930" s="125">
        <f t="shared" si="288"/>
        <v>-1800</v>
      </c>
      <c r="H17930" s="704" t="s">
        <v>11823</v>
      </c>
    </row>
    <row r="17931" spans="1:8" ht="15" x14ac:dyDescent="0.2">
      <c r="A17931" s="733">
        <v>45281</v>
      </c>
      <c r="B17931" s="62" t="s">
        <v>11883</v>
      </c>
      <c r="C17931" s="62" t="s">
        <v>5740</v>
      </c>
      <c r="D17931" s="182" t="s">
        <v>369</v>
      </c>
      <c r="E17931" s="125">
        <v>1500</v>
      </c>
      <c r="F17931" s="125"/>
      <c r="G17931" s="125">
        <f t="shared" si="288"/>
        <v>-1500</v>
      </c>
      <c r="H17931" s="704" t="s">
        <v>11823</v>
      </c>
    </row>
    <row r="17932" spans="1:8" ht="15" x14ac:dyDescent="0.2">
      <c r="A17932" s="733">
        <v>45281</v>
      </c>
      <c r="B17932" s="62" t="s">
        <v>103</v>
      </c>
      <c r="C17932" s="62" t="s">
        <v>391</v>
      </c>
      <c r="D17932" s="182" t="s">
        <v>11976</v>
      </c>
      <c r="E17932" s="125">
        <v>1300</v>
      </c>
      <c r="F17932" s="125"/>
      <c r="G17932" s="125">
        <f t="shared" si="288"/>
        <v>-1300</v>
      </c>
      <c r="H17932" s="704" t="s">
        <v>11823</v>
      </c>
    </row>
    <row r="17933" spans="1:8" ht="15" x14ac:dyDescent="0.2">
      <c r="A17933" s="733">
        <v>45281</v>
      </c>
      <c r="B17933" s="62" t="s">
        <v>103</v>
      </c>
      <c r="C17933" s="62" t="s">
        <v>391</v>
      </c>
      <c r="D17933" s="182" t="s">
        <v>11982</v>
      </c>
      <c r="E17933" s="125">
        <v>3700</v>
      </c>
      <c r="F17933" s="125"/>
      <c r="G17933" s="125">
        <f t="shared" si="288"/>
        <v>-3700</v>
      </c>
      <c r="H17933" s="704" t="s">
        <v>11823</v>
      </c>
    </row>
    <row r="17934" spans="1:8" ht="15" x14ac:dyDescent="0.2">
      <c r="A17934" s="733">
        <v>45281</v>
      </c>
      <c r="B17934" s="62" t="s">
        <v>11883</v>
      </c>
      <c r="C17934" s="62" t="s">
        <v>10989</v>
      </c>
      <c r="D17934" s="182" t="s">
        <v>11977</v>
      </c>
      <c r="E17934" s="125">
        <v>59500</v>
      </c>
      <c r="F17934" s="125"/>
      <c r="G17934" s="125">
        <f t="shared" si="288"/>
        <v>-59500</v>
      </c>
      <c r="H17934" s="704" t="s">
        <v>11823</v>
      </c>
    </row>
    <row r="17935" spans="1:8" ht="15" x14ac:dyDescent="0.2">
      <c r="A17935" s="733">
        <v>45281</v>
      </c>
      <c r="B17935" s="40" t="s">
        <v>6503</v>
      </c>
      <c r="C17935" s="62" t="s">
        <v>793</v>
      </c>
      <c r="D17935" s="182" t="s">
        <v>11978</v>
      </c>
      <c r="E17935" s="125">
        <v>21600</v>
      </c>
      <c r="F17935" s="125"/>
      <c r="G17935" s="125">
        <f t="shared" si="288"/>
        <v>-21600</v>
      </c>
      <c r="H17935" s="704" t="s">
        <v>11823</v>
      </c>
    </row>
    <row r="17936" spans="1:8" ht="15" x14ac:dyDescent="0.2">
      <c r="A17936" s="733">
        <v>45282</v>
      </c>
      <c r="B17936" s="62" t="s">
        <v>11623</v>
      </c>
      <c r="C17936" s="62" t="s">
        <v>10989</v>
      </c>
      <c r="D17936" s="182" t="s">
        <v>11979</v>
      </c>
      <c r="E17936" s="125">
        <v>3050</v>
      </c>
      <c r="F17936" s="125"/>
      <c r="G17936" s="125">
        <f t="shared" si="288"/>
        <v>-3050</v>
      </c>
      <c r="H17936" s="704" t="s">
        <v>11823</v>
      </c>
    </row>
    <row r="17937" spans="1:8" ht="15" x14ac:dyDescent="0.2">
      <c r="A17937" s="733">
        <v>45282</v>
      </c>
      <c r="B17937" s="62" t="s">
        <v>103</v>
      </c>
      <c r="C17937" s="62" t="s">
        <v>103</v>
      </c>
      <c r="D17937" s="182" t="s">
        <v>11980</v>
      </c>
      <c r="E17937" s="125">
        <v>3000</v>
      </c>
      <c r="F17937" s="125"/>
      <c r="G17937" s="125">
        <f t="shared" si="288"/>
        <v>-3000</v>
      </c>
      <c r="H17937" s="704" t="s">
        <v>11823</v>
      </c>
    </row>
    <row r="17938" spans="1:8" ht="15" x14ac:dyDescent="0.2">
      <c r="A17938" s="733">
        <v>45282</v>
      </c>
      <c r="B17938" s="62" t="s">
        <v>10906</v>
      </c>
      <c r="C17938" s="62" t="s">
        <v>5740</v>
      </c>
      <c r="D17938" s="182" t="s">
        <v>369</v>
      </c>
      <c r="E17938" s="125">
        <v>600</v>
      </c>
      <c r="F17938" s="125"/>
      <c r="G17938" s="125">
        <f t="shared" si="288"/>
        <v>-600</v>
      </c>
      <c r="H17938" s="704" t="s">
        <v>11823</v>
      </c>
    </row>
    <row r="17939" spans="1:8" ht="15" x14ac:dyDescent="0.2">
      <c r="A17939" s="733">
        <v>45282</v>
      </c>
      <c r="B17939" s="62" t="s">
        <v>10906</v>
      </c>
      <c r="C17939" s="62" t="s">
        <v>391</v>
      </c>
      <c r="D17939" s="182" t="s">
        <v>11981</v>
      </c>
      <c r="E17939" s="125">
        <v>5000</v>
      </c>
      <c r="F17939" s="125"/>
      <c r="G17939" s="125">
        <f t="shared" si="288"/>
        <v>-5000</v>
      </c>
      <c r="H17939" s="704" t="s">
        <v>11823</v>
      </c>
    </row>
    <row r="17940" spans="1:8" ht="15" x14ac:dyDescent="0.2">
      <c r="A17940" s="733">
        <v>45283</v>
      </c>
      <c r="B17940" s="62" t="s">
        <v>10230</v>
      </c>
      <c r="C17940" s="62" t="s">
        <v>6782</v>
      </c>
      <c r="D17940" s="182" t="s">
        <v>12025</v>
      </c>
      <c r="E17940" s="125">
        <v>100000</v>
      </c>
      <c r="F17940" s="125"/>
      <c r="G17940" s="125">
        <f t="shared" si="288"/>
        <v>-100000</v>
      </c>
      <c r="H17940" s="704" t="s">
        <v>11823</v>
      </c>
    </row>
    <row r="17941" spans="1:8" ht="15" x14ac:dyDescent="0.2">
      <c r="A17941" s="733">
        <v>45283</v>
      </c>
      <c r="B17941" s="62" t="s">
        <v>11883</v>
      </c>
      <c r="C17941" s="62" t="s">
        <v>5740</v>
      </c>
      <c r="D17941" s="182" t="s">
        <v>11991</v>
      </c>
      <c r="E17941" s="125">
        <v>11000</v>
      </c>
      <c r="F17941" s="125"/>
      <c r="G17941" s="125">
        <f t="shared" si="288"/>
        <v>-11000</v>
      </c>
      <c r="H17941" s="704" t="s">
        <v>11823</v>
      </c>
    </row>
    <row r="17942" spans="1:8" ht="15" x14ac:dyDescent="0.2">
      <c r="A17942" s="733">
        <v>45283</v>
      </c>
      <c r="B17942" s="62" t="s">
        <v>11716</v>
      </c>
      <c r="C17942" s="62" t="s">
        <v>5740</v>
      </c>
      <c r="D17942" s="182" t="s">
        <v>10335</v>
      </c>
      <c r="E17942" s="125">
        <v>800</v>
      </c>
      <c r="F17942" s="125"/>
      <c r="G17942" s="125">
        <f t="shared" si="288"/>
        <v>-800</v>
      </c>
      <c r="H17942" s="704" t="s">
        <v>11823</v>
      </c>
    </row>
    <row r="17943" spans="1:8" ht="15" x14ac:dyDescent="0.2">
      <c r="A17943" s="733">
        <v>45286</v>
      </c>
      <c r="B17943" s="62" t="s">
        <v>10906</v>
      </c>
      <c r="C17943" s="62" t="s">
        <v>5740</v>
      </c>
      <c r="D17943" s="182" t="s">
        <v>11992</v>
      </c>
      <c r="E17943" s="125">
        <v>200</v>
      </c>
      <c r="F17943" s="125"/>
      <c r="G17943" s="125">
        <f t="shared" si="288"/>
        <v>-200</v>
      </c>
      <c r="H17943" s="704" t="s">
        <v>11823</v>
      </c>
    </row>
    <row r="17944" spans="1:8" ht="15" x14ac:dyDescent="0.2">
      <c r="A17944" s="733">
        <v>45286</v>
      </c>
      <c r="B17944" s="62" t="s">
        <v>11623</v>
      </c>
      <c r="C17944" s="62" t="s">
        <v>5409</v>
      </c>
      <c r="D17944" s="182" t="s">
        <v>369</v>
      </c>
      <c r="E17944" s="125">
        <v>9500</v>
      </c>
      <c r="F17944" s="125"/>
      <c r="G17944" s="125">
        <f t="shared" si="288"/>
        <v>-9500</v>
      </c>
      <c r="H17944" s="704" t="s">
        <v>11823</v>
      </c>
    </row>
    <row r="17945" spans="1:8" ht="15" x14ac:dyDescent="0.2">
      <c r="A17945" s="733">
        <v>45286</v>
      </c>
      <c r="B17945" s="62" t="s">
        <v>9984</v>
      </c>
      <c r="C17945" s="62" t="s">
        <v>10989</v>
      </c>
      <c r="D17945" s="182" t="s">
        <v>4965</v>
      </c>
      <c r="E17945" s="125">
        <v>18830</v>
      </c>
      <c r="F17945" s="125"/>
      <c r="G17945" s="125">
        <f t="shared" si="288"/>
        <v>-18830</v>
      </c>
      <c r="H17945" s="704" t="s">
        <v>11823</v>
      </c>
    </row>
    <row r="17946" spans="1:8" ht="15" x14ac:dyDescent="0.2">
      <c r="A17946" s="733">
        <v>45286</v>
      </c>
      <c r="B17946" s="62" t="s">
        <v>10230</v>
      </c>
      <c r="C17946" s="62" t="s">
        <v>9547</v>
      </c>
      <c r="D17946" s="182" t="s">
        <v>11988</v>
      </c>
      <c r="E17946" s="125">
        <v>125000</v>
      </c>
      <c r="F17946" s="125"/>
      <c r="G17946" s="125">
        <f t="shared" si="288"/>
        <v>-125000</v>
      </c>
      <c r="H17946" s="704" t="s">
        <v>11823</v>
      </c>
    </row>
    <row r="17947" spans="1:8" ht="15" x14ac:dyDescent="0.2">
      <c r="A17947" s="733">
        <v>45286</v>
      </c>
      <c r="B17947" s="62" t="s">
        <v>9984</v>
      </c>
      <c r="C17947" s="62" t="s">
        <v>6475</v>
      </c>
      <c r="D17947" s="182" t="s">
        <v>11989</v>
      </c>
      <c r="E17947" s="125">
        <v>200000</v>
      </c>
      <c r="F17947" s="125"/>
      <c r="G17947" s="125">
        <f t="shared" si="288"/>
        <v>-200000</v>
      </c>
      <c r="H17947" s="704" t="s">
        <v>11823</v>
      </c>
    </row>
    <row r="17948" spans="1:8" ht="15" x14ac:dyDescent="0.2">
      <c r="A17948" s="733">
        <v>45286</v>
      </c>
      <c r="B17948" s="62" t="s">
        <v>11605</v>
      </c>
      <c r="C17948" s="62" t="s">
        <v>11095</v>
      </c>
      <c r="D17948" s="182" t="s">
        <v>11989</v>
      </c>
      <c r="E17948" s="125">
        <v>100000</v>
      </c>
      <c r="F17948" s="125"/>
      <c r="G17948" s="125">
        <f t="shared" si="288"/>
        <v>-100000</v>
      </c>
      <c r="H17948" s="704" t="s">
        <v>11823</v>
      </c>
    </row>
    <row r="17949" spans="1:8" ht="15" x14ac:dyDescent="0.2">
      <c r="A17949" s="733">
        <v>45286</v>
      </c>
      <c r="B17949" s="62" t="s">
        <v>9354</v>
      </c>
      <c r="C17949" s="62" t="s">
        <v>5680</v>
      </c>
      <c r="D17949" s="182" t="s">
        <v>11989</v>
      </c>
      <c r="E17949" s="125">
        <v>500000</v>
      </c>
      <c r="F17949" s="125"/>
      <c r="G17949" s="125">
        <f t="shared" si="288"/>
        <v>-500000</v>
      </c>
      <c r="H17949" s="704" t="s">
        <v>11823</v>
      </c>
    </row>
    <row r="17950" spans="1:8" ht="24" x14ac:dyDescent="0.2">
      <c r="A17950" s="733">
        <v>45286</v>
      </c>
      <c r="B17950" s="62" t="s">
        <v>11605</v>
      </c>
      <c r="C17950" s="62" t="s">
        <v>10989</v>
      </c>
      <c r="D17950" s="182" t="s">
        <v>11990</v>
      </c>
      <c r="E17950" s="125">
        <v>42000</v>
      </c>
      <c r="F17950" s="125"/>
      <c r="G17950" s="125">
        <f t="shared" si="288"/>
        <v>-42000</v>
      </c>
      <c r="H17950" s="704" t="s">
        <v>11823</v>
      </c>
    </row>
    <row r="17951" spans="1:8" ht="15" x14ac:dyDescent="0.2">
      <c r="A17951" s="733">
        <v>45286</v>
      </c>
      <c r="B17951" s="62" t="s">
        <v>11883</v>
      </c>
      <c r="C17951" s="565" t="s">
        <v>11996</v>
      </c>
      <c r="D17951" s="874" t="s">
        <v>11997</v>
      </c>
      <c r="E17951" s="566">
        <v>40000</v>
      </c>
      <c r="F17951" s="125"/>
      <c r="G17951" s="125">
        <f t="shared" si="288"/>
        <v>-40000</v>
      </c>
      <c r="H17951" s="704" t="s">
        <v>11823</v>
      </c>
    </row>
    <row r="17952" spans="1:8" ht="15" x14ac:dyDescent="0.2">
      <c r="A17952" s="733">
        <v>45286</v>
      </c>
      <c r="B17952" s="62" t="s">
        <v>10906</v>
      </c>
      <c r="C17952" s="565" t="s">
        <v>11996</v>
      </c>
      <c r="D17952" s="874" t="s">
        <v>11997</v>
      </c>
      <c r="E17952" s="566">
        <v>15000</v>
      </c>
      <c r="F17952" s="125"/>
      <c r="G17952" s="125">
        <f t="shared" si="288"/>
        <v>-15000</v>
      </c>
      <c r="H17952" s="704" t="s">
        <v>11823</v>
      </c>
    </row>
    <row r="17953" spans="1:8" ht="15" x14ac:dyDescent="0.2">
      <c r="A17953" s="733">
        <v>45286</v>
      </c>
      <c r="B17953" s="62" t="s">
        <v>11623</v>
      </c>
      <c r="C17953" s="565" t="s">
        <v>11996</v>
      </c>
      <c r="D17953" s="874" t="s">
        <v>11997</v>
      </c>
      <c r="E17953" s="566">
        <v>2000</v>
      </c>
      <c r="F17953" s="125"/>
      <c r="G17953" s="125">
        <f t="shared" si="288"/>
        <v>-2000</v>
      </c>
      <c r="H17953" s="704" t="s">
        <v>11823</v>
      </c>
    </row>
    <row r="17954" spans="1:8" ht="15" x14ac:dyDescent="0.2">
      <c r="A17954" s="733">
        <v>45286</v>
      </c>
      <c r="B17954" s="62" t="s">
        <v>9965</v>
      </c>
      <c r="C17954" s="565" t="s">
        <v>11996</v>
      </c>
      <c r="D17954" s="874" t="s">
        <v>11997</v>
      </c>
      <c r="E17954" s="566">
        <v>17000</v>
      </c>
      <c r="F17954" s="125"/>
      <c r="G17954" s="125">
        <f t="shared" si="288"/>
        <v>-17000</v>
      </c>
      <c r="H17954" s="704" t="s">
        <v>11823</v>
      </c>
    </row>
    <row r="17955" spans="1:8" ht="15" x14ac:dyDescent="0.2">
      <c r="A17955" s="733">
        <v>45286</v>
      </c>
      <c r="B17955" s="62" t="s">
        <v>11623</v>
      </c>
      <c r="C17955" s="669" t="s">
        <v>11548</v>
      </c>
      <c r="D17955" s="906" t="s">
        <v>11998</v>
      </c>
      <c r="E17955" s="671">
        <v>25500</v>
      </c>
      <c r="F17955" s="125"/>
      <c r="G17955" s="125">
        <f t="shared" si="288"/>
        <v>-25500</v>
      </c>
      <c r="H17955" s="704" t="s">
        <v>11823</v>
      </c>
    </row>
    <row r="17956" spans="1:8" ht="15" x14ac:dyDescent="0.2">
      <c r="A17956" s="733">
        <v>45286</v>
      </c>
      <c r="B17956" s="62" t="s">
        <v>10230</v>
      </c>
      <c r="C17956" s="669" t="s">
        <v>11548</v>
      </c>
      <c r="D17956" s="906" t="s">
        <v>11998</v>
      </c>
      <c r="E17956" s="671">
        <v>14000</v>
      </c>
      <c r="F17956" s="125"/>
      <c r="G17956" s="125">
        <f t="shared" si="288"/>
        <v>-14000</v>
      </c>
      <c r="H17956" s="704" t="s">
        <v>11823</v>
      </c>
    </row>
    <row r="17957" spans="1:8" ht="15" x14ac:dyDescent="0.2">
      <c r="A17957" s="733">
        <v>45286</v>
      </c>
      <c r="B17957" s="62" t="s">
        <v>11442</v>
      </c>
      <c r="C17957" s="669" t="s">
        <v>11548</v>
      </c>
      <c r="D17957" s="906" t="s">
        <v>11998</v>
      </c>
      <c r="E17957" s="671">
        <v>11500</v>
      </c>
      <c r="F17957" s="125"/>
      <c r="G17957" s="125">
        <f t="shared" si="288"/>
        <v>-11500</v>
      </c>
      <c r="H17957" s="704" t="s">
        <v>11823</v>
      </c>
    </row>
    <row r="17958" spans="1:8" ht="15" x14ac:dyDescent="0.2">
      <c r="A17958" s="733">
        <v>45286</v>
      </c>
      <c r="B17958" s="62" t="s">
        <v>11623</v>
      </c>
      <c r="C17958" s="565" t="s">
        <v>10989</v>
      </c>
      <c r="D17958" s="874" t="s">
        <v>11999</v>
      </c>
      <c r="E17958" s="566">
        <v>36000</v>
      </c>
      <c r="F17958" s="125"/>
      <c r="G17958" s="125">
        <f t="shared" si="288"/>
        <v>-36000</v>
      </c>
      <c r="H17958" s="704" t="s">
        <v>11823</v>
      </c>
    </row>
    <row r="17959" spans="1:8" ht="15" x14ac:dyDescent="0.2">
      <c r="A17959" s="733">
        <v>45286</v>
      </c>
      <c r="B17959" s="62" t="s">
        <v>11883</v>
      </c>
      <c r="C17959" s="565" t="s">
        <v>10989</v>
      </c>
      <c r="D17959" s="874" t="s">
        <v>11999</v>
      </c>
      <c r="E17959" s="566">
        <v>36000</v>
      </c>
      <c r="F17959" s="125"/>
      <c r="G17959" s="125">
        <f t="shared" ref="G17959:G18025" si="289">F17959-E17959</f>
        <v>-36000</v>
      </c>
      <c r="H17959" s="704" t="s">
        <v>11823</v>
      </c>
    </row>
    <row r="17960" spans="1:8" ht="15" x14ac:dyDescent="0.2">
      <c r="A17960" s="733">
        <v>45286</v>
      </c>
      <c r="B17960" s="62" t="s">
        <v>10230</v>
      </c>
      <c r="C17960" s="565" t="s">
        <v>10989</v>
      </c>
      <c r="D17960" s="874" t="s">
        <v>11999</v>
      </c>
      <c r="E17960" s="566">
        <v>36000</v>
      </c>
      <c r="F17960" s="125"/>
      <c r="G17960" s="125">
        <f t="shared" si="289"/>
        <v>-36000</v>
      </c>
      <c r="H17960" s="704" t="s">
        <v>11823</v>
      </c>
    </row>
    <row r="17961" spans="1:8" ht="15" x14ac:dyDescent="0.2">
      <c r="A17961" s="733">
        <v>45286</v>
      </c>
      <c r="B17961" s="62" t="s">
        <v>11716</v>
      </c>
      <c r="C17961" s="565" t="s">
        <v>10989</v>
      </c>
      <c r="D17961" s="874" t="s">
        <v>11999</v>
      </c>
      <c r="E17961" s="566">
        <v>36000</v>
      </c>
      <c r="F17961" s="125"/>
      <c r="G17961" s="125">
        <f t="shared" si="289"/>
        <v>-36000</v>
      </c>
      <c r="H17961" s="704" t="s">
        <v>11823</v>
      </c>
    </row>
    <row r="17962" spans="1:8" ht="15" x14ac:dyDescent="0.2">
      <c r="A17962" s="733">
        <v>45286</v>
      </c>
      <c r="B17962" s="62" t="s">
        <v>10906</v>
      </c>
      <c r="C17962" s="565" t="s">
        <v>10989</v>
      </c>
      <c r="D17962" s="874" t="s">
        <v>11999</v>
      </c>
      <c r="E17962" s="566">
        <v>36000</v>
      </c>
      <c r="F17962" s="125"/>
      <c r="G17962" s="125">
        <f t="shared" si="289"/>
        <v>-36000</v>
      </c>
      <c r="H17962" s="704" t="s">
        <v>11823</v>
      </c>
    </row>
    <row r="17963" spans="1:8" ht="15" x14ac:dyDescent="0.2">
      <c r="A17963" s="733">
        <v>45286</v>
      </c>
      <c r="B17963" s="62" t="s">
        <v>11716</v>
      </c>
      <c r="C17963" s="565" t="s">
        <v>10989</v>
      </c>
      <c r="D17963" s="874" t="s">
        <v>11999</v>
      </c>
      <c r="E17963" s="566">
        <v>38000</v>
      </c>
      <c r="F17963" s="125"/>
      <c r="G17963" s="125">
        <f t="shared" si="289"/>
        <v>-38000</v>
      </c>
      <c r="H17963" s="704" t="s">
        <v>11823</v>
      </c>
    </row>
    <row r="17964" spans="1:8" ht="15" x14ac:dyDescent="0.2">
      <c r="A17964" s="733">
        <v>45286</v>
      </c>
      <c r="B17964" s="62" t="s">
        <v>10230</v>
      </c>
      <c r="C17964" s="669" t="s">
        <v>10989</v>
      </c>
      <c r="D17964" s="906" t="s">
        <v>12000</v>
      </c>
      <c r="E17964" s="671">
        <v>14000</v>
      </c>
      <c r="F17964" s="125"/>
      <c r="G17964" s="125">
        <f t="shared" si="289"/>
        <v>-14000</v>
      </c>
      <c r="H17964" s="704" t="s">
        <v>11823</v>
      </c>
    </row>
    <row r="17965" spans="1:8" ht="15" x14ac:dyDescent="0.2">
      <c r="A17965" s="733">
        <v>45286</v>
      </c>
      <c r="B17965" s="62" t="s">
        <v>10906</v>
      </c>
      <c r="C17965" s="669" t="s">
        <v>10989</v>
      </c>
      <c r="D17965" s="906" t="s">
        <v>12000</v>
      </c>
      <c r="E17965" s="671">
        <v>14000</v>
      </c>
      <c r="F17965" s="125"/>
      <c r="G17965" s="125">
        <f t="shared" si="289"/>
        <v>-14000</v>
      </c>
      <c r="H17965" s="704" t="s">
        <v>11823</v>
      </c>
    </row>
    <row r="17966" spans="1:8" ht="15" x14ac:dyDescent="0.2">
      <c r="A17966" s="733">
        <v>45286</v>
      </c>
      <c r="B17966" s="62" t="s">
        <v>11623</v>
      </c>
      <c r="C17966" s="669" t="s">
        <v>10989</v>
      </c>
      <c r="D17966" s="906" t="s">
        <v>12000</v>
      </c>
      <c r="E17966" s="671">
        <v>11000</v>
      </c>
      <c r="F17966" s="125"/>
      <c r="G17966" s="125">
        <f t="shared" si="289"/>
        <v>-11000</v>
      </c>
      <c r="H17966" s="704" t="s">
        <v>11823</v>
      </c>
    </row>
    <row r="17967" spans="1:8" ht="15" x14ac:dyDescent="0.2">
      <c r="A17967" s="733">
        <v>45286</v>
      </c>
      <c r="B17967" s="62" t="s">
        <v>10230</v>
      </c>
      <c r="C17967" s="62" t="s">
        <v>6584</v>
      </c>
      <c r="D17967" s="182" t="s">
        <v>12001</v>
      </c>
      <c r="E17967" s="125">
        <v>80000</v>
      </c>
      <c r="F17967" s="125"/>
      <c r="G17967" s="125">
        <f t="shared" si="289"/>
        <v>-80000</v>
      </c>
      <c r="H17967" s="704" t="s">
        <v>11823</v>
      </c>
    </row>
    <row r="17968" spans="1:8" ht="15" x14ac:dyDescent="0.2">
      <c r="A17968" s="733">
        <v>45286</v>
      </c>
      <c r="B17968" s="62" t="s">
        <v>10149</v>
      </c>
      <c r="C17968" s="62" t="s">
        <v>12002</v>
      </c>
      <c r="D17968" s="182" t="s">
        <v>12003</v>
      </c>
      <c r="E17968" s="125">
        <v>50000</v>
      </c>
      <c r="F17968" s="125"/>
      <c r="G17968" s="125">
        <f t="shared" si="289"/>
        <v>-50000</v>
      </c>
      <c r="H17968" s="704" t="s">
        <v>11823</v>
      </c>
    </row>
    <row r="17969" spans="1:8" ht="15" x14ac:dyDescent="0.2">
      <c r="A17969" s="733">
        <v>45286</v>
      </c>
      <c r="B17969" s="62" t="s">
        <v>9984</v>
      </c>
      <c r="C17969" s="62" t="s">
        <v>12004</v>
      </c>
      <c r="D17969" s="182" t="s">
        <v>11989</v>
      </c>
      <c r="E17969" s="125">
        <v>250000</v>
      </c>
      <c r="F17969" s="125"/>
      <c r="G17969" s="125">
        <f t="shared" si="289"/>
        <v>-250000</v>
      </c>
      <c r="H17969" s="704" t="s">
        <v>11823</v>
      </c>
    </row>
    <row r="17970" spans="1:8" ht="15" x14ac:dyDescent="0.2">
      <c r="A17970" s="733">
        <v>45286</v>
      </c>
      <c r="B17970" s="62" t="s">
        <v>11716</v>
      </c>
      <c r="C17970" s="669" t="s">
        <v>10989</v>
      </c>
      <c r="D17970" s="906" t="s">
        <v>11994</v>
      </c>
      <c r="E17970" s="671">
        <v>6000</v>
      </c>
      <c r="F17970" s="125"/>
      <c r="G17970" s="125">
        <f t="shared" si="289"/>
        <v>-6000</v>
      </c>
      <c r="H17970" s="704" t="s">
        <v>11823</v>
      </c>
    </row>
    <row r="17971" spans="1:8" ht="15" x14ac:dyDescent="0.2">
      <c r="A17971" s="733">
        <v>45286</v>
      </c>
      <c r="B17971" s="62" t="s">
        <v>11611</v>
      </c>
      <c r="C17971" s="669" t="s">
        <v>10989</v>
      </c>
      <c r="D17971" s="906" t="s">
        <v>11994</v>
      </c>
      <c r="E17971" s="671">
        <v>6000</v>
      </c>
      <c r="F17971" s="125"/>
      <c r="G17971" s="125">
        <f t="shared" si="289"/>
        <v>-6000</v>
      </c>
      <c r="H17971" s="704" t="s">
        <v>11823</v>
      </c>
    </row>
    <row r="17972" spans="1:8" ht="15" x14ac:dyDescent="0.2">
      <c r="A17972" s="733">
        <v>45286</v>
      </c>
      <c r="B17972" s="62" t="s">
        <v>10907</v>
      </c>
      <c r="C17972" s="669" t="s">
        <v>10989</v>
      </c>
      <c r="D17972" s="906" t="s">
        <v>11994</v>
      </c>
      <c r="E17972" s="671">
        <v>6000</v>
      </c>
      <c r="F17972" s="125"/>
      <c r="G17972" s="125">
        <f t="shared" si="289"/>
        <v>-6000</v>
      </c>
      <c r="H17972" s="704" t="s">
        <v>11823</v>
      </c>
    </row>
    <row r="17973" spans="1:8" ht="15" x14ac:dyDescent="0.2">
      <c r="A17973" s="733">
        <v>45286</v>
      </c>
      <c r="B17973" s="62" t="s">
        <v>11716</v>
      </c>
      <c r="C17973" s="565" t="s">
        <v>10989</v>
      </c>
      <c r="D17973" s="874" t="s">
        <v>11995</v>
      </c>
      <c r="E17973" s="566">
        <v>15000</v>
      </c>
      <c r="F17973" s="125"/>
      <c r="G17973" s="125">
        <f t="shared" si="289"/>
        <v>-15000</v>
      </c>
      <c r="H17973" s="704" t="s">
        <v>11823</v>
      </c>
    </row>
    <row r="17974" spans="1:8" ht="15" x14ac:dyDescent="0.2">
      <c r="A17974" s="733">
        <v>45286</v>
      </c>
      <c r="B17974" s="62" t="s">
        <v>11611</v>
      </c>
      <c r="C17974" s="565" t="s">
        <v>10989</v>
      </c>
      <c r="D17974" s="874" t="s">
        <v>11995</v>
      </c>
      <c r="E17974" s="566">
        <v>15000</v>
      </c>
      <c r="F17974" s="125"/>
      <c r="G17974" s="125">
        <f t="shared" si="289"/>
        <v>-15000</v>
      </c>
      <c r="H17974" s="704" t="s">
        <v>11823</v>
      </c>
    </row>
    <row r="17975" spans="1:8" ht="15" x14ac:dyDescent="0.2">
      <c r="A17975" s="733">
        <v>45286</v>
      </c>
      <c r="B17975" s="62" t="s">
        <v>10907</v>
      </c>
      <c r="C17975" s="565" t="s">
        <v>10989</v>
      </c>
      <c r="D17975" s="874" t="s">
        <v>11995</v>
      </c>
      <c r="E17975" s="566">
        <v>14000</v>
      </c>
      <c r="F17975" s="125"/>
      <c r="G17975" s="125">
        <f t="shared" si="289"/>
        <v>-14000</v>
      </c>
      <c r="H17975" s="704" t="s">
        <v>11823</v>
      </c>
    </row>
    <row r="17976" spans="1:8" ht="15" x14ac:dyDescent="0.2">
      <c r="A17976" s="733">
        <v>45286</v>
      </c>
      <c r="B17976" s="62" t="s">
        <v>10907</v>
      </c>
      <c r="C17976" s="62" t="s">
        <v>5740</v>
      </c>
      <c r="D17976" s="182" t="s">
        <v>11993</v>
      </c>
      <c r="E17976" s="125">
        <v>7000</v>
      </c>
      <c r="F17976" s="125"/>
      <c r="G17976" s="125">
        <f t="shared" si="289"/>
        <v>-7000</v>
      </c>
      <c r="H17976" s="704" t="s">
        <v>11823</v>
      </c>
    </row>
    <row r="17977" spans="1:8" ht="15" x14ac:dyDescent="0.2">
      <c r="A17977" s="733">
        <v>45286</v>
      </c>
      <c r="B17977" s="62" t="s">
        <v>9984</v>
      </c>
      <c r="C17977" s="62" t="s">
        <v>10989</v>
      </c>
      <c r="D17977" s="182" t="s">
        <v>5135</v>
      </c>
      <c r="E17977" s="125">
        <v>24280</v>
      </c>
      <c r="F17977" s="125"/>
      <c r="G17977" s="125">
        <f t="shared" si="289"/>
        <v>-24280</v>
      </c>
      <c r="H17977" s="704" t="s">
        <v>11823</v>
      </c>
    </row>
    <row r="17978" spans="1:8" ht="15" x14ac:dyDescent="0.2">
      <c r="A17978" s="733">
        <v>45287</v>
      </c>
      <c r="B17978" s="62" t="s">
        <v>11716</v>
      </c>
      <c r="C17978" s="62" t="s">
        <v>5740</v>
      </c>
      <c r="D17978" s="182" t="s">
        <v>369</v>
      </c>
      <c r="E17978" s="125">
        <v>2000</v>
      </c>
      <c r="F17978" s="125"/>
      <c r="G17978" s="125">
        <f t="shared" si="289"/>
        <v>-2000</v>
      </c>
      <c r="H17978" s="704" t="s">
        <v>11823</v>
      </c>
    </row>
    <row r="17979" spans="1:8" ht="15" x14ac:dyDescent="0.2">
      <c r="A17979" s="733">
        <v>45287</v>
      </c>
      <c r="B17979" s="62" t="s">
        <v>11623</v>
      </c>
      <c r="C17979" s="62" t="s">
        <v>391</v>
      </c>
      <c r="D17979" s="182" t="s">
        <v>12005</v>
      </c>
      <c r="E17979" s="125">
        <v>1000</v>
      </c>
      <c r="F17979" s="125"/>
      <c r="G17979" s="125">
        <f t="shared" si="289"/>
        <v>-1000</v>
      </c>
      <c r="H17979" s="704" t="s">
        <v>11823</v>
      </c>
    </row>
    <row r="17980" spans="1:8" ht="15" x14ac:dyDescent="0.2">
      <c r="A17980" s="733">
        <v>45287</v>
      </c>
      <c r="B17980" s="62" t="s">
        <v>11716</v>
      </c>
      <c r="C17980" s="62" t="s">
        <v>5740</v>
      </c>
      <c r="D17980" s="182" t="s">
        <v>12006</v>
      </c>
      <c r="E17980" s="125">
        <v>500</v>
      </c>
      <c r="F17980" s="125"/>
      <c r="G17980" s="125">
        <f t="shared" si="289"/>
        <v>-500</v>
      </c>
      <c r="H17980" s="704" t="s">
        <v>11823</v>
      </c>
    </row>
    <row r="17981" spans="1:8" ht="15" x14ac:dyDescent="0.2">
      <c r="A17981" s="733">
        <v>45287</v>
      </c>
      <c r="B17981" s="62" t="s">
        <v>103</v>
      </c>
      <c r="C17981" s="62" t="s">
        <v>103</v>
      </c>
      <c r="D17981" s="182" t="s">
        <v>8156</v>
      </c>
      <c r="E17981" s="125">
        <v>1700</v>
      </c>
      <c r="F17981" s="125"/>
      <c r="G17981" s="125">
        <f t="shared" si="289"/>
        <v>-1700</v>
      </c>
      <c r="H17981" s="704" t="s">
        <v>11823</v>
      </c>
    </row>
    <row r="17982" spans="1:8" ht="15" customHeight="1" x14ac:dyDescent="0.2">
      <c r="A17982" s="733">
        <v>45287</v>
      </c>
      <c r="B17982" s="62" t="s">
        <v>37</v>
      </c>
      <c r="C17982" s="62" t="s">
        <v>391</v>
      </c>
      <c r="D17982" s="182" t="s">
        <v>12007</v>
      </c>
      <c r="E17982" s="125">
        <v>2000</v>
      </c>
      <c r="F17982" s="125"/>
      <c r="G17982" s="125">
        <f t="shared" si="289"/>
        <v>-2000</v>
      </c>
      <c r="H17982" s="704" t="s">
        <v>11823</v>
      </c>
    </row>
    <row r="17983" spans="1:8" ht="15" customHeight="1" x14ac:dyDescent="0.2">
      <c r="A17983" s="733">
        <v>45287</v>
      </c>
      <c r="B17983" s="62" t="s">
        <v>103</v>
      </c>
      <c r="C17983" s="62" t="s">
        <v>8148</v>
      </c>
      <c r="D17983" s="182" t="s">
        <v>6336</v>
      </c>
      <c r="E17983" s="125">
        <v>17745</v>
      </c>
      <c r="F17983" s="125"/>
      <c r="G17983" s="125">
        <f t="shared" si="289"/>
        <v>-17745</v>
      </c>
      <c r="H17983" s="704" t="s">
        <v>11823</v>
      </c>
    </row>
    <row r="17984" spans="1:8" ht="15" customHeight="1" x14ac:dyDescent="0.2">
      <c r="A17984" s="733">
        <v>45287</v>
      </c>
      <c r="B17984" s="62" t="s">
        <v>25</v>
      </c>
      <c r="C17984" s="62" t="s">
        <v>8148</v>
      </c>
      <c r="D17984" s="182" t="s">
        <v>6336</v>
      </c>
      <c r="E17984" s="125">
        <v>33919</v>
      </c>
      <c r="F17984" s="125"/>
      <c r="G17984" s="125">
        <f t="shared" si="289"/>
        <v>-33919</v>
      </c>
      <c r="H17984" s="704" t="s">
        <v>11823</v>
      </c>
    </row>
    <row r="17985" spans="1:8" ht="15" x14ac:dyDescent="0.2">
      <c r="A17985" s="733">
        <v>45287</v>
      </c>
      <c r="B17985" s="62" t="s">
        <v>103</v>
      </c>
      <c r="C17985" s="62" t="s">
        <v>8148</v>
      </c>
      <c r="D17985" s="182" t="s">
        <v>6309</v>
      </c>
      <c r="E17985" s="125">
        <v>650</v>
      </c>
      <c r="F17985" s="125"/>
      <c r="G17985" s="125">
        <f t="shared" si="289"/>
        <v>-650</v>
      </c>
      <c r="H17985" s="704" t="s">
        <v>11823</v>
      </c>
    </row>
    <row r="17986" spans="1:8" ht="15" x14ac:dyDescent="0.2">
      <c r="A17986" s="733">
        <v>45287</v>
      </c>
      <c r="B17986" s="62" t="s">
        <v>25</v>
      </c>
      <c r="C17986" s="62" t="s">
        <v>8148</v>
      </c>
      <c r="D17986" s="182" t="s">
        <v>6309</v>
      </c>
      <c r="E17986" s="125">
        <v>1080</v>
      </c>
      <c r="F17986" s="125"/>
      <c r="G17986" s="125">
        <f t="shared" si="289"/>
        <v>-1080</v>
      </c>
      <c r="H17986" s="704" t="s">
        <v>11823</v>
      </c>
    </row>
    <row r="17987" spans="1:8" ht="15" x14ac:dyDescent="0.2">
      <c r="A17987" s="733">
        <v>45287</v>
      </c>
      <c r="B17987" s="62" t="s">
        <v>11726</v>
      </c>
      <c r="C17987" s="62" t="s">
        <v>10989</v>
      </c>
      <c r="D17987" s="182" t="s">
        <v>11864</v>
      </c>
      <c r="E17987" s="125">
        <v>22320</v>
      </c>
      <c r="F17987" s="125"/>
      <c r="G17987" s="125">
        <f t="shared" si="289"/>
        <v>-22320</v>
      </c>
      <c r="H17987" s="704" t="s">
        <v>11823</v>
      </c>
    </row>
    <row r="17988" spans="1:8" ht="15" x14ac:dyDescent="0.2">
      <c r="A17988" s="733">
        <v>45287</v>
      </c>
      <c r="B17988" s="62" t="s">
        <v>10574</v>
      </c>
      <c r="C17988" s="62" t="s">
        <v>391</v>
      </c>
      <c r="D17988" s="182" t="s">
        <v>12008</v>
      </c>
      <c r="E17988" s="125">
        <v>30410</v>
      </c>
      <c r="F17988" s="125"/>
      <c r="G17988" s="125">
        <f t="shared" si="289"/>
        <v>-30410</v>
      </c>
      <c r="H17988" s="704" t="s">
        <v>11823</v>
      </c>
    </row>
    <row r="17989" spans="1:8" ht="24" x14ac:dyDescent="0.2">
      <c r="A17989" s="733">
        <v>45287</v>
      </c>
      <c r="B17989" s="62" t="s">
        <v>14</v>
      </c>
      <c r="C17989" s="62" t="s">
        <v>12009</v>
      </c>
      <c r="D17989" s="182" t="s">
        <v>12010</v>
      </c>
      <c r="E17989" s="125">
        <v>24000</v>
      </c>
      <c r="F17989" s="125"/>
      <c r="G17989" s="125">
        <f t="shared" si="289"/>
        <v>-24000</v>
      </c>
      <c r="H17989" s="704" t="s">
        <v>11823</v>
      </c>
    </row>
    <row r="17990" spans="1:8" ht="15" x14ac:dyDescent="0.2">
      <c r="A17990" s="733">
        <v>45287</v>
      </c>
      <c r="B17990" s="62" t="s">
        <v>1399</v>
      </c>
      <c r="C17990" s="550" t="s">
        <v>12011</v>
      </c>
      <c r="D17990" s="739" t="s">
        <v>13046</v>
      </c>
      <c r="E17990" s="551">
        <v>159545</v>
      </c>
      <c r="F17990" s="125"/>
      <c r="G17990" s="125">
        <f t="shared" si="289"/>
        <v>-159545</v>
      </c>
      <c r="H17990" s="704" t="s">
        <v>11823</v>
      </c>
    </row>
    <row r="17991" spans="1:8" ht="15" x14ac:dyDescent="0.2">
      <c r="A17991" s="733">
        <v>45287</v>
      </c>
      <c r="B17991" s="62" t="s">
        <v>6407</v>
      </c>
      <c r="C17991" s="550" t="s">
        <v>12011</v>
      </c>
      <c r="D17991" s="739" t="s">
        <v>13046</v>
      </c>
      <c r="E17991" s="551">
        <v>80843</v>
      </c>
      <c r="F17991" s="125"/>
      <c r="G17991" s="125">
        <f t="shared" ref="G17991:G17993" si="290">F17991-E17991</f>
        <v>-80843</v>
      </c>
      <c r="H17991" s="704" t="s">
        <v>11823</v>
      </c>
    </row>
    <row r="17992" spans="1:8" ht="15" x14ac:dyDescent="0.2">
      <c r="A17992" s="733">
        <v>45287</v>
      </c>
      <c r="B17992" s="62" t="s">
        <v>6506</v>
      </c>
      <c r="C17992" s="550" t="s">
        <v>12011</v>
      </c>
      <c r="D17992" s="739" t="s">
        <v>13046</v>
      </c>
      <c r="E17992" s="551">
        <v>4245</v>
      </c>
      <c r="F17992" s="125"/>
      <c r="G17992" s="125">
        <f t="shared" si="290"/>
        <v>-4245</v>
      </c>
      <c r="H17992" s="704" t="s">
        <v>11823</v>
      </c>
    </row>
    <row r="17993" spans="1:8" ht="15" x14ac:dyDescent="0.2">
      <c r="A17993" s="733">
        <v>45287</v>
      </c>
      <c r="B17993" s="62" t="s">
        <v>10294</v>
      </c>
      <c r="C17993" s="550" t="s">
        <v>12011</v>
      </c>
      <c r="D17993" s="739" t="s">
        <v>13046</v>
      </c>
      <c r="E17993" s="551">
        <v>5367</v>
      </c>
      <c r="F17993" s="125"/>
      <c r="G17993" s="125">
        <f t="shared" si="290"/>
        <v>-5367</v>
      </c>
      <c r="H17993" s="704" t="s">
        <v>11823</v>
      </c>
    </row>
    <row r="17994" spans="1:8" ht="15" x14ac:dyDescent="0.2">
      <c r="A17994" s="733">
        <v>45287</v>
      </c>
      <c r="B17994" s="62" t="s">
        <v>11883</v>
      </c>
      <c r="C17994" s="62" t="s">
        <v>10989</v>
      </c>
      <c r="D17994" s="182" t="s">
        <v>7374</v>
      </c>
      <c r="E17994" s="125">
        <v>2700</v>
      </c>
      <c r="F17994" s="125"/>
      <c r="G17994" s="125">
        <f t="shared" si="289"/>
        <v>-2700</v>
      </c>
      <c r="H17994" s="704" t="s">
        <v>11823</v>
      </c>
    </row>
    <row r="17995" spans="1:8" ht="15" x14ac:dyDescent="0.2">
      <c r="A17995" s="733">
        <v>45288</v>
      </c>
      <c r="B17995" s="62" t="s">
        <v>11085</v>
      </c>
      <c r="C17995" s="62" t="s">
        <v>5459</v>
      </c>
      <c r="D17995" s="182" t="s">
        <v>11989</v>
      </c>
      <c r="E17995" s="125">
        <v>35000</v>
      </c>
      <c r="F17995" s="125"/>
      <c r="G17995" s="125">
        <f t="shared" si="289"/>
        <v>-35000</v>
      </c>
      <c r="H17995" s="704" t="s">
        <v>11823</v>
      </c>
    </row>
    <row r="17996" spans="1:8" ht="15" x14ac:dyDescent="0.2">
      <c r="A17996" s="733">
        <v>45288</v>
      </c>
      <c r="B17996" s="62" t="s">
        <v>10906</v>
      </c>
      <c r="C17996" s="62" t="s">
        <v>12013</v>
      </c>
      <c r="D17996" s="182" t="s">
        <v>12014</v>
      </c>
      <c r="E17996" s="125">
        <v>765000</v>
      </c>
      <c r="F17996" s="125"/>
      <c r="G17996" s="125">
        <f t="shared" si="289"/>
        <v>-765000</v>
      </c>
      <c r="H17996" s="704" t="s">
        <v>11823</v>
      </c>
    </row>
    <row r="17997" spans="1:8" ht="15" x14ac:dyDescent="0.2">
      <c r="A17997" s="733">
        <v>45288</v>
      </c>
      <c r="B17997" s="62" t="s">
        <v>11442</v>
      </c>
      <c r="C17997" s="62" t="s">
        <v>12015</v>
      </c>
      <c r="D17997" s="182" t="s">
        <v>12016</v>
      </c>
      <c r="E17997" s="125">
        <v>28300</v>
      </c>
      <c r="F17997" s="125"/>
      <c r="G17997" s="125">
        <f t="shared" si="289"/>
        <v>-28300</v>
      </c>
      <c r="H17997" s="704" t="s">
        <v>11823</v>
      </c>
    </row>
    <row r="17998" spans="1:8" ht="15" x14ac:dyDescent="0.2">
      <c r="A17998" s="733">
        <v>45288</v>
      </c>
      <c r="B17998" s="62" t="s">
        <v>11442</v>
      </c>
      <c r="C17998" s="62" t="s">
        <v>12015</v>
      </c>
      <c r="D17998" s="182" t="s">
        <v>12027</v>
      </c>
      <c r="E17998" s="125">
        <v>-5700</v>
      </c>
      <c r="F17998" s="125"/>
      <c r="G17998" s="125">
        <f t="shared" si="289"/>
        <v>5700</v>
      </c>
      <c r="H17998" s="704" t="s">
        <v>11823</v>
      </c>
    </row>
    <row r="17999" spans="1:8" ht="15" x14ac:dyDescent="0.2">
      <c r="A17999" s="733">
        <v>45288</v>
      </c>
      <c r="B17999" s="62" t="s">
        <v>11085</v>
      </c>
      <c r="C17999" s="62" t="s">
        <v>371</v>
      </c>
      <c r="D17999" s="182" t="s">
        <v>2107</v>
      </c>
      <c r="E17999" s="125">
        <v>1000</v>
      </c>
      <c r="F17999" s="125"/>
      <c r="G17999" s="125">
        <f t="shared" si="289"/>
        <v>-1000</v>
      </c>
      <c r="H17999" s="704" t="s">
        <v>11823</v>
      </c>
    </row>
    <row r="18000" spans="1:8" ht="15" x14ac:dyDescent="0.2">
      <c r="A18000" s="733">
        <v>45288</v>
      </c>
      <c r="B18000" s="62" t="s">
        <v>11716</v>
      </c>
      <c r="C18000" s="62" t="s">
        <v>5740</v>
      </c>
      <c r="D18000" s="182" t="s">
        <v>369</v>
      </c>
      <c r="E18000" s="125">
        <v>1700</v>
      </c>
      <c r="F18000" s="125"/>
      <c r="G18000" s="125">
        <f t="shared" si="289"/>
        <v>-1700</v>
      </c>
      <c r="H18000" s="704" t="s">
        <v>11823</v>
      </c>
    </row>
    <row r="18001" spans="1:8" ht="15" x14ac:dyDescent="0.2">
      <c r="A18001" s="733">
        <v>45289</v>
      </c>
      <c r="B18001" s="62" t="s">
        <v>11085</v>
      </c>
      <c r="C18001" s="62" t="s">
        <v>11961</v>
      </c>
      <c r="D18001" s="182" t="s">
        <v>1156</v>
      </c>
      <c r="E18001" s="125">
        <v>20000</v>
      </c>
      <c r="F18001" s="125"/>
      <c r="G18001" s="125">
        <f t="shared" si="289"/>
        <v>-20000</v>
      </c>
      <c r="H18001" s="704" t="s">
        <v>11823</v>
      </c>
    </row>
    <row r="18002" spans="1:8" ht="15" x14ac:dyDescent="0.2">
      <c r="A18002" s="733">
        <v>45289</v>
      </c>
      <c r="B18002" s="62" t="s">
        <v>11716</v>
      </c>
      <c r="C18002" s="62" t="s">
        <v>11102</v>
      </c>
      <c r="D18002" s="182" t="s">
        <v>1156</v>
      </c>
      <c r="E18002" s="125">
        <v>31000</v>
      </c>
      <c r="F18002" s="125"/>
      <c r="G18002" s="125">
        <f t="shared" si="289"/>
        <v>-31000</v>
      </c>
      <c r="H18002" s="704" t="s">
        <v>11823</v>
      </c>
    </row>
    <row r="18003" spans="1:8" ht="15" x14ac:dyDescent="0.2">
      <c r="A18003" s="733">
        <v>45289</v>
      </c>
      <c r="B18003" s="62" t="s">
        <v>3945</v>
      </c>
      <c r="C18003" s="62" t="s">
        <v>3876</v>
      </c>
      <c r="D18003" s="182" t="s">
        <v>1156</v>
      </c>
      <c r="E18003" s="125">
        <v>50000</v>
      </c>
      <c r="F18003" s="125"/>
      <c r="G18003" s="125">
        <f t="shared" si="289"/>
        <v>-50000</v>
      </c>
      <c r="H18003" s="704" t="s">
        <v>11823</v>
      </c>
    </row>
    <row r="18004" spans="1:8" ht="15" x14ac:dyDescent="0.2">
      <c r="A18004" s="733">
        <v>45289</v>
      </c>
      <c r="B18004" s="62" t="s">
        <v>10230</v>
      </c>
      <c r="C18004" s="62" t="s">
        <v>5740</v>
      </c>
      <c r="D18004" s="182" t="s">
        <v>369</v>
      </c>
      <c r="E18004" s="125">
        <v>1500</v>
      </c>
      <c r="F18004" s="125"/>
      <c r="G18004" s="125">
        <f t="shared" si="289"/>
        <v>-1500</v>
      </c>
      <c r="H18004" s="704" t="s">
        <v>11823</v>
      </c>
    </row>
    <row r="18005" spans="1:8" ht="15" x14ac:dyDescent="0.2">
      <c r="A18005" s="733">
        <v>45289</v>
      </c>
      <c r="B18005" s="62" t="s">
        <v>11716</v>
      </c>
      <c r="C18005" s="62" t="s">
        <v>2553</v>
      </c>
      <c r="D18005" s="182" t="s">
        <v>12017</v>
      </c>
      <c r="E18005" s="125">
        <v>50000</v>
      </c>
      <c r="F18005" s="125"/>
      <c r="G18005" s="125">
        <f t="shared" si="289"/>
        <v>-50000</v>
      </c>
      <c r="H18005" s="704" t="s">
        <v>11823</v>
      </c>
    </row>
    <row r="18006" spans="1:8" ht="15" x14ac:dyDescent="0.2">
      <c r="A18006" s="733">
        <v>45289</v>
      </c>
      <c r="B18006" s="62" t="s">
        <v>103</v>
      </c>
      <c r="C18006" s="62" t="s">
        <v>103</v>
      </c>
      <c r="D18006" s="182" t="s">
        <v>8156</v>
      </c>
      <c r="E18006" s="125">
        <v>1700</v>
      </c>
      <c r="F18006" s="125"/>
      <c r="G18006" s="125">
        <f t="shared" si="289"/>
        <v>-1700</v>
      </c>
      <c r="H18006" s="704" t="s">
        <v>11823</v>
      </c>
    </row>
    <row r="18007" spans="1:8" ht="15" x14ac:dyDescent="0.2">
      <c r="A18007" s="733">
        <v>45289</v>
      </c>
      <c r="B18007" s="62" t="s">
        <v>11623</v>
      </c>
      <c r="C18007" s="62" t="s">
        <v>285</v>
      </c>
      <c r="D18007" s="182" t="s">
        <v>8661</v>
      </c>
      <c r="E18007" s="125">
        <v>1200</v>
      </c>
      <c r="F18007" s="125"/>
      <c r="G18007" s="125">
        <f t="shared" si="289"/>
        <v>-1200</v>
      </c>
      <c r="H18007" s="704" t="s">
        <v>11823</v>
      </c>
    </row>
    <row r="18008" spans="1:8" ht="24" x14ac:dyDescent="0.2">
      <c r="A18008" s="733">
        <v>45289</v>
      </c>
      <c r="B18008" s="62" t="s">
        <v>10469</v>
      </c>
      <c r="C18008" s="62" t="s">
        <v>12018</v>
      </c>
      <c r="D18008" s="182" t="s">
        <v>12019</v>
      </c>
      <c r="E18008" s="125">
        <v>100000</v>
      </c>
      <c r="F18008" s="125"/>
      <c r="G18008" s="125">
        <f t="shared" si="289"/>
        <v>-100000</v>
      </c>
      <c r="H18008" s="704" t="s">
        <v>11823</v>
      </c>
    </row>
    <row r="18009" spans="1:8" ht="15" x14ac:dyDescent="0.2">
      <c r="A18009" s="733">
        <v>45289</v>
      </c>
      <c r="B18009" s="62" t="s">
        <v>10906</v>
      </c>
      <c r="C18009" s="62" t="s">
        <v>391</v>
      </c>
      <c r="D18009" s="182" t="s">
        <v>12020</v>
      </c>
      <c r="E18009" s="125">
        <v>14780</v>
      </c>
      <c r="F18009" s="125"/>
      <c r="G18009" s="125">
        <f t="shared" si="289"/>
        <v>-14780</v>
      </c>
      <c r="H18009" s="704" t="s">
        <v>11823</v>
      </c>
    </row>
    <row r="18010" spans="1:8" ht="24" x14ac:dyDescent="0.2">
      <c r="A18010" s="733">
        <v>45289</v>
      </c>
      <c r="B18010" s="62" t="s">
        <v>11883</v>
      </c>
      <c r="C18010" s="62" t="s">
        <v>8089</v>
      </c>
      <c r="D18010" s="182" t="s">
        <v>12021</v>
      </c>
      <c r="E18010" s="125">
        <v>1000000</v>
      </c>
      <c r="F18010" s="125"/>
      <c r="G18010" s="125">
        <f t="shared" si="289"/>
        <v>-1000000</v>
      </c>
      <c r="H18010" s="704" t="s">
        <v>11823</v>
      </c>
    </row>
    <row r="18011" spans="1:8" ht="15" x14ac:dyDescent="0.2">
      <c r="A18011" s="733">
        <v>45289</v>
      </c>
      <c r="B18011" s="62" t="s">
        <v>11883</v>
      </c>
      <c r="C18011" s="62" t="s">
        <v>8089</v>
      </c>
      <c r="D18011" s="182" t="s">
        <v>12022</v>
      </c>
      <c r="E18011" s="125">
        <v>250000</v>
      </c>
      <c r="F18011" s="125"/>
      <c r="G18011" s="125">
        <f t="shared" si="289"/>
        <v>-250000</v>
      </c>
      <c r="H18011" s="704" t="s">
        <v>11823</v>
      </c>
    </row>
    <row r="18012" spans="1:8" ht="15" x14ac:dyDescent="0.2">
      <c r="A18012" s="733">
        <v>45289</v>
      </c>
      <c r="B18012" s="62" t="s">
        <v>11883</v>
      </c>
      <c r="C18012" s="62" t="s">
        <v>8089</v>
      </c>
      <c r="D18012" s="182" t="s">
        <v>12022</v>
      </c>
      <c r="E18012" s="125">
        <v>250000</v>
      </c>
      <c r="F18012" s="125"/>
      <c r="G18012" s="125">
        <f t="shared" si="289"/>
        <v>-250000</v>
      </c>
      <c r="H18012" s="704" t="s">
        <v>11823</v>
      </c>
    </row>
    <row r="18013" spans="1:8" ht="15" x14ac:dyDescent="0.2">
      <c r="A18013" s="733">
        <v>45289</v>
      </c>
      <c r="B18013" s="62" t="s">
        <v>11716</v>
      </c>
      <c r="C18013" s="62" t="s">
        <v>10989</v>
      </c>
      <c r="D18013" s="182" t="s">
        <v>12059</v>
      </c>
      <c r="E18013" s="125">
        <v>1120</v>
      </c>
      <c r="F18013" s="125"/>
      <c r="G18013" s="125">
        <f t="shared" si="289"/>
        <v>-1120</v>
      </c>
      <c r="H18013" s="704" t="s">
        <v>11823</v>
      </c>
    </row>
    <row r="18014" spans="1:8" ht="15" x14ac:dyDescent="0.2">
      <c r="A18014" s="733">
        <v>45290</v>
      </c>
      <c r="B18014" s="62" t="s">
        <v>103</v>
      </c>
      <c r="C18014" s="62" t="s">
        <v>2995</v>
      </c>
      <c r="D18014" s="182" t="s">
        <v>1156</v>
      </c>
      <c r="E18014" s="125">
        <v>5330</v>
      </c>
      <c r="F18014" s="125"/>
      <c r="G18014" s="125">
        <f t="shared" si="289"/>
        <v>-5330</v>
      </c>
      <c r="H18014" s="704" t="s">
        <v>11823</v>
      </c>
    </row>
    <row r="18015" spans="1:8" ht="15" x14ac:dyDescent="0.2">
      <c r="A18015" s="733">
        <v>45290</v>
      </c>
      <c r="B18015" s="62" t="s">
        <v>11623</v>
      </c>
      <c r="C18015" s="62" t="s">
        <v>5740</v>
      </c>
      <c r="D18015" s="182" t="s">
        <v>369</v>
      </c>
      <c r="E18015" s="125">
        <v>1500</v>
      </c>
      <c r="F18015" s="125"/>
      <c r="G18015" s="125">
        <f t="shared" si="289"/>
        <v>-1500</v>
      </c>
      <c r="H18015" s="704" t="s">
        <v>11823</v>
      </c>
    </row>
    <row r="18016" spans="1:8" ht="15" x14ac:dyDescent="0.2">
      <c r="A18016" s="733">
        <v>45290</v>
      </c>
      <c r="B18016" s="62" t="s">
        <v>10906</v>
      </c>
      <c r="C18016" s="62" t="s">
        <v>5740</v>
      </c>
      <c r="D18016" s="182" t="s">
        <v>369</v>
      </c>
      <c r="E18016" s="125">
        <v>550</v>
      </c>
      <c r="F18016" s="125"/>
      <c r="G18016" s="125">
        <f t="shared" si="289"/>
        <v>-550</v>
      </c>
      <c r="H18016" s="704" t="s">
        <v>11823</v>
      </c>
    </row>
    <row r="18017" spans="1:8" ht="15" customHeight="1" x14ac:dyDescent="0.2">
      <c r="A18017" s="733">
        <v>45290</v>
      </c>
      <c r="B18017" s="62" t="s">
        <v>11442</v>
      </c>
      <c r="C18017" s="62" t="s">
        <v>437</v>
      </c>
      <c r="D18017" s="182" t="s">
        <v>12060</v>
      </c>
      <c r="E18017" s="125">
        <v>47000</v>
      </c>
      <c r="F18017" s="125"/>
      <c r="G18017" s="125">
        <f t="shared" si="289"/>
        <v>-47000</v>
      </c>
      <c r="H18017" s="704" t="s">
        <v>11823</v>
      </c>
    </row>
    <row r="18018" spans="1:8" ht="15" x14ac:dyDescent="0.2">
      <c r="A18018" s="732">
        <v>45261</v>
      </c>
      <c r="B18018" s="173" t="s">
        <v>10149</v>
      </c>
      <c r="C18018" s="173" t="s">
        <v>6622</v>
      </c>
      <c r="D18018" s="227" t="s">
        <v>11852</v>
      </c>
      <c r="E18018" s="235">
        <v>80000</v>
      </c>
      <c r="F18018" s="235"/>
      <c r="G18018" s="235">
        <f t="shared" si="289"/>
        <v>-80000</v>
      </c>
      <c r="H18018" s="708" t="s">
        <v>11823</v>
      </c>
    </row>
    <row r="18019" spans="1:8" ht="15" x14ac:dyDescent="0.2">
      <c r="A18019" s="732">
        <v>45264</v>
      </c>
      <c r="B18019" s="173" t="s">
        <v>10906</v>
      </c>
      <c r="C18019" s="173" t="s">
        <v>11382</v>
      </c>
      <c r="D18019" s="227" t="s">
        <v>11853</v>
      </c>
      <c r="E18019" s="235">
        <v>250000</v>
      </c>
      <c r="F18019" s="235"/>
      <c r="G18019" s="235">
        <f t="shared" si="289"/>
        <v>-250000</v>
      </c>
      <c r="H18019" s="708" t="s">
        <v>11823</v>
      </c>
    </row>
    <row r="18020" spans="1:8" ht="15" x14ac:dyDescent="0.2">
      <c r="A18020" s="732">
        <v>45268</v>
      </c>
      <c r="B18020" s="173" t="s">
        <v>11336</v>
      </c>
      <c r="C18020" s="550" t="s">
        <v>3002</v>
      </c>
      <c r="D18020" s="739" t="s">
        <v>11854</v>
      </c>
      <c r="E18020" s="551">
        <v>15900</v>
      </c>
      <c r="F18020" s="235"/>
      <c r="G18020" s="235">
        <f t="shared" si="289"/>
        <v>-15900</v>
      </c>
      <c r="H18020" s="708" t="s">
        <v>11823</v>
      </c>
    </row>
    <row r="18021" spans="1:8" ht="15" x14ac:dyDescent="0.2">
      <c r="A18021" s="732">
        <v>45268</v>
      </c>
      <c r="B18021" s="173" t="s">
        <v>3945</v>
      </c>
      <c r="C18021" s="550" t="s">
        <v>3002</v>
      </c>
      <c r="D18021" s="739" t="s">
        <v>11854</v>
      </c>
      <c r="E18021" s="551">
        <v>32760</v>
      </c>
      <c r="F18021" s="235"/>
      <c r="G18021" s="235">
        <f t="shared" si="289"/>
        <v>-32760</v>
      </c>
      <c r="H18021" s="708" t="s">
        <v>11823</v>
      </c>
    </row>
    <row r="18022" spans="1:8" ht="15" x14ac:dyDescent="0.2">
      <c r="A18022" s="732">
        <v>45268</v>
      </c>
      <c r="B18022" s="173" t="s">
        <v>3944</v>
      </c>
      <c r="C18022" s="550" t="s">
        <v>3002</v>
      </c>
      <c r="D18022" s="739" t="s">
        <v>11854</v>
      </c>
      <c r="E18022" s="551">
        <v>35360</v>
      </c>
      <c r="F18022" s="235"/>
      <c r="G18022" s="235">
        <f t="shared" si="289"/>
        <v>-35360</v>
      </c>
      <c r="H18022" s="708" t="s">
        <v>11823</v>
      </c>
    </row>
    <row r="18023" spans="1:8" ht="15" x14ac:dyDescent="0.2">
      <c r="A18023" s="732">
        <v>45272</v>
      </c>
      <c r="B18023" s="173" t="s">
        <v>10906</v>
      </c>
      <c r="C18023" s="173" t="s">
        <v>11532</v>
      </c>
      <c r="D18023" s="227" t="s">
        <v>11879</v>
      </c>
      <c r="E18023" s="235">
        <v>250000</v>
      </c>
      <c r="F18023" s="235"/>
      <c r="G18023" s="235">
        <f t="shared" si="289"/>
        <v>-250000</v>
      </c>
      <c r="H18023" s="708" t="s">
        <v>11823</v>
      </c>
    </row>
    <row r="18024" spans="1:8" ht="15" x14ac:dyDescent="0.2">
      <c r="A18024" s="732">
        <v>45273</v>
      </c>
      <c r="B18024" s="173" t="s">
        <v>11623</v>
      </c>
      <c r="C18024" s="173" t="s">
        <v>8249</v>
      </c>
      <c r="D18024" s="227" t="s">
        <v>11880</v>
      </c>
      <c r="E18024" s="235">
        <v>150000</v>
      </c>
      <c r="F18024" s="235"/>
      <c r="G18024" s="235">
        <f t="shared" si="289"/>
        <v>-150000</v>
      </c>
      <c r="H18024" s="708" t="s">
        <v>11823</v>
      </c>
    </row>
    <row r="18025" spans="1:8" ht="15" x14ac:dyDescent="0.2">
      <c r="A18025" s="732">
        <v>45273</v>
      </c>
      <c r="B18025" s="173" t="s">
        <v>10469</v>
      </c>
      <c r="C18025" s="173" t="s">
        <v>9458</v>
      </c>
      <c r="D18025" s="227" t="s">
        <v>11881</v>
      </c>
      <c r="E18025" s="235">
        <v>50000</v>
      </c>
      <c r="F18025" s="235"/>
      <c r="G18025" s="235">
        <f t="shared" si="289"/>
        <v>-50000</v>
      </c>
      <c r="H18025" s="708" t="s">
        <v>11823</v>
      </c>
    </row>
    <row r="18026" spans="1:8" ht="15" customHeight="1" x14ac:dyDescent="0.2">
      <c r="A18026" s="732">
        <v>45273</v>
      </c>
      <c r="B18026" s="173" t="s">
        <v>11611</v>
      </c>
      <c r="C18026" s="550" t="s">
        <v>11382</v>
      </c>
      <c r="D18026" s="739" t="s">
        <v>11882</v>
      </c>
      <c r="E18026" s="551">
        <v>45000</v>
      </c>
      <c r="F18026" s="235"/>
      <c r="G18026" s="235">
        <f t="shared" ref="G18026:G18095" si="291">F18026-E18026</f>
        <v>-45000</v>
      </c>
      <c r="H18026" s="708" t="s">
        <v>11823</v>
      </c>
    </row>
    <row r="18027" spans="1:8" ht="15" x14ac:dyDescent="0.2">
      <c r="A18027" s="732">
        <v>45273</v>
      </c>
      <c r="B18027" s="173" t="s">
        <v>11089</v>
      </c>
      <c r="C18027" s="550" t="s">
        <v>11382</v>
      </c>
      <c r="D18027" s="739" t="s">
        <v>11882</v>
      </c>
      <c r="E18027" s="551">
        <v>10000</v>
      </c>
      <c r="F18027" s="235"/>
      <c r="G18027" s="235">
        <f t="shared" si="291"/>
        <v>-10000</v>
      </c>
      <c r="H18027" s="708" t="s">
        <v>11823</v>
      </c>
    </row>
    <row r="18028" spans="1:8" ht="15" x14ac:dyDescent="0.2">
      <c r="A18028" s="732">
        <v>45273</v>
      </c>
      <c r="B18028" s="173" t="s">
        <v>11442</v>
      </c>
      <c r="C18028" s="550" t="s">
        <v>11382</v>
      </c>
      <c r="D18028" s="739" t="s">
        <v>11882</v>
      </c>
      <c r="E18028" s="551">
        <v>75000</v>
      </c>
      <c r="F18028" s="235"/>
      <c r="G18028" s="235">
        <f t="shared" si="291"/>
        <v>-75000</v>
      </c>
      <c r="H18028" s="708" t="s">
        <v>11823</v>
      </c>
    </row>
    <row r="18029" spans="1:8" ht="15" customHeight="1" x14ac:dyDescent="0.2">
      <c r="A18029" s="732">
        <v>45273</v>
      </c>
      <c r="B18029" s="173" t="s">
        <v>10906</v>
      </c>
      <c r="C18029" s="550" t="s">
        <v>11382</v>
      </c>
      <c r="D18029" s="739" t="s">
        <v>11882</v>
      </c>
      <c r="E18029" s="551">
        <v>49000</v>
      </c>
      <c r="F18029" s="235"/>
      <c r="G18029" s="235">
        <f t="shared" si="291"/>
        <v>-49000</v>
      </c>
      <c r="H18029" s="708" t="s">
        <v>11823</v>
      </c>
    </row>
    <row r="18030" spans="1:8" ht="24" x14ac:dyDescent="0.2">
      <c r="A18030" s="732">
        <v>45280</v>
      </c>
      <c r="B18030" s="173" t="s">
        <v>11085</v>
      </c>
      <c r="C18030" s="173" t="s">
        <v>10482</v>
      </c>
      <c r="D18030" s="227" t="s">
        <v>11968</v>
      </c>
      <c r="E18030" s="235">
        <v>1500000</v>
      </c>
      <c r="F18030" s="235"/>
      <c r="G18030" s="235">
        <f t="shared" si="291"/>
        <v>-1500000</v>
      </c>
      <c r="H18030" s="708" t="s">
        <v>11823</v>
      </c>
    </row>
    <row r="18031" spans="1:8" ht="15" x14ac:dyDescent="0.2">
      <c r="A18031" s="732">
        <v>45280</v>
      </c>
      <c r="B18031" s="173" t="s">
        <v>10906</v>
      </c>
      <c r="C18031" s="173" t="s">
        <v>1197</v>
      </c>
      <c r="D18031" s="227" t="s">
        <v>11972</v>
      </c>
      <c r="E18031" s="235">
        <v>189553</v>
      </c>
      <c r="F18031" s="235"/>
      <c r="G18031" s="235">
        <f t="shared" si="291"/>
        <v>-189553</v>
      </c>
      <c r="H18031" s="708" t="s">
        <v>11823</v>
      </c>
    </row>
    <row r="18032" spans="1:8" ht="15" x14ac:dyDescent="0.2">
      <c r="A18032" s="732">
        <v>45286</v>
      </c>
      <c r="B18032" s="173" t="s">
        <v>11623</v>
      </c>
      <c r="C18032" s="173" t="s">
        <v>7465</v>
      </c>
      <c r="D18032" s="227" t="s">
        <v>12023</v>
      </c>
      <c r="E18032" s="235">
        <v>1500000</v>
      </c>
      <c r="F18032" s="235"/>
      <c r="G18032" s="235">
        <f t="shared" si="291"/>
        <v>-1500000</v>
      </c>
      <c r="H18032" s="708" t="s">
        <v>11823</v>
      </c>
    </row>
    <row r="18033" spans="1:8" ht="15" x14ac:dyDescent="0.2">
      <c r="A18033" s="732">
        <v>45286</v>
      </c>
      <c r="B18033" s="173" t="s">
        <v>10906</v>
      </c>
      <c r="C18033" s="173" t="s">
        <v>1197</v>
      </c>
      <c r="D18033" s="227" t="s">
        <v>11972</v>
      </c>
      <c r="E18033" s="235">
        <v>472527</v>
      </c>
      <c r="F18033" s="235"/>
      <c r="G18033" s="235">
        <f t="shared" si="291"/>
        <v>-472527</v>
      </c>
      <c r="H18033" s="708" t="s">
        <v>11823</v>
      </c>
    </row>
    <row r="18034" spans="1:8" ht="15" x14ac:dyDescent="0.2">
      <c r="A18034" s="732">
        <v>45287</v>
      </c>
      <c r="B18034" s="173" t="s">
        <v>11623</v>
      </c>
      <c r="C18034" s="173" t="s">
        <v>8089</v>
      </c>
      <c r="D18034" s="227" t="s">
        <v>12023</v>
      </c>
      <c r="E18034" s="235">
        <v>1000000</v>
      </c>
      <c r="F18034" s="235"/>
      <c r="G18034" s="235">
        <f t="shared" si="291"/>
        <v>-1000000</v>
      </c>
      <c r="H18034" s="708" t="s">
        <v>11823</v>
      </c>
    </row>
    <row r="18035" spans="1:8" ht="15" x14ac:dyDescent="0.2">
      <c r="A18035" s="732">
        <v>45287</v>
      </c>
      <c r="B18035" s="173" t="s">
        <v>11883</v>
      </c>
      <c r="C18035" s="173" t="s">
        <v>12024</v>
      </c>
      <c r="D18035" s="227" t="s">
        <v>12023</v>
      </c>
      <c r="E18035" s="235">
        <v>1000000</v>
      </c>
      <c r="F18035" s="235"/>
      <c r="G18035" s="235">
        <f t="shared" si="291"/>
        <v>-1000000</v>
      </c>
      <c r="H18035" s="708" t="s">
        <v>11823</v>
      </c>
    </row>
    <row r="18036" spans="1:8" ht="15" x14ac:dyDescent="0.2">
      <c r="A18036" s="729">
        <v>45267</v>
      </c>
      <c r="B18036" s="93" t="s">
        <v>11550</v>
      </c>
      <c r="C18036" s="93" t="s">
        <v>558</v>
      </c>
      <c r="D18036" s="891" t="s">
        <v>11816</v>
      </c>
      <c r="E18036" s="175"/>
      <c r="F18036" s="175">
        <v>1000000</v>
      </c>
      <c r="G18036" s="175">
        <f t="shared" si="291"/>
        <v>1000000</v>
      </c>
      <c r="H18036" s="701" t="s">
        <v>11823</v>
      </c>
    </row>
    <row r="18037" spans="1:8" ht="15" x14ac:dyDescent="0.2">
      <c r="A18037" s="729">
        <v>45267</v>
      </c>
      <c r="B18037" s="93" t="s">
        <v>10120</v>
      </c>
      <c r="C18037" s="93" t="s">
        <v>558</v>
      </c>
      <c r="D18037" s="891" t="s">
        <v>11817</v>
      </c>
      <c r="E18037" s="175"/>
      <c r="F18037" s="175">
        <v>100000</v>
      </c>
      <c r="G18037" s="175">
        <f t="shared" si="291"/>
        <v>100000</v>
      </c>
      <c r="H18037" s="701" t="s">
        <v>11823</v>
      </c>
    </row>
    <row r="18038" spans="1:8" ht="15" x14ac:dyDescent="0.2">
      <c r="A18038" s="729">
        <v>45267</v>
      </c>
      <c r="B18038" s="93" t="s">
        <v>10120</v>
      </c>
      <c r="C18038" s="93" t="s">
        <v>558</v>
      </c>
      <c r="D18038" s="891" t="s">
        <v>11934</v>
      </c>
      <c r="E18038" s="175"/>
      <c r="F18038" s="175">
        <v>-100000</v>
      </c>
      <c r="G18038" s="175">
        <f t="shared" si="291"/>
        <v>-100000</v>
      </c>
      <c r="H18038" s="701" t="s">
        <v>11823</v>
      </c>
    </row>
    <row r="18039" spans="1:8" ht="24" x14ac:dyDescent="0.2">
      <c r="A18039" s="729">
        <v>45267</v>
      </c>
      <c r="B18039" s="93" t="s">
        <v>9984</v>
      </c>
      <c r="C18039" s="93" t="s">
        <v>558</v>
      </c>
      <c r="D18039" s="801" t="s">
        <v>11818</v>
      </c>
      <c r="E18039" s="175"/>
      <c r="F18039" s="175">
        <v>520000</v>
      </c>
      <c r="G18039" s="175">
        <f t="shared" si="291"/>
        <v>520000</v>
      </c>
      <c r="H18039" s="701" t="s">
        <v>11823</v>
      </c>
    </row>
    <row r="18040" spans="1:8" ht="15" x14ac:dyDescent="0.2">
      <c r="A18040" s="729">
        <v>45272</v>
      </c>
      <c r="B18040" s="93" t="s">
        <v>9659</v>
      </c>
      <c r="C18040" s="93" t="s">
        <v>558</v>
      </c>
      <c r="D18040" s="801" t="s">
        <v>11863</v>
      </c>
      <c r="E18040" s="175"/>
      <c r="F18040" s="175">
        <v>3221233</v>
      </c>
      <c r="G18040" s="175">
        <f t="shared" si="291"/>
        <v>3221233</v>
      </c>
      <c r="H18040" s="701" t="s">
        <v>11823</v>
      </c>
    </row>
    <row r="18041" spans="1:8" ht="15" x14ac:dyDescent="0.2">
      <c r="A18041" s="729">
        <v>45272</v>
      </c>
      <c r="B18041" s="93" t="s">
        <v>11605</v>
      </c>
      <c r="C18041" s="93" t="s">
        <v>558</v>
      </c>
      <c r="D18041" s="801" t="s">
        <v>11863</v>
      </c>
      <c r="E18041" s="175"/>
      <c r="F18041" s="175">
        <v>1000000</v>
      </c>
      <c r="G18041" s="175">
        <f t="shared" si="291"/>
        <v>1000000</v>
      </c>
      <c r="H18041" s="701" t="s">
        <v>11823</v>
      </c>
    </row>
    <row r="18042" spans="1:8" ht="15" x14ac:dyDescent="0.2">
      <c r="A18042" s="729">
        <v>45272</v>
      </c>
      <c r="B18042" s="93" t="s">
        <v>9659</v>
      </c>
      <c r="C18042" s="93" t="s">
        <v>558</v>
      </c>
      <c r="D18042" s="897" t="s">
        <v>12026</v>
      </c>
      <c r="E18042" s="642">
        <v>42212</v>
      </c>
      <c r="F18042" s="642"/>
      <c r="G18042" s="175">
        <f t="shared" si="291"/>
        <v>-42212</v>
      </c>
      <c r="H18042" s="701" t="s">
        <v>11823</v>
      </c>
    </row>
    <row r="18043" spans="1:8" ht="15" x14ac:dyDescent="0.2">
      <c r="A18043" s="729">
        <v>45272</v>
      </c>
      <c r="B18043" s="93" t="s">
        <v>3945</v>
      </c>
      <c r="C18043" s="93" t="s">
        <v>558</v>
      </c>
      <c r="D18043" s="891" t="s">
        <v>11877</v>
      </c>
      <c r="E18043" s="175"/>
      <c r="F18043" s="175">
        <v>359992</v>
      </c>
      <c r="G18043" s="175">
        <f t="shared" si="291"/>
        <v>359992</v>
      </c>
      <c r="H18043" s="701" t="s">
        <v>11823</v>
      </c>
    </row>
    <row r="18044" spans="1:8" ht="15" x14ac:dyDescent="0.2">
      <c r="A18044" s="729">
        <v>45273</v>
      </c>
      <c r="B18044" s="93" t="s">
        <v>10230</v>
      </c>
      <c r="C18044" s="93" t="s">
        <v>558</v>
      </c>
      <c r="D18044" s="891" t="s">
        <v>11878</v>
      </c>
      <c r="E18044" s="175"/>
      <c r="F18044" s="175">
        <v>1500000</v>
      </c>
      <c r="G18044" s="175">
        <f t="shared" si="291"/>
        <v>1500000</v>
      </c>
      <c r="H18044" s="701" t="s">
        <v>11823</v>
      </c>
    </row>
    <row r="18045" spans="1:8" ht="15" x14ac:dyDescent="0.2">
      <c r="A18045" s="729">
        <v>45275</v>
      </c>
      <c r="B18045" s="93" t="s">
        <v>10230</v>
      </c>
      <c r="C18045" s="93" t="s">
        <v>558</v>
      </c>
      <c r="D18045" s="891" t="s">
        <v>11894</v>
      </c>
      <c r="E18045" s="175"/>
      <c r="F18045" s="175">
        <v>1000000</v>
      </c>
      <c r="G18045" s="175">
        <f t="shared" si="291"/>
        <v>1000000</v>
      </c>
      <c r="H18045" s="701" t="s">
        <v>11823</v>
      </c>
    </row>
    <row r="18046" spans="1:8" ht="24" x14ac:dyDescent="0.2">
      <c r="A18046" s="729">
        <v>45275</v>
      </c>
      <c r="B18046" s="93" t="s">
        <v>10230</v>
      </c>
      <c r="C18046" s="93" t="s">
        <v>558</v>
      </c>
      <c r="D18046" s="801" t="s">
        <v>11895</v>
      </c>
      <c r="E18046" s="175"/>
      <c r="F18046" s="175">
        <v>1000000</v>
      </c>
      <c r="G18046" s="175">
        <f t="shared" si="291"/>
        <v>1000000</v>
      </c>
      <c r="H18046" s="701" t="s">
        <v>11823</v>
      </c>
    </row>
    <row r="18047" spans="1:8" ht="15" x14ac:dyDescent="0.2">
      <c r="A18047" s="729">
        <v>45275</v>
      </c>
      <c r="B18047" s="93" t="s">
        <v>10230</v>
      </c>
      <c r="C18047" s="93" t="s">
        <v>558</v>
      </c>
      <c r="D18047" s="891" t="s">
        <v>11896</v>
      </c>
      <c r="E18047" s="175"/>
      <c r="F18047" s="175">
        <v>1000000</v>
      </c>
      <c r="G18047" s="175">
        <f t="shared" si="291"/>
        <v>1000000</v>
      </c>
      <c r="H18047" s="701" t="s">
        <v>11823</v>
      </c>
    </row>
    <row r="18048" spans="1:8" ht="15" x14ac:dyDescent="0.2">
      <c r="A18048" s="729">
        <v>45275</v>
      </c>
      <c r="B18048" s="93" t="s">
        <v>10230</v>
      </c>
      <c r="C18048" s="93" t="s">
        <v>558</v>
      </c>
      <c r="D18048" s="891" t="s">
        <v>11893</v>
      </c>
      <c r="E18048" s="175"/>
      <c r="F18048" s="175">
        <v>1000000</v>
      </c>
      <c r="G18048" s="175">
        <f t="shared" si="291"/>
        <v>1000000</v>
      </c>
      <c r="H18048" s="701" t="s">
        <v>11823</v>
      </c>
    </row>
    <row r="18049" spans="1:10" ht="15" x14ac:dyDescent="0.2">
      <c r="A18049" s="729">
        <v>45275</v>
      </c>
      <c r="B18049" s="93" t="s">
        <v>10230</v>
      </c>
      <c r="C18049" s="93" t="s">
        <v>558</v>
      </c>
      <c r="D18049" s="891" t="s">
        <v>11897</v>
      </c>
      <c r="E18049" s="175"/>
      <c r="F18049" s="175">
        <v>1500000</v>
      </c>
      <c r="G18049" s="175">
        <f t="shared" si="291"/>
        <v>1500000</v>
      </c>
      <c r="H18049" s="701" t="s">
        <v>11823</v>
      </c>
    </row>
    <row r="18050" spans="1:10" ht="15" x14ac:dyDescent="0.2">
      <c r="A18050" s="729">
        <v>45276</v>
      </c>
      <c r="B18050" s="93" t="s">
        <v>10230</v>
      </c>
      <c r="C18050" s="93" t="s">
        <v>558</v>
      </c>
      <c r="D18050" s="891" t="s">
        <v>11985</v>
      </c>
      <c r="E18050" s="175"/>
      <c r="F18050" s="175">
        <v>1000000</v>
      </c>
      <c r="G18050" s="175">
        <f t="shared" si="291"/>
        <v>1000000</v>
      </c>
      <c r="H18050" s="701" t="s">
        <v>11823</v>
      </c>
    </row>
    <row r="18051" spans="1:10" ht="15" x14ac:dyDescent="0.2">
      <c r="A18051" s="729">
        <v>45276</v>
      </c>
      <c r="B18051" s="93" t="s">
        <v>10230</v>
      </c>
      <c r="C18051" s="93" t="s">
        <v>558</v>
      </c>
      <c r="D18051" s="891" t="s">
        <v>11987</v>
      </c>
      <c r="E18051" s="175"/>
      <c r="F18051" s="175">
        <v>1000000</v>
      </c>
      <c r="G18051" s="175">
        <f t="shared" si="291"/>
        <v>1000000</v>
      </c>
      <c r="H18051" s="701" t="s">
        <v>11823</v>
      </c>
    </row>
    <row r="18052" spans="1:10" ht="15" x14ac:dyDescent="0.2">
      <c r="A18052" s="729">
        <v>45276</v>
      </c>
      <c r="B18052" s="93" t="s">
        <v>10230</v>
      </c>
      <c r="C18052" s="93" t="s">
        <v>558</v>
      </c>
      <c r="D18052" s="891" t="s">
        <v>12078</v>
      </c>
      <c r="E18052" s="175"/>
      <c r="F18052" s="175">
        <v>1000000</v>
      </c>
      <c r="G18052" s="175">
        <f t="shared" si="291"/>
        <v>1000000</v>
      </c>
      <c r="H18052" s="701" t="s">
        <v>11823</v>
      </c>
    </row>
    <row r="18053" spans="1:10" ht="24" x14ac:dyDescent="0.2">
      <c r="A18053" s="729">
        <v>45276</v>
      </c>
      <c r="B18053" s="93" t="s">
        <v>10230</v>
      </c>
      <c r="C18053" s="93" t="s">
        <v>558</v>
      </c>
      <c r="D18053" s="801" t="s">
        <v>11969</v>
      </c>
      <c r="E18053" s="175"/>
      <c r="F18053" s="175">
        <v>1500000</v>
      </c>
      <c r="G18053" s="175">
        <f t="shared" si="291"/>
        <v>1500000</v>
      </c>
      <c r="H18053" s="701" t="s">
        <v>11823</v>
      </c>
    </row>
    <row r="18054" spans="1:10" ht="15" x14ac:dyDescent="0.2">
      <c r="A18054" s="729">
        <v>45276</v>
      </c>
      <c r="B18054" s="93" t="s">
        <v>10230</v>
      </c>
      <c r="C18054" s="93" t="s">
        <v>558</v>
      </c>
      <c r="D18054" s="891" t="s">
        <v>11986</v>
      </c>
      <c r="E18054" s="175"/>
      <c r="F18054" s="175">
        <v>1500000</v>
      </c>
      <c r="G18054" s="175">
        <f t="shared" si="291"/>
        <v>1500000</v>
      </c>
      <c r="H18054" s="701" t="s">
        <v>11823</v>
      </c>
    </row>
    <row r="18055" spans="1:10" ht="15" x14ac:dyDescent="0.2">
      <c r="A18055" s="729">
        <v>45276</v>
      </c>
      <c r="B18055" s="93" t="s">
        <v>10230</v>
      </c>
      <c r="C18055" s="93" t="s">
        <v>558</v>
      </c>
      <c r="D18055" s="891" t="s">
        <v>12116</v>
      </c>
      <c r="E18055" s="175"/>
      <c r="F18055" s="175">
        <v>1417880</v>
      </c>
      <c r="G18055" s="175">
        <f t="shared" si="291"/>
        <v>1417880</v>
      </c>
      <c r="H18055" s="701" t="s">
        <v>11823</v>
      </c>
    </row>
    <row r="18056" spans="1:10" ht="15" x14ac:dyDescent="0.2">
      <c r="A18056" s="729">
        <v>45276</v>
      </c>
      <c r="B18056" s="93" t="s">
        <v>10230</v>
      </c>
      <c r="C18056" s="93" t="s">
        <v>558</v>
      </c>
      <c r="D18056" s="891" t="s">
        <v>11936</v>
      </c>
      <c r="E18056" s="175"/>
      <c r="F18056" s="175">
        <v>2200</v>
      </c>
      <c r="G18056" s="175">
        <f t="shared" si="291"/>
        <v>2200</v>
      </c>
      <c r="H18056" s="701" t="s">
        <v>11823</v>
      </c>
    </row>
    <row r="18057" spans="1:10" ht="24" x14ac:dyDescent="0.2">
      <c r="A18057" s="729">
        <v>45280</v>
      </c>
      <c r="B18057" s="93" t="s">
        <v>9659</v>
      </c>
      <c r="C18057" s="93" t="s">
        <v>558</v>
      </c>
      <c r="D18057" s="801" t="s">
        <v>11958</v>
      </c>
      <c r="E18057" s="175"/>
      <c r="F18057" s="175">
        <v>5000000</v>
      </c>
      <c r="G18057" s="175">
        <f t="shared" si="291"/>
        <v>5000000</v>
      </c>
      <c r="H18057" s="701" t="s">
        <v>11823</v>
      </c>
    </row>
    <row r="18058" spans="1:10" ht="24" x14ac:dyDescent="0.2">
      <c r="A18058" s="729">
        <v>45280</v>
      </c>
      <c r="B18058" s="93" t="s">
        <v>9659</v>
      </c>
      <c r="C18058" s="93" t="s">
        <v>558</v>
      </c>
      <c r="D18058" s="801" t="s">
        <v>12336</v>
      </c>
      <c r="E18058" s="175"/>
      <c r="F18058" s="175">
        <v>-650000</v>
      </c>
      <c r="G18058" s="175">
        <f t="shared" si="291"/>
        <v>-650000</v>
      </c>
      <c r="H18058" s="701" t="s">
        <v>11823</v>
      </c>
    </row>
    <row r="18059" spans="1:10" ht="24" x14ac:dyDescent="0.2">
      <c r="A18059" s="729">
        <v>45280</v>
      </c>
      <c r="B18059" s="93" t="s">
        <v>9659</v>
      </c>
      <c r="C18059" s="93" t="s">
        <v>558</v>
      </c>
      <c r="D18059" s="801" t="s">
        <v>12336</v>
      </c>
      <c r="E18059" s="175"/>
      <c r="F18059" s="175">
        <v>-750000</v>
      </c>
      <c r="G18059" s="175">
        <f t="shared" si="291"/>
        <v>-750000</v>
      </c>
      <c r="H18059" s="701" t="s">
        <v>11823</v>
      </c>
    </row>
    <row r="18060" spans="1:10" ht="24" x14ac:dyDescent="0.2">
      <c r="A18060" s="729">
        <v>45280</v>
      </c>
      <c r="B18060" s="93" t="s">
        <v>9659</v>
      </c>
      <c r="C18060" s="93" t="s">
        <v>558</v>
      </c>
      <c r="D18060" s="801" t="s">
        <v>12336</v>
      </c>
      <c r="E18060" s="175"/>
      <c r="F18060" s="175">
        <v>-850000</v>
      </c>
      <c r="G18060" s="175">
        <f t="shared" si="291"/>
        <v>-850000</v>
      </c>
      <c r="H18060" s="701" t="s">
        <v>11823</v>
      </c>
      <c r="J18060" s="39"/>
    </row>
    <row r="18061" spans="1:10" ht="15" x14ac:dyDescent="0.2">
      <c r="A18061" s="729">
        <v>45280</v>
      </c>
      <c r="B18061" s="93" t="s">
        <v>9659</v>
      </c>
      <c r="C18061" s="93" t="s">
        <v>558</v>
      </c>
      <c r="D18061" s="801" t="s">
        <v>12337</v>
      </c>
      <c r="E18061" s="175"/>
      <c r="F18061" s="175">
        <v>-950000</v>
      </c>
      <c r="G18061" s="175">
        <f t="shared" si="291"/>
        <v>-950000</v>
      </c>
      <c r="H18061" s="701" t="s">
        <v>11823</v>
      </c>
      <c r="J18061" s="39"/>
    </row>
    <row r="18062" spans="1:10" ht="15" x14ac:dyDescent="0.2">
      <c r="A18062" s="729">
        <v>45280</v>
      </c>
      <c r="B18062" s="93" t="s">
        <v>9659</v>
      </c>
      <c r="C18062" s="93" t="s">
        <v>558</v>
      </c>
      <c r="D18062" s="897" t="s">
        <v>12026</v>
      </c>
      <c r="E18062" s="642">
        <v>15850</v>
      </c>
      <c r="F18062" s="175"/>
      <c r="G18062" s="175">
        <f t="shared" si="291"/>
        <v>-15850</v>
      </c>
      <c r="H18062" s="701" t="s">
        <v>11823</v>
      </c>
    </row>
    <row r="18063" spans="1:10" ht="15" x14ac:dyDescent="0.2">
      <c r="A18063" s="729">
        <v>45283</v>
      </c>
      <c r="B18063" s="93" t="s">
        <v>10230</v>
      </c>
      <c r="C18063" s="93" t="s">
        <v>558</v>
      </c>
      <c r="D18063" s="891" t="s">
        <v>12341</v>
      </c>
      <c r="E18063" s="175"/>
      <c r="F18063" s="175">
        <v>550000</v>
      </c>
      <c r="G18063" s="175">
        <f t="shared" si="291"/>
        <v>550000</v>
      </c>
      <c r="H18063" s="701" t="s">
        <v>11823</v>
      </c>
    </row>
    <row r="18064" spans="1:10" ht="15" x14ac:dyDescent="0.2">
      <c r="A18064" s="729">
        <v>45283</v>
      </c>
      <c r="B18064" s="93" t="s">
        <v>10230</v>
      </c>
      <c r="C18064" s="93" t="s">
        <v>558</v>
      </c>
      <c r="D18064" s="891" t="s">
        <v>12341</v>
      </c>
      <c r="E18064" s="175"/>
      <c r="F18064" s="175">
        <v>600000</v>
      </c>
      <c r="G18064" s="175">
        <f t="shared" si="291"/>
        <v>600000</v>
      </c>
      <c r="H18064" s="701" t="s">
        <v>11823</v>
      </c>
    </row>
    <row r="18065" spans="1:10" ht="24" x14ac:dyDescent="0.2">
      <c r="A18065" s="729">
        <v>45283</v>
      </c>
      <c r="B18065" s="93" t="s">
        <v>10230</v>
      </c>
      <c r="C18065" s="93" t="s">
        <v>558</v>
      </c>
      <c r="D18065" s="801" t="s">
        <v>12342</v>
      </c>
      <c r="E18065" s="175"/>
      <c r="F18065" s="175">
        <v>650000</v>
      </c>
      <c r="G18065" s="175">
        <f t="shared" si="291"/>
        <v>650000</v>
      </c>
      <c r="H18065" s="701" t="s">
        <v>11823</v>
      </c>
    </row>
    <row r="18066" spans="1:10" ht="15" x14ac:dyDescent="0.2">
      <c r="A18066" s="729">
        <v>45283</v>
      </c>
      <c r="B18066" s="93" t="s">
        <v>10230</v>
      </c>
      <c r="C18066" s="93" t="s">
        <v>558</v>
      </c>
      <c r="D18066" s="891" t="s">
        <v>12340</v>
      </c>
      <c r="E18066" s="175"/>
      <c r="F18066" s="175">
        <v>700000</v>
      </c>
      <c r="G18066" s="175">
        <f t="shared" si="291"/>
        <v>700000</v>
      </c>
      <c r="H18066" s="701" t="s">
        <v>11823</v>
      </c>
    </row>
    <row r="18067" spans="1:10" ht="24" x14ac:dyDescent="0.2">
      <c r="A18067" s="729">
        <v>45283</v>
      </c>
      <c r="B18067" s="93" t="s">
        <v>10230</v>
      </c>
      <c r="C18067" s="93" t="s">
        <v>558</v>
      </c>
      <c r="D18067" s="801" t="s">
        <v>12342</v>
      </c>
      <c r="E18067" s="175"/>
      <c r="F18067" s="175">
        <v>750000</v>
      </c>
      <c r="G18067" s="175">
        <f t="shared" si="291"/>
        <v>750000</v>
      </c>
      <c r="H18067" s="701" t="s">
        <v>11823</v>
      </c>
    </row>
    <row r="18068" spans="1:10" ht="24" x14ac:dyDescent="0.2">
      <c r="A18068" s="729">
        <v>45283</v>
      </c>
      <c r="B18068" s="93" t="s">
        <v>10230</v>
      </c>
      <c r="C18068" s="93" t="s">
        <v>558</v>
      </c>
      <c r="D18068" s="801" t="s">
        <v>12342</v>
      </c>
      <c r="E18068" s="175"/>
      <c r="F18068" s="175">
        <v>850000</v>
      </c>
      <c r="G18068" s="175">
        <f t="shared" si="291"/>
        <v>850000</v>
      </c>
      <c r="H18068" s="701" t="s">
        <v>11823</v>
      </c>
    </row>
    <row r="18069" spans="1:10" ht="15" x14ac:dyDescent="0.2">
      <c r="A18069" s="729">
        <v>45283</v>
      </c>
      <c r="B18069" s="93" t="s">
        <v>10230</v>
      </c>
      <c r="C18069" s="93" t="s">
        <v>558</v>
      </c>
      <c r="D18069" s="891" t="s">
        <v>12116</v>
      </c>
      <c r="E18069" s="175"/>
      <c r="F18069" s="175">
        <v>900000</v>
      </c>
      <c r="G18069" s="175">
        <f t="shared" si="291"/>
        <v>900000</v>
      </c>
      <c r="H18069" s="701" t="s">
        <v>11823</v>
      </c>
    </row>
    <row r="18070" spans="1:10" ht="15" x14ac:dyDescent="0.2">
      <c r="A18070" s="729">
        <v>45283</v>
      </c>
      <c r="B18070" s="93" t="s">
        <v>10906</v>
      </c>
      <c r="C18070" s="93" t="s">
        <v>558</v>
      </c>
      <c r="D18070" s="891" t="s">
        <v>11971</v>
      </c>
      <c r="E18070" s="175"/>
      <c r="F18070" s="175">
        <v>189553</v>
      </c>
      <c r="G18070" s="175">
        <f t="shared" si="291"/>
        <v>189553</v>
      </c>
      <c r="H18070" s="701" t="s">
        <v>11823</v>
      </c>
    </row>
    <row r="18071" spans="1:10" ht="15" x14ac:dyDescent="0.2">
      <c r="A18071" s="729">
        <v>45283</v>
      </c>
      <c r="B18071" s="93" t="s">
        <v>10906</v>
      </c>
      <c r="C18071" s="93" t="s">
        <v>558</v>
      </c>
      <c r="D18071" s="891" t="s">
        <v>11971</v>
      </c>
      <c r="E18071" s="175"/>
      <c r="F18071" s="175">
        <v>472527</v>
      </c>
      <c r="G18071" s="175">
        <f t="shared" si="291"/>
        <v>472527</v>
      </c>
      <c r="H18071" s="701" t="s">
        <v>11823</v>
      </c>
    </row>
    <row r="18072" spans="1:10" ht="15" x14ac:dyDescent="0.2">
      <c r="A18072" s="729">
        <v>45286</v>
      </c>
      <c r="B18072" s="93" t="s">
        <v>3944</v>
      </c>
      <c r="C18072" s="93" t="s">
        <v>558</v>
      </c>
      <c r="D18072" s="891" t="s">
        <v>11984</v>
      </c>
      <c r="E18072" s="175"/>
      <c r="F18072" s="175">
        <v>333522</v>
      </c>
      <c r="G18072" s="175">
        <f t="shared" si="291"/>
        <v>333522</v>
      </c>
      <c r="H18072" s="701" t="s">
        <v>11823</v>
      </c>
    </row>
    <row r="18073" spans="1:10" ht="15" x14ac:dyDescent="0.2">
      <c r="A18073" s="729">
        <v>45286</v>
      </c>
      <c r="B18073" s="93" t="s">
        <v>10230</v>
      </c>
      <c r="C18073" s="93" t="s">
        <v>558</v>
      </c>
      <c r="D18073" s="891" t="s">
        <v>12034</v>
      </c>
      <c r="E18073" s="175"/>
      <c r="F18073" s="175">
        <v>1075700</v>
      </c>
      <c r="G18073" s="175">
        <f t="shared" si="291"/>
        <v>1075700</v>
      </c>
      <c r="H18073" s="701" t="s">
        <v>11823</v>
      </c>
    </row>
    <row r="18074" spans="1:10" ht="15" x14ac:dyDescent="0.2">
      <c r="A18074" s="729">
        <v>45287</v>
      </c>
      <c r="B18074" s="93" t="s">
        <v>8557</v>
      </c>
      <c r="C18074" s="93" t="s">
        <v>558</v>
      </c>
      <c r="D18074" s="891" t="s">
        <v>12032</v>
      </c>
      <c r="E18074" s="175"/>
      <c r="F18074" s="175">
        <v>561910</v>
      </c>
      <c r="G18074" s="175">
        <f t="shared" si="291"/>
        <v>561910</v>
      </c>
      <c r="H18074" s="701" t="s">
        <v>11823</v>
      </c>
    </row>
    <row r="18075" spans="1:10" ht="15" x14ac:dyDescent="0.2">
      <c r="A18075" s="729">
        <v>45287</v>
      </c>
      <c r="B18075" s="93" t="s">
        <v>11613</v>
      </c>
      <c r="C18075" s="93" t="s">
        <v>558</v>
      </c>
      <c r="D18075" s="891" t="s">
        <v>12079</v>
      </c>
      <c r="E18075" s="175"/>
      <c r="F18075" s="175">
        <v>112665</v>
      </c>
      <c r="G18075" s="175">
        <f t="shared" si="291"/>
        <v>112665</v>
      </c>
      <c r="H18075" s="701" t="s">
        <v>11823</v>
      </c>
      <c r="J18075" s="39"/>
    </row>
    <row r="18076" spans="1:10" ht="60" x14ac:dyDescent="0.2">
      <c r="A18076" s="729">
        <v>45288</v>
      </c>
      <c r="B18076" s="93" t="s">
        <v>10906</v>
      </c>
      <c r="C18076" s="93" t="s">
        <v>558</v>
      </c>
      <c r="D18076" s="801" t="s">
        <v>12031</v>
      </c>
      <c r="E18076" s="175"/>
      <c r="F18076" s="175">
        <v>4416116</v>
      </c>
      <c r="G18076" s="175">
        <f t="shared" si="291"/>
        <v>4416116</v>
      </c>
      <c r="H18076" s="701" t="s">
        <v>11823</v>
      </c>
    </row>
    <row r="18077" spans="1:10" ht="60" x14ac:dyDescent="0.2">
      <c r="A18077" s="729">
        <v>45288</v>
      </c>
      <c r="B18077" s="93" t="s">
        <v>14</v>
      </c>
      <c r="C18077" s="93" t="s">
        <v>558</v>
      </c>
      <c r="D18077" s="801" t="s">
        <v>12030</v>
      </c>
      <c r="E18077" s="175"/>
      <c r="F18077" s="175">
        <v>132000</v>
      </c>
      <c r="G18077" s="175">
        <f t="shared" si="291"/>
        <v>132000</v>
      </c>
      <c r="H18077" s="701" t="s">
        <v>11823</v>
      </c>
    </row>
    <row r="18078" spans="1:10" ht="15" x14ac:dyDescent="0.2">
      <c r="A18078" s="729">
        <v>45288</v>
      </c>
      <c r="B18078" s="93" t="s">
        <v>14</v>
      </c>
      <c r="C18078" s="93" t="s">
        <v>558</v>
      </c>
      <c r="D18078" s="897" t="s">
        <v>12026</v>
      </c>
      <c r="E18078" s="642">
        <v>45000</v>
      </c>
      <c r="F18078" s="175"/>
      <c r="G18078" s="175">
        <f t="shared" si="291"/>
        <v>-45000</v>
      </c>
      <c r="H18078" s="701" t="s">
        <v>11823</v>
      </c>
    </row>
    <row r="18079" spans="1:10" ht="24" x14ac:dyDescent="0.2">
      <c r="A18079" s="729">
        <v>45289</v>
      </c>
      <c r="B18079" s="93" t="s">
        <v>12068</v>
      </c>
      <c r="C18079" s="93" t="s">
        <v>558</v>
      </c>
      <c r="D18079" s="801" t="s">
        <v>12080</v>
      </c>
      <c r="E18079" s="175"/>
      <c r="F18079" s="175">
        <v>369964</v>
      </c>
      <c r="G18079" s="175">
        <f t="shared" si="291"/>
        <v>369964</v>
      </c>
      <c r="H18079" s="701" t="s">
        <v>11823</v>
      </c>
    </row>
    <row r="18080" spans="1:10" ht="15" x14ac:dyDescent="0.2">
      <c r="A18080" s="733">
        <v>45292</v>
      </c>
      <c r="B18080" s="62" t="s">
        <v>9984</v>
      </c>
      <c r="C18080" s="62" t="s">
        <v>255</v>
      </c>
      <c r="D18080" s="182" t="s">
        <v>12022</v>
      </c>
      <c r="E18080" s="125">
        <v>250000</v>
      </c>
      <c r="F18080" s="125"/>
      <c r="G18080" s="125">
        <f t="shared" si="291"/>
        <v>-250000</v>
      </c>
      <c r="H18080" s="704" t="s">
        <v>12033</v>
      </c>
    </row>
    <row r="18081" spans="1:8" ht="15" x14ac:dyDescent="0.2">
      <c r="A18081" s="733">
        <v>45292</v>
      </c>
      <c r="B18081" s="62"/>
      <c r="C18081" s="62" t="s">
        <v>336</v>
      </c>
      <c r="D18081" s="182"/>
      <c r="E18081" s="125">
        <v>5000</v>
      </c>
      <c r="F18081" s="125"/>
      <c r="G18081" s="125">
        <f t="shared" si="291"/>
        <v>-5000</v>
      </c>
      <c r="H18081" s="704" t="s">
        <v>12033</v>
      </c>
    </row>
    <row r="18082" spans="1:8" ht="15" x14ac:dyDescent="0.2">
      <c r="A18082" s="733">
        <v>45292</v>
      </c>
      <c r="B18082" s="62" t="s">
        <v>103</v>
      </c>
      <c r="C18082" s="62" t="s">
        <v>103</v>
      </c>
      <c r="D18082" s="182" t="s">
        <v>8156</v>
      </c>
      <c r="E18082" s="125">
        <v>3000</v>
      </c>
      <c r="F18082" s="125"/>
      <c r="G18082" s="125">
        <f t="shared" si="291"/>
        <v>-3000</v>
      </c>
      <c r="H18082" s="704" t="s">
        <v>12033</v>
      </c>
    </row>
    <row r="18083" spans="1:8" ht="15" x14ac:dyDescent="0.2">
      <c r="A18083" s="733">
        <v>45292</v>
      </c>
      <c r="B18083" s="62" t="s">
        <v>391</v>
      </c>
      <c r="C18083" s="62" t="s">
        <v>12061</v>
      </c>
      <c r="D18083" s="182" t="s">
        <v>12062</v>
      </c>
      <c r="E18083" s="125">
        <v>3000</v>
      </c>
      <c r="F18083" s="125"/>
      <c r="G18083" s="125">
        <f t="shared" si="291"/>
        <v>-3000</v>
      </c>
      <c r="H18083" s="704" t="s">
        <v>12033</v>
      </c>
    </row>
    <row r="18084" spans="1:8" ht="15" x14ac:dyDescent="0.2">
      <c r="A18084" s="733">
        <v>45292</v>
      </c>
      <c r="B18084" s="62" t="s">
        <v>11442</v>
      </c>
      <c r="C18084" s="62" t="s">
        <v>5409</v>
      </c>
      <c r="D18084" s="182" t="s">
        <v>12063</v>
      </c>
      <c r="E18084" s="125">
        <v>39000</v>
      </c>
      <c r="F18084" s="125"/>
      <c r="G18084" s="125">
        <f t="shared" si="291"/>
        <v>-39000</v>
      </c>
      <c r="H18084" s="704" t="s">
        <v>12033</v>
      </c>
    </row>
    <row r="18085" spans="1:8" ht="15" x14ac:dyDescent="0.2">
      <c r="A18085" s="733">
        <v>45292</v>
      </c>
      <c r="B18085" s="62"/>
      <c r="C18085" s="62" t="s">
        <v>1062</v>
      </c>
      <c r="D18085" s="182" t="s">
        <v>12064</v>
      </c>
      <c r="E18085" s="125">
        <v>16000</v>
      </c>
      <c r="F18085" s="125"/>
      <c r="G18085" s="125">
        <f t="shared" si="291"/>
        <v>-16000</v>
      </c>
      <c r="H18085" s="704" t="s">
        <v>12033</v>
      </c>
    </row>
    <row r="18086" spans="1:8" ht="15" x14ac:dyDescent="0.2">
      <c r="A18086" s="733">
        <v>45292</v>
      </c>
      <c r="B18086" s="62" t="s">
        <v>11089</v>
      </c>
      <c r="C18086" s="62" t="s">
        <v>1523</v>
      </c>
      <c r="D18086" s="182" t="s">
        <v>12065</v>
      </c>
      <c r="E18086" s="125">
        <v>3740</v>
      </c>
      <c r="F18086" s="125"/>
      <c r="G18086" s="125">
        <f t="shared" si="291"/>
        <v>-3740</v>
      </c>
      <c r="H18086" s="704" t="s">
        <v>12033</v>
      </c>
    </row>
    <row r="18087" spans="1:8" ht="15" x14ac:dyDescent="0.2">
      <c r="A18087" s="733">
        <v>45292</v>
      </c>
      <c r="B18087" s="62" t="s">
        <v>10906</v>
      </c>
      <c r="C18087" s="62" t="s">
        <v>5740</v>
      </c>
      <c r="D18087" s="182" t="s">
        <v>369</v>
      </c>
      <c r="E18087" s="125">
        <v>600</v>
      </c>
      <c r="F18087" s="125"/>
      <c r="G18087" s="125">
        <f t="shared" si="291"/>
        <v>-600</v>
      </c>
      <c r="H18087" s="704" t="s">
        <v>12033</v>
      </c>
    </row>
    <row r="18088" spans="1:8" ht="15" x14ac:dyDescent="0.2">
      <c r="A18088" s="733">
        <v>45292</v>
      </c>
      <c r="B18088" s="62" t="s">
        <v>103</v>
      </c>
      <c r="C18088" s="62" t="s">
        <v>103</v>
      </c>
      <c r="D18088" s="182" t="s">
        <v>12066</v>
      </c>
      <c r="E18088" s="125">
        <v>740</v>
      </c>
      <c r="F18088" s="125"/>
      <c r="G18088" s="125">
        <f t="shared" si="291"/>
        <v>-740</v>
      </c>
      <c r="H18088" s="704" t="s">
        <v>12033</v>
      </c>
    </row>
    <row r="18089" spans="1:8" ht="15" x14ac:dyDescent="0.2">
      <c r="A18089" s="733">
        <v>45292</v>
      </c>
      <c r="B18089" s="62" t="s">
        <v>11623</v>
      </c>
      <c r="C18089" s="62" t="s">
        <v>10989</v>
      </c>
      <c r="D18089" s="182" t="s">
        <v>4308</v>
      </c>
      <c r="E18089" s="125">
        <v>3800</v>
      </c>
      <c r="F18089" s="125"/>
      <c r="G18089" s="125">
        <f t="shared" si="291"/>
        <v>-3800</v>
      </c>
      <c r="H18089" s="704" t="s">
        <v>12033</v>
      </c>
    </row>
    <row r="18090" spans="1:8" ht="15" x14ac:dyDescent="0.2">
      <c r="A18090" s="733">
        <v>45293</v>
      </c>
      <c r="B18090" s="62" t="s">
        <v>11605</v>
      </c>
      <c r="C18090" s="669" t="s">
        <v>10989</v>
      </c>
      <c r="D18090" s="906" t="s">
        <v>12067</v>
      </c>
      <c r="E18090" s="671">
        <v>44500</v>
      </c>
      <c r="F18090" s="125"/>
      <c r="G18090" s="125">
        <f t="shared" si="291"/>
        <v>-44500</v>
      </c>
      <c r="H18090" s="704" t="s">
        <v>12033</v>
      </c>
    </row>
    <row r="18091" spans="1:8" ht="15" x14ac:dyDescent="0.2">
      <c r="A18091" s="733">
        <v>45293</v>
      </c>
      <c r="B18091" s="62" t="s">
        <v>10906</v>
      </c>
      <c r="C18091" s="669" t="s">
        <v>10989</v>
      </c>
      <c r="D18091" s="906" t="s">
        <v>12067</v>
      </c>
      <c r="E18091" s="671">
        <v>280400</v>
      </c>
      <c r="F18091" s="125"/>
      <c r="G18091" s="125">
        <f t="shared" si="291"/>
        <v>-280400</v>
      </c>
      <c r="H18091" s="704" t="s">
        <v>12033</v>
      </c>
    </row>
    <row r="18092" spans="1:8" ht="15" x14ac:dyDescent="0.2">
      <c r="A18092" s="733">
        <v>45293</v>
      </c>
      <c r="B18092" s="62" t="s">
        <v>11442</v>
      </c>
      <c r="C18092" s="669" t="s">
        <v>10989</v>
      </c>
      <c r="D18092" s="906" t="s">
        <v>12067</v>
      </c>
      <c r="E18092" s="671">
        <v>3000</v>
      </c>
      <c r="F18092" s="125"/>
      <c r="G18092" s="125">
        <f t="shared" si="291"/>
        <v>-3000</v>
      </c>
      <c r="H18092" s="704" t="s">
        <v>12033</v>
      </c>
    </row>
    <row r="18093" spans="1:8" ht="15" x14ac:dyDescent="0.2">
      <c r="A18093" s="733">
        <v>45293</v>
      </c>
      <c r="B18093" s="62" t="s">
        <v>10230</v>
      </c>
      <c r="C18093" s="669" t="s">
        <v>10989</v>
      </c>
      <c r="D18093" s="906" t="s">
        <v>12067</v>
      </c>
      <c r="E18093" s="671">
        <v>25000</v>
      </c>
      <c r="F18093" s="125"/>
      <c r="G18093" s="125">
        <f t="shared" si="291"/>
        <v>-25000</v>
      </c>
      <c r="H18093" s="704" t="s">
        <v>12033</v>
      </c>
    </row>
    <row r="18094" spans="1:8" ht="15" x14ac:dyDescent="0.2">
      <c r="A18094" s="733">
        <v>45293</v>
      </c>
      <c r="B18094" s="62" t="s">
        <v>9984</v>
      </c>
      <c r="C18094" s="669" t="s">
        <v>10989</v>
      </c>
      <c r="D18094" s="906" t="s">
        <v>12067</v>
      </c>
      <c r="E18094" s="671">
        <v>4500</v>
      </c>
      <c r="F18094" s="125"/>
      <c r="G18094" s="125">
        <f t="shared" si="291"/>
        <v>-4500</v>
      </c>
      <c r="H18094" s="704" t="s">
        <v>12033</v>
      </c>
    </row>
    <row r="18095" spans="1:8" ht="15" x14ac:dyDescent="0.2">
      <c r="A18095" s="733">
        <v>45293</v>
      </c>
      <c r="B18095" s="62" t="s">
        <v>9984</v>
      </c>
      <c r="C18095" s="62" t="s">
        <v>11740</v>
      </c>
      <c r="D18095" s="182" t="s">
        <v>12022</v>
      </c>
      <c r="E18095" s="125">
        <v>267000</v>
      </c>
      <c r="F18095" s="125"/>
      <c r="G18095" s="125">
        <f t="shared" si="291"/>
        <v>-267000</v>
      </c>
      <c r="H18095" s="704" t="s">
        <v>12033</v>
      </c>
    </row>
    <row r="18096" spans="1:8" ht="15" x14ac:dyDescent="0.2">
      <c r="A18096" s="733">
        <v>45293</v>
      </c>
      <c r="B18096" s="62" t="s">
        <v>12068</v>
      </c>
      <c r="C18096" s="62" t="s">
        <v>12069</v>
      </c>
      <c r="D18096" s="182" t="s">
        <v>12070</v>
      </c>
      <c r="E18096" s="125">
        <v>15000</v>
      </c>
      <c r="F18096" s="125"/>
      <c r="G18096" s="125">
        <f t="shared" ref="G18096:G18111" si="292">F18096-E18096</f>
        <v>-15000</v>
      </c>
      <c r="H18096" s="704" t="s">
        <v>12033</v>
      </c>
    </row>
    <row r="18097" spans="1:8" ht="15" x14ac:dyDescent="0.2">
      <c r="A18097" s="733">
        <v>45293</v>
      </c>
      <c r="B18097" s="62" t="s">
        <v>3945</v>
      </c>
      <c r="C18097" s="62" t="s">
        <v>285</v>
      </c>
      <c r="D18097" s="182" t="s">
        <v>11379</v>
      </c>
      <c r="E18097" s="125">
        <v>500</v>
      </c>
      <c r="F18097" s="125"/>
      <c r="G18097" s="125">
        <f t="shared" si="292"/>
        <v>-500</v>
      </c>
      <c r="H18097" s="704" t="s">
        <v>12033</v>
      </c>
    </row>
    <row r="18098" spans="1:8" ht="15" x14ac:dyDescent="0.2">
      <c r="A18098" s="733">
        <v>45293</v>
      </c>
      <c r="B18098" s="62" t="s">
        <v>3945</v>
      </c>
      <c r="C18098" s="62" t="s">
        <v>5740</v>
      </c>
      <c r="D18098" s="182" t="s">
        <v>369</v>
      </c>
      <c r="E18098" s="125">
        <v>2500</v>
      </c>
      <c r="F18098" s="125"/>
      <c r="G18098" s="125">
        <f t="shared" si="292"/>
        <v>-2500</v>
      </c>
      <c r="H18098" s="704" t="s">
        <v>12033</v>
      </c>
    </row>
    <row r="18099" spans="1:8" ht="15" x14ac:dyDescent="0.2">
      <c r="A18099" s="733">
        <v>45293</v>
      </c>
      <c r="B18099" s="62" t="s">
        <v>10230</v>
      </c>
      <c r="C18099" s="62" t="s">
        <v>5740</v>
      </c>
      <c r="D18099" s="182" t="s">
        <v>369</v>
      </c>
      <c r="E18099" s="125">
        <v>1800</v>
      </c>
      <c r="F18099" s="125"/>
      <c r="G18099" s="125">
        <f t="shared" si="292"/>
        <v>-1800</v>
      </c>
      <c r="H18099" s="704" t="s">
        <v>12033</v>
      </c>
    </row>
    <row r="18100" spans="1:8" ht="15" x14ac:dyDescent="0.2">
      <c r="A18100" s="733">
        <v>45293</v>
      </c>
      <c r="B18100" s="62" t="s">
        <v>103</v>
      </c>
      <c r="C18100" s="62" t="s">
        <v>103</v>
      </c>
      <c r="D18100" s="182" t="s">
        <v>12071</v>
      </c>
      <c r="E18100" s="125">
        <v>5000</v>
      </c>
      <c r="F18100" s="125"/>
      <c r="G18100" s="125">
        <f t="shared" si="292"/>
        <v>-5000</v>
      </c>
      <c r="H18100" s="704" t="s">
        <v>12033</v>
      </c>
    </row>
    <row r="18101" spans="1:8" ht="17.25" customHeight="1" x14ac:dyDescent="0.2">
      <c r="A18101" s="733">
        <v>45293</v>
      </c>
      <c r="B18101" s="62" t="s">
        <v>11605</v>
      </c>
      <c r="C18101" s="669" t="s">
        <v>10989</v>
      </c>
      <c r="D18101" s="906" t="s">
        <v>12073</v>
      </c>
      <c r="E18101" s="671">
        <v>38000</v>
      </c>
      <c r="F18101" s="125"/>
      <c r="G18101" s="125">
        <f t="shared" si="292"/>
        <v>-38000</v>
      </c>
      <c r="H18101" s="704" t="s">
        <v>12033</v>
      </c>
    </row>
    <row r="18102" spans="1:8" ht="17.25" customHeight="1" x14ac:dyDescent="0.2">
      <c r="A18102" s="733">
        <v>45293</v>
      </c>
      <c r="B18102" s="62" t="s">
        <v>11085</v>
      </c>
      <c r="C18102" s="669" t="s">
        <v>10989</v>
      </c>
      <c r="D18102" s="906" t="s">
        <v>12072</v>
      </c>
      <c r="E18102" s="671">
        <v>38000</v>
      </c>
      <c r="F18102" s="125"/>
      <c r="G18102" s="125">
        <f t="shared" si="292"/>
        <v>-38000</v>
      </c>
      <c r="H18102" s="704" t="s">
        <v>12033</v>
      </c>
    </row>
    <row r="18103" spans="1:8" ht="24" x14ac:dyDescent="0.2">
      <c r="A18103" s="733">
        <v>45293</v>
      </c>
      <c r="B18103" s="62" t="s">
        <v>11550</v>
      </c>
      <c r="C18103" s="62" t="s">
        <v>10989</v>
      </c>
      <c r="D18103" s="182" t="s">
        <v>12074</v>
      </c>
      <c r="E18103" s="125">
        <v>100000</v>
      </c>
      <c r="F18103" s="125"/>
      <c r="G18103" s="125">
        <f t="shared" si="292"/>
        <v>-100000</v>
      </c>
      <c r="H18103" s="704" t="s">
        <v>12033</v>
      </c>
    </row>
    <row r="18104" spans="1:8" ht="15" x14ac:dyDescent="0.2">
      <c r="A18104" s="733">
        <v>45294</v>
      </c>
      <c r="B18104" s="62" t="s">
        <v>37</v>
      </c>
      <c r="C18104" s="62" t="s">
        <v>793</v>
      </c>
      <c r="D18104" s="182" t="s">
        <v>12075</v>
      </c>
      <c r="E18104" s="125">
        <v>5000</v>
      </c>
      <c r="F18104" s="125"/>
      <c r="G18104" s="125">
        <f t="shared" si="292"/>
        <v>-5000</v>
      </c>
      <c r="H18104" s="704" t="s">
        <v>12033</v>
      </c>
    </row>
    <row r="18105" spans="1:8" ht="15" x14ac:dyDescent="0.2">
      <c r="A18105" s="733">
        <v>45294</v>
      </c>
      <c r="B18105" s="62" t="s">
        <v>11716</v>
      </c>
      <c r="C18105" s="62" t="s">
        <v>10989</v>
      </c>
      <c r="D18105" s="182" t="s">
        <v>12076</v>
      </c>
      <c r="E18105" s="125">
        <v>3000</v>
      </c>
      <c r="F18105" s="125"/>
      <c r="G18105" s="125">
        <f t="shared" si="292"/>
        <v>-3000</v>
      </c>
      <c r="H18105" s="704" t="s">
        <v>12033</v>
      </c>
    </row>
    <row r="18106" spans="1:8" ht="15" x14ac:dyDescent="0.2">
      <c r="A18106" s="733">
        <v>45294</v>
      </c>
      <c r="B18106" s="62" t="s">
        <v>11085</v>
      </c>
      <c r="C18106" s="62" t="s">
        <v>5386</v>
      </c>
      <c r="D18106" s="182" t="s">
        <v>12085</v>
      </c>
      <c r="E18106" s="125">
        <v>7000</v>
      </c>
      <c r="F18106" s="125"/>
      <c r="G18106" s="125">
        <f t="shared" si="292"/>
        <v>-7000</v>
      </c>
      <c r="H18106" s="704" t="s">
        <v>12033</v>
      </c>
    </row>
    <row r="18107" spans="1:8" ht="15" x14ac:dyDescent="0.2">
      <c r="A18107" s="733">
        <v>45294</v>
      </c>
      <c r="B18107" s="62" t="s">
        <v>11716</v>
      </c>
      <c r="C18107" s="62" t="s">
        <v>11095</v>
      </c>
      <c r="D18107" s="182" t="s">
        <v>1156</v>
      </c>
      <c r="E18107" s="125">
        <v>40000</v>
      </c>
      <c r="F18107" s="125"/>
      <c r="G18107" s="125">
        <f t="shared" si="292"/>
        <v>-40000</v>
      </c>
      <c r="H18107" s="704" t="s">
        <v>12033</v>
      </c>
    </row>
    <row r="18108" spans="1:8" ht="15" customHeight="1" x14ac:dyDescent="0.2">
      <c r="A18108" s="733">
        <v>45294</v>
      </c>
      <c r="B18108" s="62" t="s">
        <v>10230</v>
      </c>
      <c r="C18108" s="62" t="s">
        <v>5740</v>
      </c>
      <c r="D18108" s="182" t="s">
        <v>369</v>
      </c>
      <c r="E18108" s="125">
        <v>700</v>
      </c>
      <c r="F18108" s="125"/>
      <c r="G18108" s="125">
        <f t="shared" si="292"/>
        <v>-700</v>
      </c>
      <c r="H18108" s="704" t="s">
        <v>12033</v>
      </c>
    </row>
    <row r="18109" spans="1:8" ht="15" x14ac:dyDescent="0.2">
      <c r="A18109" s="733">
        <v>45294</v>
      </c>
      <c r="B18109" s="62" t="s">
        <v>103</v>
      </c>
      <c r="C18109" s="62" t="s">
        <v>103</v>
      </c>
      <c r="D18109" s="182" t="s">
        <v>8156</v>
      </c>
      <c r="E18109" s="125">
        <v>3000</v>
      </c>
      <c r="F18109" s="125"/>
      <c r="G18109" s="125">
        <f t="shared" si="292"/>
        <v>-3000</v>
      </c>
      <c r="H18109" s="704" t="s">
        <v>12033</v>
      </c>
    </row>
    <row r="18110" spans="1:8" ht="15" x14ac:dyDescent="0.2">
      <c r="A18110" s="733">
        <v>45294</v>
      </c>
      <c r="B18110" s="62" t="s">
        <v>11085</v>
      </c>
      <c r="C18110" s="62" t="s">
        <v>10989</v>
      </c>
      <c r="D18110" s="182" t="s">
        <v>12086</v>
      </c>
      <c r="E18110" s="125">
        <v>7000</v>
      </c>
      <c r="F18110" s="125"/>
      <c r="G18110" s="125">
        <f t="shared" si="292"/>
        <v>-7000</v>
      </c>
      <c r="H18110" s="704" t="s">
        <v>12033</v>
      </c>
    </row>
    <row r="18111" spans="1:8" ht="15" x14ac:dyDescent="0.2">
      <c r="A18111" s="733">
        <v>45294</v>
      </c>
      <c r="B18111" s="62" t="s">
        <v>10230</v>
      </c>
      <c r="C18111" s="62" t="s">
        <v>10989</v>
      </c>
      <c r="D18111" s="182" t="s">
        <v>12087</v>
      </c>
      <c r="E18111" s="125">
        <v>6000</v>
      </c>
      <c r="F18111" s="125"/>
      <c r="G18111" s="125">
        <f t="shared" si="292"/>
        <v>-6000</v>
      </c>
      <c r="H18111" s="704" t="s">
        <v>12033</v>
      </c>
    </row>
    <row r="18112" spans="1:8" ht="15" x14ac:dyDescent="0.2">
      <c r="A18112" s="733">
        <v>45294</v>
      </c>
      <c r="B18112" s="62" t="s">
        <v>103</v>
      </c>
      <c r="C18112" s="62" t="s">
        <v>103</v>
      </c>
      <c r="D18112" s="182" t="s">
        <v>8156</v>
      </c>
      <c r="E18112" s="125">
        <v>4000</v>
      </c>
      <c r="F18112" s="125"/>
      <c r="G18112" s="125">
        <f t="shared" ref="G18112:G18136" si="293">F18112-E18112</f>
        <v>-4000</v>
      </c>
      <c r="H18112" s="704" t="s">
        <v>12033</v>
      </c>
    </row>
    <row r="18113" spans="1:8" ht="15" x14ac:dyDescent="0.2">
      <c r="A18113" s="733">
        <v>45294</v>
      </c>
      <c r="B18113" s="62" t="s">
        <v>11089</v>
      </c>
      <c r="C18113" s="669" t="s">
        <v>5680</v>
      </c>
      <c r="D18113" s="906" t="s">
        <v>12088</v>
      </c>
      <c r="E18113" s="671">
        <v>60000</v>
      </c>
      <c r="F18113" s="125"/>
      <c r="G18113" s="125">
        <f t="shared" si="293"/>
        <v>-60000</v>
      </c>
      <c r="H18113" s="704" t="s">
        <v>12033</v>
      </c>
    </row>
    <row r="18114" spans="1:8" ht="15" x14ac:dyDescent="0.2">
      <c r="A18114" s="733">
        <v>45294</v>
      </c>
      <c r="B18114" s="62" t="s">
        <v>10377</v>
      </c>
      <c r="C18114" s="669" t="s">
        <v>5680</v>
      </c>
      <c r="D18114" s="906" t="s">
        <v>12088</v>
      </c>
      <c r="E18114" s="671">
        <v>190000</v>
      </c>
      <c r="F18114" s="125"/>
      <c r="G18114" s="125">
        <f t="shared" si="293"/>
        <v>-190000</v>
      </c>
      <c r="H18114" s="704" t="s">
        <v>12033</v>
      </c>
    </row>
    <row r="18115" spans="1:8" ht="15" x14ac:dyDescent="0.2">
      <c r="A18115" s="733">
        <v>45294</v>
      </c>
      <c r="B18115" s="62" t="s">
        <v>10906</v>
      </c>
      <c r="C18115" s="62" t="s">
        <v>10851</v>
      </c>
      <c r="D18115" s="182" t="s">
        <v>12022</v>
      </c>
      <c r="E18115" s="125">
        <v>500000</v>
      </c>
      <c r="F18115" s="125"/>
      <c r="G18115" s="125">
        <f t="shared" si="293"/>
        <v>-500000</v>
      </c>
      <c r="H18115" s="704" t="s">
        <v>12033</v>
      </c>
    </row>
    <row r="18116" spans="1:8" ht="15" x14ac:dyDescent="0.2">
      <c r="A18116" s="733">
        <v>45294</v>
      </c>
      <c r="B18116" s="62" t="s">
        <v>11716</v>
      </c>
      <c r="C18116" s="62" t="s">
        <v>11095</v>
      </c>
      <c r="D18116" s="182" t="s">
        <v>12089</v>
      </c>
      <c r="E18116" s="125">
        <v>30000</v>
      </c>
      <c r="F18116" s="125"/>
      <c r="G18116" s="125">
        <f t="shared" si="293"/>
        <v>-30000</v>
      </c>
      <c r="H18116" s="704" t="s">
        <v>12033</v>
      </c>
    </row>
    <row r="18117" spans="1:8" ht="15" x14ac:dyDescent="0.2">
      <c r="A18117" s="733">
        <v>45294</v>
      </c>
      <c r="B18117" s="62" t="s">
        <v>11716</v>
      </c>
      <c r="C18117" s="62" t="s">
        <v>12090</v>
      </c>
      <c r="D18117" s="182" t="s">
        <v>12089</v>
      </c>
      <c r="E18117" s="125">
        <v>50000</v>
      </c>
      <c r="F18117" s="125"/>
      <c r="G18117" s="125">
        <f t="shared" si="293"/>
        <v>-50000</v>
      </c>
      <c r="H18117" s="704" t="s">
        <v>12033</v>
      </c>
    </row>
    <row r="18118" spans="1:8" ht="15" customHeight="1" x14ac:dyDescent="0.2">
      <c r="A18118" s="733">
        <v>45295</v>
      </c>
      <c r="B18118" s="62" t="s">
        <v>11883</v>
      </c>
      <c r="C18118" s="62" t="s">
        <v>12013</v>
      </c>
      <c r="D18118" s="182" t="s">
        <v>12014</v>
      </c>
      <c r="E18118" s="125">
        <v>750000</v>
      </c>
      <c r="F18118" s="125"/>
      <c r="G18118" s="125">
        <f t="shared" si="293"/>
        <v>-750000</v>
      </c>
      <c r="H18118" s="704" t="s">
        <v>12033</v>
      </c>
    </row>
    <row r="18119" spans="1:8" ht="15" customHeight="1" x14ac:dyDescent="0.2">
      <c r="A18119" s="733">
        <v>45295</v>
      </c>
      <c r="B18119" s="62" t="s">
        <v>10230</v>
      </c>
      <c r="C18119" s="669" t="s">
        <v>8392</v>
      </c>
      <c r="D18119" s="906" t="s">
        <v>12122</v>
      </c>
      <c r="E18119" s="671">
        <v>250000</v>
      </c>
      <c r="F18119" s="125"/>
      <c r="G18119" s="125">
        <f t="shared" si="293"/>
        <v>-250000</v>
      </c>
      <c r="H18119" s="704" t="s">
        <v>12033</v>
      </c>
    </row>
    <row r="18120" spans="1:8" ht="15" customHeight="1" x14ac:dyDescent="0.2">
      <c r="A18120" s="733">
        <v>45295</v>
      </c>
      <c r="B18120" s="62" t="s">
        <v>11442</v>
      </c>
      <c r="C18120" s="669" t="s">
        <v>8392</v>
      </c>
      <c r="D18120" s="906" t="s">
        <v>12122</v>
      </c>
      <c r="E18120" s="671">
        <v>250000</v>
      </c>
      <c r="F18120" s="125"/>
      <c r="G18120" s="125">
        <f t="shared" si="293"/>
        <v>-250000</v>
      </c>
      <c r="H18120" s="704" t="s">
        <v>12033</v>
      </c>
    </row>
    <row r="18121" spans="1:8" ht="15" customHeight="1" x14ac:dyDescent="0.2">
      <c r="A18121" s="733">
        <v>45295</v>
      </c>
      <c r="B18121" s="62" t="s">
        <v>11605</v>
      </c>
      <c r="C18121" s="669" t="s">
        <v>8392</v>
      </c>
      <c r="D18121" s="906" t="s">
        <v>12122</v>
      </c>
      <c r="E18121" s="671">
        <v>500000</v>
      </c>
      <c r="F18121" s="125"/>
      <c r="G18121" s="125">
        <f t="shared" si="293"/>
        <v>-500000</v>
      </c>
      <c r="H18121" s="704" t="s">
        <v>12033</v>
      </c>
    </row>
    <row r="18122" spans="1:8" ht="15" customHeight="1" x14ac:dyDescent="0.2">
      <c r="A18122" s="733">
        <v>45295</v>
      </c>
      <c r="B18122" s="62" t="s">
        <v>3945</v>
      </c>
      <c r="C18122" s="62" t="s">
        <v>10989</v>
      </c>
      <c r="D18122" s="182" t="s">
        <v>12092</v>
      </c>
      <c r="E18122" s="125">
        <v>78000</v>
      </c>
      <c r="F18122" s="125"/>
      <c r="G18122" s="125">
        <f t="shared" si="293"/>
        <v>-78000</v>
      </c>
      <c r="H18122" s="704" t="s">
        <v>12033</v>
      </c>
    </row>
    <row r="18123" spans="1:8" ht="15" x14ac:dyDescent="0.2">
      <c r="A18123" s="733">
        <v>45295</v>
      </c>
      <c r="B18123" s="62" t="s">
        <v>3945</v>
      </c>
      <c r="C18123" s="62" t="s">
        <v>5740</v>
      </c>
      <c r="D18123" s="182" t="s">
        <v>12093</v>
      </c>
      <c r="E18123" s="125">
        <v>2500</v>
      </c>
      <c r="F18123" s="125"/>
      <c r="G18123" s="125">
        <f t="shared" si="293"/>
        <v>-2500</v>
      </c>
      <c r="H18123" s="704" t="s">
        <v>12033</v>
      </c>
    </row>
    <row r="18124" spans="1:8" ht="15" x14ac:dyDescent="0.2">
      <c r="A18124" s="733">
        <v>45295</v>
      </c>
      <c r="B18124" s="62" t="s">
        <v>3945</v>
      </c>
      <c r="C18124" s="62" t="s">
        <v>285</v>
      </c>
      <c r="D18124" s="182" t="s">
        <v>11379</v>
      </c>
      <c r="E18124" s="125">
        <v>500</v>
      </c>
      <c r="F18124" s="125"/>
      <c r="G18124" s="125">
        <f t="shared" si="293"/>
        <v>-500</v>
      </c>
      <c r="H18124" s="704" t="s">
        <v>12033</v>
      </c>
    </row>
    <row r="18125" spans="1:8" ht="24" x14ac:dyDescent="0.2">
      <c r="A18125" s="733">
        <v>45295</v>
      </c>
      <c r="B18125" s="62" t="s">
        <v>11883</v>
      </c>
      <c r="C18125" s="62" t="s">
        <v>10989</v>
      </c>
      <c r="D18125" s="182" t="s">
        <v>12094</v>
      </c>
      <c r="E18125" s="125">
        <v>85000</v>
      </c>
      <c r="F18125" s="125"/>
      <c r="G18125" s="125">
        <f t="shared" si="293"/>
        <v>-85000</v>
      </c>
      <c r="H18125" s="704" t="s">
        <v>12033</v>
      </c>
    </row>
    <row r="18126" spans="1:8" ht="15" x14ac:dyDescent="0.2">
      <c r="A18126" s="733">
        <v>45295</v>
      </c>
      <c r="B18126" s="62" t="s">
        <v>11883</v>
      </c>
      <c r="C18126" s="62" t="s">
        <v>12096</v>
      </c>
      <c r="D18126" s="182" t="s">
        <v>12095</v>
      </c>
      <c r="E18126" s="125">
        <v>165988</v>
      </c>
      <c r="F18126" s="125"/>
      <c r="G18126" s="125">
        <f t="shared" si="293"/>
        <v>-165988</v>
      </c>
      <c r="H18126" s="704" t="s">
        <v>12033</v>
      </c>
    </row>
    <row r="18127" spans="1:8" ht="15" x14ac:dyDescent="0.2">
      <c r="A18127" s="733">
        <v>45295</v>
      </c>
      <c r="B18127" s="62" t="s">
        <v>10469</v>
      </c>
      <c r="C18127" s="62" t="s">
        <v>12018</v>
      </c>
      <c r="D18127" s="182" t="s">
        <v>12097</v>
      </c>
      <c r="E18127" s="125">
        <v>60000</v>
      </c>
      <c r="F18127" s="125"/>
      <c r="G18127" s="125">
        <f t="shared" si="293"/>
        <v>-60000</v>
      </c>
      <c r="H18127" s="704" t="s">
        <v>12033</v>
      </c>
    </row>
    <row r="18128" spans="1:8" ht="15" x14ac:dyDescent="0.2">
      <c r="A18128" s="733">
        <v>45295</v>
      </c>
      <c r="B18128" s="62" t="s">
        <v>37</v>
      </c>
      <c r="C18128" s="62" t="s">
        <v>391</v>
      </c>
      <c r="D18128" s="182" t="s">
        <v>12098</v>
      </c>
      <c r="E18128" s="125">
        <v>400</v>
      </c>
      <c r="F18128" s="125"/>
      <c r="G18128" s="125">
        <f t="shared" si="293"/>
        <v>-400</v>
      </c>
      <c r="H18128" s="704" t="s">
        <v>12033</v>
      </c>
    </row>
    <row r="18129" spans="1:8" ht="15" x14ac:dyDescent="0.2">
      <c r="A18129" s="733">
        <v>45295</v>
      </c>
      <c r="B18129" s="62" t="s">
        <v>37</v>
      </c>
      <c r="C18129" s="62" t="s">
        <v>391</v>
      </c>
      <c r="D18129" s="182" t="s">
        <v>6428</v>
      </c>
      <c r="E18129" s="125">
        <v>3000</v>
      </c>
      <c r="F18129" s="125"/>
      <c r="G18129" s="125">
        <f t="shared" si="293"/>
        <v>-3000</v>
      </c>
      <c r="H18129" s="704" t="s">
        <v>12033</v>
      </c>
    </row>
    <row r="18130" spans="1:8" ht="15" customHeight="1" x14ac:dyDescent="0.2">
      <c r="A18130" s="733">
        <v>45295</v>
      </c>
      <c r="B18130" s="62" t="s">
        <v>10906</v>
      </c>
      <c r="C18130" s="62" t="s">
        <v>10989</v>
      </c>
      <c r="D18130" s="182" t="s">
        <v>12099</v>
      </c>
      <c r="E18130" s="125">
        <v>2000</v>
      </c>
      <c r="F18130" s="125"/>
      <c r="G18130" s="125">
        <f t="shared" si="293"/>
        <v>-2000</v>
      </c>
      <c r="H18130" s="704" t="s">
        <v>12033</v>
      </c>
    </row>
    <row r="18131" spans="1:8" ht="15" customHeight="1" x14ac:dyDescent="0.2">
      <c r="A18131" s="733">
        <v>45295</v>
      </c>
      <c r="B18131" s="62" t="s">
        <v>103</v>
      </c>
      <c r="C18131" s="62" t="s">
        <v>1494</v>
      </c>
      <c r="D18131" s="182" t="s">
        <v>369</v>
      </c>
      <c r="E18131" s="125">
        <v>1980</v>
      </c>
      <c r="F18131" s="125"/>
      <c r="G18131" s="125">
        <f t="shared" si="293"/>
        <v>-1980</v>
      </c>
      <c r="H18131" s="704" t="s">
        <v>12033</v>
      </c>
    </row>
    <row r="18132" spans="1:8" ht="15" customHeight="1" x14ac:dyDescent="0.2">
      <c r="A18132" s="733">
        <v>45295</v>
      </c>
      <c r="B18132" s="62" t="s">
        <v>103</v>
      </c>
      <c r="C18132" s="62" t="s">
        <v>391</v>
      </c>
      <c r="D18132" s="182" t="s">
        <v>10984</v>
      </c>
      <c r="E18132" s="125">
        <v>1000</v>
      </c>
      <c r="F18132" s="125"/>
      <c r="G18132" s="125">
        <f t="shared" si="293"/>
        <v>-1000</v>
      </c>
      <c r="H18132" s="704" t="s">
        <v>12033</v>
      </c>
    </row>
    <row r="18133" spans="1:8" ht="15" customHeight="1" x14ac:dyDescent="0.2">
      <c r="A18133" s="733">
        <v>45295</v>
      </c>
      <c r="B18133" s="62" t="s">
        <v>11883</v>
      </c>
      <c r="C18133" s="62" t="s">
        <v>5740</v>
      </c>
      <c r="D18133" s="182" t="s">
        <v>10335</v>
      </c>
      <c r="E18133" s="125">
        <v>300</v>
      </c>
      <c r="F18133" s="125"/>
      <c r="G18133" s="125">
        <f t="shared" si="293"/>
        <v>-300</v>
      </c>
      <c r="H18133" s="704" t="s">
        <v>12033</v>
      </c>
    </row>
    <row r="18134" spans="1:8" ht="15" customHeight="1" x14ac:dyDescent="0.2">
      <c r="A18134" s="733">
        <v>45295</v>
      </c>
      <c r="B18134" s="62" t="s">
        <v>11716</v>
      </c>
      <c r="C18134" s="62" t="s">
        <v>5740</v>
      </c>
      <c r="D18134" s="182" t="s">
        <v>10335</v>
      </c>
      <c r="E18134" s="125">
        <v>700</v>
      </c>
      <c r="F18134" s="125"/>
      <c r="G18134" s="125">
        <f t="shared" si="293"/>
        <v>-700</v>
      </c>
      <c r="H18134" s="704" t="s">
        <v>12033</v>
      </c>
    </row>
    <row r="18135" spans="1:8" ht="15" customHeight="1" x14ac:dyDescent="0.2">
      <c r="A18135" s="733">
        <v>45295</v>
      </c>
      <c r="B18135" s="62" t="s">
        <v>11085</v>
      </c>
      <c r="C18135" s="62" t="s">
        <v>5740</v>
      </c>
      <c r="D18135" s="182" t="s">
        <v>369</v>
      </c>
      <c r="E18135" s="125">
        <v>700</v>
      </c>
      <c r="F18135" s="125"/>
      <c r="G18135" s="125">
        <f t="shared" si="293"/>
        <v>-700</v>
      </c>
      <c r="H18135" s="704" t="s">
        <v>12033</v>
      </c>
    </row>
    <row r="18136" spans="1:8" ht="14.25" customHeight="1" x14ac:dyDescent="0.2">
      <c r="A18136" s="733">
        <v>45295</v>
      </c>
      <c r="B18136" s="62" t="s">
        <v>11442</v>
      </c>
      <c r="C18136" s="62" t="s">
        <v>10989</v>
      </c>
      <c r="D18136" s="182" t="s">
        <v>12101</v>
      </c>
      <c r="E18136" s="125">
        <v>15000</v>
      </c>
      <c r="F18136" s="125"/>
      <c r="G18136" s="125">
        <f t="shared" si="293"/>
        <v>-15000</v>
      </c>
      <c r="H18136" s="704" t="s">
        <v>12033</v>
      </c>
    </row>
    <row r="18137" spans="1:8" ht="15" x14ac:dyDescent="0.2">
      <c r="A18137" s="733">
        <v>45296</v>
      </c>
      <c r="B18137" s="62" t="s">
        <v>3945</v>
      </c>
      <c r="C18137" s="62" t="s">
        <v>12103</v>
      </c>
      <c r="D18137" s="182" t="s">
        <v>12104</v>
      </c>
      <c r="E18137" s="125">
        <v>75000</v>
      </c>
      <c r="F18137" s="125"/>
      <c r="G18137" s="125">
        <f t="shared" ref="G18137:G18173" si="294">F18137-E18137</f>
        <v>-75000</v>
      </c>
      <c r="H18137" s="704" t="s">
        <v>12033</v>
      </c>
    </row>
    <row r="18138" spans="1:8" ht="15" x14ac:dyDescent="0.2">
      <c r="A18138" s="733">
        <v>45296</v>
      </c>
      <c r="B18138" s="62" t="s">
        <v>103</v>
      </c>
      <c r="C18138" s="62" t="s">
        <v>103</v>
      </c>
      <c r="D18138" s="182" t="s">
        <v>8156</v>
      </c>
      <c r="E18138" s="125">
        <v>4000</v>
      </c>
      <c r="F18138" s="125"/>
      <c r="G18138" s="125">
        <f t="shared" si="294"/>
        <v>-4000</v>
      </c>
      <c r="H18138" s="704" t="s">
        <v>12033</v>
      </c>
    </row>
    <row r="18139" spans="1:8" ht="15" x14ac:dyDescent="0.2">
      <c r="A18139" s="733">
        <v>45296</v>
      </c>
      <c r="B18139" s="62" t="s">
        <v>103</v>
      </c>
      <c r="C18139" s="62" t="s">
        <v>103</v>
      </c>
      <c r="D18139" s="182" t="s">
        <v>12105</v>
      </c>
      <c r="E18139" s="125">
        <v>1800</v>
      </c>
      <c r="F18139" s="125"/>
      <c r="G18139" s="125">
        <f t="shared" si="294"/>
        <v>-1800</v>
      </c>
      <c r="H18139" s="704" t="s">
        <v>12033</v>
      </c>
    </row>
    <row r="18140" spans="1:8" ht="15" x14ac:dyDescent="0.2">
      <c r="A18140" s="733">
        <v>45296</v>
      </c>
      <c r="B18140" s="62" t="s">
        <v>11883</v>
      </c>
      <c r="C18140" s="62" t="s">
        <v>8370</v>
      </c>
      <c r="D18140" s="182" t="s">
        <v>369</v>
      </c>
      <c r="E18140" s="125">
        <v>2700</v>
      </c>
      <c r="F18140" s="125"/>
      <c r="G18140" s="125">
        <f t="shared" si="294"/>
        <v>-2700</v>
      </c>
      <c r="H18140" s="704" t="s">
        <v>12033</v>
      </c>
    </row>
    <row r="18141" spans="1:8" ht="15" x14ac:dyDescent="0.2">
      <c r="A18141" s="733">
        <v>45296</v>
      </c>
      <c r="B18141" s="62" t="s">
        <v>11883</v>
      </c>
      <c r="C18141" s="62" t="s">
        <v>1062</v>
      </c>
      <c r="D18141" s="182" t="s">
        <v>12110</v>
      </c>
      <c r="E18141" s="125">
        <v>13000</v>
      </c>
      <c r="F18141" s="125"/>
      <c r="G18141" s="125">
        <f t="shared" si="294"/>
        <v>-13000</v>
      </c>
      <c r="H18141" s="704" t="s">
        <v>12033</v>
      </c>
    </row>
    <row r="18142" spans="1:8" ht="15" x14ac:dyDescent="0.2">
      <c r="A18142" s="733">
        <v>45297</v>
      </c>
      <c r="B18142" s="40" t="s">
        <v>6503</v>
      </c>
      <c r="C18142" s="62" t="s">
        <v>12002</v>
      </c>
      <c r="D18142" s="182" t="s">
        <v>12022</v>
      </c>
      <c r="E18142" s="125">
        <v>50000</v>
      </c>
      <c r="F18142" s="125"/>
      <c r="G18142" s="125">
        <f t="shared" si="294"/>
        <v>-50000</v>
      </c>
      <c r="H18142" s="704" t="s">
        <v>12033</v>
      </c>
    </row>
    <row r="18143" spans="1:8" ht="24" x14ac:dyDescent="0.2">
      <c r="A18143" s="733">
        <v>45297</v>
      </c>
      <c r="B18143" s="62" t="s">
        <v>10469</v>
      </c>
      <c r="C18143" s="62" t="s">
        <v>11621</v>
      </c>
      <c r="D18143" s="182" t="s">
        <v>12111</v>
      </c>
      <c r="E18143" s="125">
        <v>200000</v>
      </c>
      <c r="F18143" s="125"/>
      <c r="G18143" s="125">
        <f t="shared" si="294"/>
        <v>-200000</v>
      </c>
      <c r="H18143" s="704" t="s">
        <v>12033</v>
      </c>
    </row>
    <row r="18144" spans="1:8" ht="15" x14ac:dyDescent="0.2">
      <c r="A18144" s="733">
        <v>45296</v>
      </c>
      <c r="B18144" s="62" t="s">
        <v>11442</v>
      </c>
      <c r="C18144" s="62" t="s">
        <v>10989</v>
      </c>
      <c r="D18144" s="182" t="s">
        <v>12112</v>
      </c>
      <c r="E18144" s="125">
        <v>14000</v>
      </c>
      <c r="F18144" s="125"/>
      <c r="G18144" s="125">
        <f t="shared" si="294"/>
        <v>-14000</v>
      </c>
      <c r="H18144" s="704" t="s">
        <v>12033</v>
      </c>
    </row>
    <row r="18145" spans="1:8" ht="48" x14ac:dyDescent="0.2">
      <c r="A18145" s="733">
        <v>45296</v>
      </c>
      <c r="B18145" s="62" t="s">
        <v>11442</v>
      </c>
      <c r="C18145" s="62" t="s">
        <v>12114</v>
      </c>
      <c r="D18145" s="182" t="s">
        <v>12115</v>
      </c>
      <c r="E18145" s="125">
        <v>3600000</v>
      </c>
      <c r="F18145" s="125"/>
      <c r="G18145" s="125">
        <f t="shared" si="294"/>
        <v>-3600000</v>
      </c>
      <c r="H18145" s="704" t="s">
        <v>12033</v>
      </c>
    </row>
    <row r="18146" spans="1:8" ht="15" x14ac:dyDescent="0.2">
      <c r="A18146" s="733">
        <v>45297</v>
      </c>
      <c r="B18146" s="62" t="s">
        <v>10906</v>
      </c>
      <c r="C18146" s="62" t="s">
        <v>2189</v>
      </c>
      <c r="D18146" s="182" t="s">
        <v>12113</v>
      </c>
      <c r="E18146" s="125">
        <v>15000</v>
      </c>
      <c r="F18146" s="125"/>
      <c r="G18146" s="125">
        <f t="shared" si="294"/>
        <v>-15000</v>
      </c>
      <c r="H18146" s="704" t="s">
        <v>12033</v>
      </c>
    </row>
    <row r="18147" spans="1:8" ht="15" x14ac:dyDescent="0.2">
      <c r="A18147" s="733">
        <v>45297</v>
      </c>
      <c r="B18147" s="62" t="s">
        <v>11883</v>
      </c>
      <c r="C18147" s="62" t="s">
        <v>5740</v>
      </c>
      <c r="D18147" s="182" t="s">
        <v>369</v>
      </c>
      <c r="E18147" s="125">
        <v>1700</v>
      </c>
      <c r="F18147" s="125"/>
      <c r="G18147" s="125">
        <f t="shared" si="294"/>
        <v>-1700</v>
      </c>
      <c r="H18147" s="704" t="s">
        <v>12033</v>
      </c>
    </row>
    <row r="18148" spans="1:8" ht="15" x14ac:dyDescent="0.2">
      <c r="A18148" s="733">
        <v>45297</v>
      </c>
      <c r="B18148" s="62" t="s">
        <v>10906</v>
      </c>
      <c r="C18148" s="62" t="s">
        <v>5740</v>
      </c>
      <c r="D18148" s="182" t="s">
        <v>10335</v>
      </c>
      <c r="E18148" s="125">
        <v>400</v>
      </c>
      <c r="F18148" s="125"/>
      <c r="G18148" s="125">
        <f t="shared" si="294"/>
        <v>-400</v>
      </c>
      <c r="H18148" s="704" t="s">
        <v>12033</v>
      </c>
    </row>
    <row r="18149" spans="1:8" ht="15" x14ac:dyDescent="0.2">
      <c r="A18149" s="733">
        <v>45297</v>
      </c>
      <c r="B18149" s="62" t="s">
        <v>12608</v>
      </c>
      <c r="C18149" s="62" t="s">
        <v>10989</v>
      </c>
      <c r="D18149" s="182" t="s">
        <v>12117</v>
      </c>
      <c r="E18149" s="125">
        <v>10300</v>
      </c>
      <c r="F18149" s="125"/>
      <c r="G18149" s="125">
        <f t="shared" si="294"/>
        <v>-10300</v>
      </c>
      <c r="H18149" s="704" t="s">
        <v>12033</v>
      </c>
    </row>
    <row r="18150" spans="1:8" ht="15" x14ac:dyDescent="0.2">
      <c r="A18150" s="733">
        <v>45297</v>
      </c>
      <c r="B18150" s="62" t="s">
        <v>11623</v>
      </c>
      <c r="C18150" s="62" t="s">
        <v>391</v>
      </c>
      <c r="D18150" s="182" t="s">
        <v>12118</v>
      </c>
      <c r="E18150" s="125">
        <v>150</v>
      </c>
      <c r="F18150" s="125"/>
      <c r="G18150" s="125">
        <f t="shared" si="294"/>
        <v>-150</v>
      </c>
      <c r="H18150" s="704" t="s">
        <v>12033</v>
      </c>
    </row>
    <row r="18151" spans="1:8" ht="15" x14ac:dyDescent="0.2">
      <c r="A18151" s="733">
        <v>45297</v>
      </c>
      <c r="B18151" s="62" t="s">
        <v>10906</v>
      </c>
      <c r="C18151" s="62" t="s">
        <v>10989</v>
      </c>
      <c r="D18151" s="182" t="s">
        <v>12119</v>
      </c>
      <c r="E18151" s="125">
        <v>2000</v>
      </c>
      <c r="F18151" s="125"/>
      <c r="G18151" s="125">
        <f t="shared" si="294"/>
        <v>-2000</v>
      </c>
      <c r="H18151" s="704" t="s">
        <v>12033</v>
      </c>
    </row>
    <row r="18152" spans="1:8" ht="15" x14ac:dyDescent="0.2">
      <c r="A18152" s="733">
        <v>45297</v>
      </c>
      <c r="B18152" s="62" t="s">
        <v>11883</v>
      </c>
      <c r="C18152" s="62" t="s">
        <v>5740</v>
      </c>
      <c r="D18152" s="182" t="s">
        <v>12120</v>
      </c>
      <c r="E18152" s="125">
        <v>500</v>
      </c>
      <c r="F18152" s="125"/>
      <c r="G18152" s="125">
        <f t="shared" si="294"/>
        <v>-500</v>
      </c>
      <c r="H18152" s="704" t="s">
        <v>12033</v>
      </c>
    </row>
    <row r="18153" spans="1:8" ht="15" x14ac:dyDescent="0.2">
      <c r="A18153" s="733">
        <v>45299</v>
      </c>
      <c r="B18153" s="62" t="s">
        <v>12608</v>
      </c>
      <c r="C18153" s="62" t="s">
        <v>10989</v>
      </c>
      <c r="D18153" s="182" t="s">
        <v>12136</v>
      </c>
      <c r="E18153" s="125">
        <v>1500</v>
      </c>
      <c r="F18153" s="125"/>
      <c r="G18153" s="125">
        <f t="shared" si="294"/>
        <v>-1500</v>
      </c>
      <c r="H18153" s="704" t="s">
        <v>12033</v>
      </c>
    </row>
    <row r="18154" spans="1:8" ht="15" x14ac:dyDescent="0.2">
      <c r="A18154" s="733">
        <v>45299</v>
      </c>
      <c r="B18154" s="62" t="s">
        <v>11085</v>
      </c>
      <c r="C18154" s="62" t="s">
        <v>5740</v>
      </c>
      <c r="D18154" s="182" t="s">
        <v>12137</v>
      </c>
      <c r="E18154" s="125">
        <v>5000</v>
      </c>
      <c r="F18154" s="125"/>
      <c r="G18154" s="125">
        <f t="shared" si="294"/>
        <v>-5000</v>
      </c>
      <c r="H18154" s="704" t="s">
        <v>12033</v>
      </c>
    </row>
    <row r="18155" spans="1:8" ht="15" x14ac:dyDescent="0.2">
      <c r="A18155" s="733">
        <v>45299</v>
      </c>
      <c r="B18155" s="62" t="s">
        <v>11085</v>
      </c>
      <c r="C18155" s="62" t="s">
        <v>285</v>
      </c>
      <c r="D18155" s="182" t="s">
        <v>12143</v>
      </c>
      <c r="E18155" s="125">
        <v>7000</v>
      </c>
      <c r="F18155" s="125"/>
      <c r="G18155" s="125">
        <f t="shared" si="294"/>
        <v>-7000</v>
      </c>
      <c r="H18155" s="704" t="s">
        <v>12033</v>
      </c>
    </row>
    <row r="18156" spans="1:8" ht="15" x14ac:dyDescent="0.2">
      <c r="A18156" s="733">
        <v>45299</v>
      </c>
      <c r="B18156" s="62" t="s">
        <v>11085</v>
      </c>
      <c r="C18156" s="62" t="s">
        <v>10989</v>
      </c>
      <c r="D18156" s="182" t="s">
        <v>9915</v>
      </c>
      <c r="E18156" s="125">
        <v>29500</v>
      </c>
      <c r="F18156" s="125"/>
      <c r="G18156" s="125">
        <f t="shared" si="294"/>
        <v>-29500</v>
      </c>
      <c r="H18156" s="704" t="s">
        <v>12033</v>
      </c>
    </row>
    <row r="18157" spans="1:8" ht="15" x14ac:dyDescent="0.2">
      <c r="A18157" s="733">
        <v>45299</v>
      </c>
      <c r="B18157" s="62" t="s">
        <v>11085</v>
      </c>
      <c r="C18157" s="62" t="s">
        <v>391</v>
      </c>
      <c r="D18157" s="182" t="s">
        <v>12144</v>
      </c>
      <c r="E18157" s="125">
        <v>10000</v>
      </c>
      <c r="F18157" s="125"/>
      <c r="G18157" s="125">
        <f t="shared" si="294"/>
        <v>-10000</v>
      </c>
      <c r="H18157" s="704" t="s">
        <v>12033</v>
      </c>
    </row>
    <row r="18158" spans="1:8" ht="15" x14ac:dyDescent="0.2">
      <c r="A18158" s="733">
        <v>45299</v>
      </c>
      <c r="B18158" s="62" t="s">
        <v>11085</v>
      </c>
      <c r="C18158" s="62" t="s">
        <v>12223</v>
      </c>
      <c r="D18158" s="182" t="s">
        <v>12221</v>
      </c>
      <c r="E18158" s="125">
        <v>10000</v>
      </c>
      <c r="F18158" s="125"/>
      <c r="G18158" s="125">
        <f t="shared" si="294"/>
        <v>-10000</v>
      </c>
      <c r="H18158" s="704" t="s">
        <v>12033</v>
      </c>
    </row>
    <row r="18159" spans="1:8" ht="15" x14ac:dyDescent="0.2">
      <c r="A18159" s="733">
        <v>45299</v>
      </c>
      <c r="B18159" s="62" t="s">
        <v>103</v>
      </c>
      <c r="C18159" s="62" t="s">
        <v>391</v>
      </c>
      <c r="D18159" s="182" t="s">
        <v>12222</v>
      </c>
      <c r="E18159" s="125">
        <v>5000</v>
      </c>
      <c r="F18159" s="125"/>
      <c r="G18159" s="125">
        <f t="shared" si="294"/>
        <v>-5000</v>
      </c>
      <c r="H18159" s="704" t="s">
        <v>12033</v>
      </c>
    </row>
    <row r="18160" spans="1:8" ht="15" x14ac:dyDescent="0.2">
      <c r="A18160" s="733">
        <v>45300</v>
      </c>
      <c r="B18160" s="62" t="s">
        <v>11085</v>
      </c>
      <c r="C18160" s="62" t="s">
        <v>7947</v>
      </c>
      <c r="D18160" s="182" t="s">
        <v>12145</v>
      </c>
      <c r="E18160" s="125">
        <v>40000</v>
      </c>
      <c r="F18160" s="125"/>
      <c r="G18160" s="125">
        <f t="shared" si="294"/>
        <v>-40000</v>
      </c>
      <c r="H18160" s="704" t="s">
        <v>12033</v>
      </c>
    </row>
    <row r="18161" spans="1:8" ht="15" x14ac:dyDescent="0.2">
      <c r="A18161" s="733">
        <v>45300</v>
      </c>
      <c r="B18161" s="62" t="s">
        <v>10294</v>
      </c>
      <c r="C18161" s="565" t="s">
        <v>8392</v>
      </c>
      <c r="D18161" s="874" t="s">
        <v>12296</v>
      </c>
      <c r="E18161" s="566">
        <v>25780</v>
      </c>
      <c r="F18161" s="125"/>
      <c r="G18161" s="125">
        <f t="shared" si="294"/>
        <v>-25780</v>
      </c>
      <c r="H18161" s="704" t="s">
        <v>12033</v>
      </c>
    </row>
    <row r="18162" spans="1:8" ht="15" x14ac:dyDescent="0.2">
      <c r="A18162" s="733">
        <v>45300</v>
      </c>
      <c r="B18162" s="62" t="s">
        <v>10230</v>
      </c>
      <c r="C18162" s="565" t="s">
        <v>8392</v>
      </c>
      <c r="D18162" s="874" t="s">
        <v>12296</v>
      </c>
      <c r="E18162" s="566">
        <v>10470</v>
      </c>
      <c r="F18162" s="125"/>
      <c r="G18162" s="125">
        <f t="shared" ref="G18162:G18171" si="295">F18162-E18162</f>
        <v>-10470</v>
      </c>
      <c r="H18162" s="704" t="s">
        <v>12033</v>
      </c>
    </row>
    <row r="18163" spans="1:8" ht="15" x14ac:dyDescent="0.2">
      <c r="A18163" s="733">
        <v>45300</v>
      </c>
      <c r="B18163" s="62" t="s">
        <v>10574</v>
      </c>
      <c r="C18163" s="565" t="s">
        <v>8392</v>
      </c>
      <c r="D18163" s="874" t="s">
        <v>12296</v>
      </c>
      <c r="E18163" s="566">
        <v>1347</v>
      </c>
      <c r="F18163" s="125"/>
      <c r="G18163" s="125">
        <f t="shared" si="295"/>
        <v>-1347</v>
      </c>
      <c r="H18163" s="704" t="s">
        <v>12033</v>
      </c>
    </row>
    <row r="18164" spans="1:8" ht="15" x14ac:dyDescent="0.2">
      <c r="A18164" s="733">
        <v>45300</v>
      </c>
      <c r="B18164" s="62" t="s">
        <v>10907</v>
      </c>
      <c r="C18164" s="565" t="s">
        <v>8392</v>
      </c>
      <c r="D18164" s="874" t="s">
        <v>12296</v>
      </c>
      <c r="E18164" s="566">
        <v>187415</v>
      </c>
      <c r="F18164" s="125"/>
      <c r="G18164" s="125">
        <f t="shared" si="295"/>
        <v>-187415</v>
      </c>
      <c r="H18164" s="704" t="s">
        <v>12033</v>
      </c>
    </row>
    <row r="18165" spans="1:8" ht="15" x14ac:dyDescent="0.2">
      <c r="A18165" s="733">
        <v>45300</v>
      </c>
      <c r="B18165" s="62" t="s">
        <v>11003</v>
      </c>
      <c r="C18165" s="565" t="s">
        <v>8392</v>
      </c>
      <c r="D18165" s="874" t="s">
        <v>12296</v>
      </c>
      <c r="E18165" s="566">
        <v>4390</v>
      </c>
      <c r="F18165" s="125"/>
      <c r="G18165" s="125">
        <f t="shared" si="295"/>
        <v>-4390</v>
      </c>
      <c r="H18165" s="704" t="s">
        <v>12033</v>
      </c>
    </row>
    <row r="18166" spans="1:8" ht="15" x14ac:dyDescent="0.2">
      <c r="A18166" s="733">
        <v>45300</v>
      </c>
      <c r="B18166" s="62" t="s">
        <v>11071</v>
      </c>
      <c r="C18166" s="565" t="s">
        <v>8392</v>
      </c>
      <c r="D18166" s="874" t="s">
        <v>12296</v>
      </c>
      <c r="E18166" s="566">
        <v>75122</v>
      </c>
      <c r="F18166" s="125"/>
      <c r="G18166" s="125">
        <f t="shared" si="295"/>
        <v>-75122</v>
      </c>
      <c r="H18166" s="704" t="s">
        <v>12033</v>
      </c>
    </row>
    <row r="18167" spans="1:8" ht="15" x14ac:dyDescent="0.2">
      <c r="A18167" s="733">
        <v>45300</v>
      </c>
      <c r="B18167" s="62" t="s">
        <v>11442</v>
      </c>
      <c r="C18167" s="565" t="s">
        <v>8392</v>
      </c>
      <c r="D18167" s="874" t="s">
        <v>12296</v>
      </c>
      <c r="E18167" s="566">
        <v>130168</v>
      </c>
      <c r="F18167" s="125"/>
      <c r="G18167" s="125">
        <f t="shared" si="295"/>
        <v>-130168</v>
      </c>
      <c r="H18167" s="704" t="s">
        <v>12033</v>
      </c>
    </row>
    <row r="18168" spans="1:8" ht="15" x14ac:dyDescent="0.2">
      <c r="A18168" s="733">
        <v>45300</v>
      </c>
      <c r="B18168" s="62" t="s">
        <v>11267</v>
      </c>
      <c r="C18168" s="565" t="s">
        <v>8392</v>
      </c>
      <c r="D18168" s="874" t="s">
        <v>12296</v>
      </c>
      <c r="E18168" s="566">
        <v>13416</v>
      </c>
      <c r="F18168" s="125"/>
      <c r="G18168" s="125">
        <f t="shared" si="295"/>
        <v>-13416</v>
      </c>
      <c r="H18168" s="704" t="s">
        <v>12033</v>
      </c>
    </row>
    <row r="18169" spans="1:8" ht="15" x14ac:dyDescent="0.2">
      <c r="A18169" s="733">
        <v>45300</v>
      </c>
      <c r="B18169" s="62" t="s">
        <v>11704</v>
      </c>
      <c r="C18169" s="565" t="s">
        <v>8392</v>
      </c>
      <c r="D18169" s="874" t="s">
        <v>12296</v>
      </c>
      <c r="E18169" s="566">
        <v>56173</v>
      </c>
      <c r="F18169" s="125"/>
      <c r="G18169" s="125">
        <f t="shared" si="295"/>
        <v>-56173</v>
      </c>
      <c r="H18169" s="704" t="s">
        <v>12033</v>
      </c>
    </row>
    <row r="18170" spans="1:8" ht="15" x14ac:dyDescent="0.2">
      <c r="A18170" s="733">
        <v>45300</v>
      </c>
      <c r="B18170" s="62" t="s">
        <v>11507</v>
      </c>
      <c r="C18170" s="565" t="s">
        <v>8392</v>
      </c>
      <c r="D18170" s="874" t="s">
        <v>12296</v>
      </c>
      <c r="E18170" s="566">
        <v>73043</v>
      </c>
      <c r="F18170" s="125"/>
      <c r="G18170" s="125">
        <f t="shared" si="295"/>
        <v>-73043</v>
      </c>
      <c r="H18170" s="704" t="s">
        <v>12033</v>
      </c>
    </row>
    <row r="18171" spans="1:8" ht="15" x14ac:dyDescent="0.2">
      <c r="A18171" s="733">
        <v>45300</v>
      </c>
      <c r="B18171" s="62" t="s">
        <v>11605</v>
      </c>
      <c r="C18171" s="565" t="s">
        <v>8392</v>
      </c>
      <c r="D18171" s="874" t="s">
        <v>12296</v>
      </c>
      <c r="E18171" s="566">
        <v>322676</v>
      </c>
      <c r="F18171" s="125"/>
      <c r="G18171" s="125">
        <f t="shared" si="295"/>
        <v>-322676</v>
      </c>
      <c r="H18171" s="704" t="s">
        <v>12033</v>
      </c>
    </row>
    <row r="18172" spans="1:8" ht="15" x14ac:dyDescent="0.2">
      <c r="A18172" s="733">
        <v>45300</v>
      </c>
      <c r="B18172" s="62" t="s">
        <v>11883</v>
      </c>
      <c r="C18172" s="62" t="s">
        <v>11287</v>
      </c>
      <c r="D18172" s="182" t="s">
        <v>12022</v>
      </c>
      <c r="E18172" s="125">
        <v>275000</v>
      </c>
      <c r="F18172" s="125"/>
      <c r="G18172" s="125">
        <f t="shared" si="294"/>
        <v>-275000</v>
      </c>
      <c r="H18172" s="704" t="s">
        <v>12033</v>
      </c>
    </row>
    <row r="18173" spans="1:8" ht="15" x14ac:dyDescent="0.2">
      <c r="A18173" s="733">
        <v>45300</v>
      </c>
      <c r="B18173" s="62" t="s">
        <v>11085</v>
      </c>
      <c r="C18173" s="62" t="s">
        <v>5740</v>
      </c>
      <c r="D18173" s="182" t="s">
        <v>369</v>
      </c>
      <c r="E18173" s="125">
        <v>240</v>
      </c>
      <c r="F18173" s="125"/>
      <c r="G18173" s="125">
        <f t="shared" si="294"/>
        <v>-240</v>
      </c>
      <c r="H18173" s="704" t="s">
        <v>12033</v>
      </c>
    </row>
    <row r="18174" spans="1:8" ht="15" x14ac:dyDescent="0.2">
      <c r="A18174" s="733">
        <v>45300</v>
      </c>
      <c r="B18174" s="62" t="s">
        <v>11085</v>
      </c>
      <c r="C18174" s="62" t="s">
        <v>11961</v>
      </c>
      <c r="D18174" s="182" t="s">
        <v>12138</v>
      </c>
      <c r="E18174" s="125">
        <v>20000</v>
      </c>
      <c r="F18174" s="125"/>
      <c r="G18174" s="125">
        <f t="shared" ref="G18174:G18206" si="296">F18174-E18174</f>
        <v>-20000</v>
      </c>
      <c r="H18174" s="704" t="s">
        <v>12033</v>
      </c>
    </row>
    <row r="18175" spans="1:8" ht="15" x14ac:dyDescent="0.2">
      <c r="A18175" s="733">
        <v>45300</v>
      </c>
      <c r="B18175" s="62" t="s">
        <v>103</v>
      </c>
      <c r="C18175" s="62" t="s">
        <v>103</v>
      </c>
      <c r="D18175" s="182" t="s">
        <v>8156</v>
      </c>
      <c r="E18175" s="125">
        <v>4000</v>
      </c>
      <c r="F18175" s="125"/>
      <c r="G18175" s="125">
        <f t="shared" si="296"/>
        <v>-4000</v>
      </c>
      <c r="H18175" s="704" t="s">
        <v>12033</v>
      </c>
    </row>
    <row r="18176" spans="1:8" ht="15" x14ac:dyDescent="0.2">
      <c r="A18176" s="733">
        <v>45300</v>
      </c>
      <c r="B18176" s="62" t="s">
        <v>3945</v>
      </c>
      <c r="C18176" s="62" t="s">
        <v>5409</v>
      </c>
      <c r="D18176" s="182" t="s">
        <v>12139</v>
      </c>
      <c r="E18176" s="125">
        <v>20000</v>
      </c>
      <c r="F18176" s="125"/>
      <c r="G18176" s="125">
        <f t="shared" si="296"/>
        <v>-20000</v>
      </c>
      <c r="H18176" s="704" t="s">
        <v>12033</v>
      </c>
    </row>
    <row r="18177" spans="1:8" ht="15" x14ac:dyDescent="0.2">
      <c r="A18177" s="733">
        <v>45300</v>
      </c>
      <c r="B18177" s="62" t="s">
        <v>11726</v>
      </c>
      <c r="C18177" s="62" t="s">
        <v>12140</v>
      </c>
      <c r="D18177" s="182" t="s">
        <v>12141</v>
      </c>
      <c r="E18177" s="125">
        <v>15100</v>
      </c>
      <c r="F18177" s="125"/>
      <c r="G18177" s="125">
        <f t="shared" si="296"/>
        <v>-15100</v>
      </c>
      <c r="H18177" s="704" t="s">
        <v>12033</v>
      </c>
    </row>
    <row r="18178" spans="1:8" ht="15" x14ac:dyDescent="0.2">
      <c r="A18178" s="733">
        <v>45300</v>
      </c>
      <c r="B18178" s="62" t="s">
        <v>11089</v>
      </c>
      <c r="C18178" s="62" t="s">
        <v>391</v>
      </c>
      <c r="D18178" s="182" t="s">
        <v>12147</v>
      </c>
      <c r="E18178" s="125">
        <v>600</v>
      </c>
      <c r="F18178" s="125"/>
      <c r="G18178" s="125">
        <f t="shared" si="296"/>
        <v>-600</v>
      </c>
      <c r="H18178" s="704" t="s">
        <v>12033</v>
      </c>
    </row>
    <row r="18179" spans="1:8" ht="15" x14ac:dyDescent="0.2">
      <c r="A18179" s="733">
        <v>45300</v>
      </c>
      <c r="B18179" s="62" t="s">
        <v>11883</v>
      </c>
      <c r="C18179" s="62" t="s">
        <v>5409</v>
      </c>
      <c r="D18179" s="182" t="s">
        <v>2654</v>
      </c>
      <c r="E18179" s="125">
        <v>5000</v>
      </c>
      <c r="F18179" s="125"/>
      <c r="G18179" s="125">
        <f t="shared" si="296"/>
        <v>-5000</v>
      </c>
      <c r="H18179" s="704" t="s">
        <v>12033</v>
      </c>
    </row>
    <row r="18180" spans="1:8" ht="15" x14ac:dyDescent="0.2">
      <c r="A18180" s="733">
        <v>45301</v>
      </c>
      <c r="B18180" s="62" t="s">
        <v>11883</v>
      </c>
      <c r="C18180" s="62" t="s">
        <v>5386</v>
      </c>
      <c r="D18180" s="182" t="s">
        <v>10762</v>
      </c>
      <c r="E18180" s="125">
        <v>7000</v>
      </c>
      <c r="F18180" s="125"/>
      <c r="G18180" s="125">
        <f t="shared" si="296"/>
        <v>-7000</v>
      </c>
      <c r="H18180" s="704" t="s">
        <v>12033</v>
      </c>
    </row>
    <row r="18181" spans="1:8" ht="15" x14ac:dyDescent="0.2">
      <c r="A18181" s="733">
        <v>45302</v>
      </c>
      <c r="B18181" s="62" t="s">
        <v>12192</v>
      </c>
      <c r="C18181" s="62" t="s">
        <v>11424</v>
      </c>
      <c r="D18181" s="182" t="s">
        <v>12148</v>
      </c>
      <c r="E18181" s="125">
        <v>94000</v>
      </c>
      <c r="F18181" s="125"/>
      <c r="G18181" s="125">
        <f t="shared" si="296"/>
        <v>-94000</v>
      </c>
      <c r="H18181" s="704" t="s">
        <v>12033</v>
      </c>
    </row>
    <row r="18182" spans="1:8" ht="15" x14ac:dyDescent="0.2">
      <c r="A18182" s="733">
        <v>45302</v>
      </c>
      <c r="B18182" s="62" t="s">
        <v>11883</v>
      </c>
      <c r="C18182" s="62" t="s">
        <v>10989</v>
      </c>
      <c r="D18182" s="182" t="s">
        <v>12149</v>
      </c>
      <c r="E18182" s="125">
        <v>85000</v>
      </c>
      <c r="F18182" s="125"/>
      <c r="G18182" s="125">
        <f t="shared" si="296"/>
        <v>-85000</v>
      </c>
      <c r="H18182" s="704" t="s">
        <v>12033</v>
      </c>
    </row>
    <row r="18183" spans="1:8" ht="15" x14ac:dyDescent="0.2">
      <c r="A18183" s="733">
        <v>45302</v>
      </c>
      <c r="B18183" s="62" t="s">
        <v>11883</v>
      </c>
      <c r="C18183" s="62" t="s">
        <v>12013</v>
      </c>
      <c r="D18183" s="182" t="s">
        <v>12150</v>
      </c>
      <c r="E18183" s="125">
        <v>306300</v>
      </c>
      <c r="F18183" s="125"/>
      <c r="G18183" s="125">
        <f t="shared" si="296"/>
        <v>-306300</v>
      </c>
      <c r="H18183" s="704" t="s">
        <v>12033</v>
      </c>
    </row>
    <row r="18184" spans="1:8" ht="15" x14ac:dyDescent="0.2">
      <c r="A18184" s="733">
        <v>45302</v>
      </c>
      <c r="B18184" s="62" t="s">
        <v>10906</v>
      </c>
      <c r="C18184" s="669" t="s">
        <v>11996</v>
      </c>
      <c r="D18184" s="906" t="s">
        <v>12151</v>
      </c>
      <c r="E18184" s="671">
        <v>14100</v>
      </c>
      <c r="F18184" s="125"/>
      <c r="G18184" s="125">
        <f t="shared" si="296"/>
        <v>-14100</v>
      </c>
      <c r="H18184" s="704" t="s">
        <v>12033</v>
      </c>
    </row>
    <row r="18185" spans="1:8" ht="15" x14ac:dyDescent="0.2">
      <c r="A18185" s="733">
        <v>45302</v>
      </c>
      <c r="B18185" s="62" t="s">
        <v>11085</v>
      </c>
      <c r="C18185" s="669" t="s">
        <v>11996</v>
      </c>
      <c r="D18185" s="906" t="s">
        <v>12151</v>
      </c>
      <c r="E18185" s="671">
        <v>65000</v>
      </c>
      <c r="F18185" s="125"/>
      <c r="G18185" s="125">
        <f t="shared" si="296"/>
        <v>-65000</v>
      </c>
      <c r="H18185" s="704" t="s">
        <v>12033</v>
      </c>
    </row>
    <row r="18186" spans="1:8" ht="15" x14ac:dyDescent="0.2">
      <c r="A18186" s="733">
        <v>45302</v>
      </c>
      <c r="B18186" s="62" t="s">
        <v>11883</v>
      </c>
      <c r="C18186" s="669" t="s">
        <v>11996</v>
      </c>
      <c r="D18186" s="906" t="s">
        <v>12151</v>
      </c>
      <c r="E18186" s="671">
        <v>128080</v>
      </c>
      <c r="F18186" s="125"/>
      <c r="G18186" s="125">
        <f t="shared" si="296"/>
        <v>-128080</v>
      </c>
      <c r="H18186" s="704" t="s">
        <v>12033</v>
      </c>
    </row>
    <row r="18187" spans="1:8" ht="15" x14ac:dyDescent="0.2">
      <c r="A18187" s="733">
        <v>45303</v>
      </c>
      <c r="B18187" s="62" t="s">
        <v>11085</v>
      </c>
      <c r="C18187" s="62" t="s">
        <v>10482</v>
      </c>
      <c r="D18187" s="182" t="s">
        <v>12160</v>
      </c>
      <c r="E18187" s="125">
        <v>700000</v>
      </c>
      <c r="F18187" s="125"/>
      <c r="G18187" s="125">
        <f t="shared" si="296"/>
        <v>-700000</v>
      </c>
      <c r="H18187" s="704" t="s">
        <v>12033</v>
      </c>
    </row>
    <row r="18188" spans="1:8" ht="15" x14ac:dyDescent="0.2">
      <c r="A18188" s="733">
        <v>45306</v>
      </c>
      <c r="B18188" s="62" t="s">
        <v>11085</v>
      </c>
      <c r="C18188" s="62" t="s">
        <v>11961</v>
      </c>
      <c r="D18188" s="182" t="s">
        <v>12152</v>
      </c>
      <c r="E18188" s="125">
        <v>40000</v>
      </c>
      <c r="F18188" s="125"/>
      <c r="G18188" s="125">
        <f t="shared" si="296"/>
        <v>-40000</v>
      </c>
      <c r="H18188" s="704" t="s">
        <v>12033</v>
      </c>
    </row>
    <row r="18189" spans="1:8" ht="15" x14ac:dyDescent="0.2">
      <c r="A18189" s="733">
        <v>45301</v>
      </c>
      <c r="B18189" s="62" t="s">
        <v>103</v>
      </c>
      <c r="C18189" s="62" t="s">
        <v>391</v>
      </c>
      <c r="D18189" s="182" t="s">
        <v>12153</v>
      </c>
      <c r="E18189" s="125">
        <v>25000</v>
      </c>
      <c r="F18189" s="125"/>
      <c r="G18189" s="125">
        <f t="shared" si="296"/>
        <v>-25000</v>
      </c>
      <c r="H18189" s="704" t="s">
        <v>12033</v>
      </c>
    </row>
    <row r="18190" spans="1:8" ht="15" x14ac:dyDescent="0.2">
      <c r="A18190" s="733">
        <v>45301</v>
      </c>
      <c r="B18190" s="62" t="s">
        <v>11716</v>
      </c>
      <c r="C18190" s="62" t="s">
        <v>11095</v>
      </c>
      <c r="D18190" s="182" t="s">
        <v>7718</v>
      </c>
      <c r="E18190" s="125">
        <v>88000</v>
      </c>
      <c r="F18190" s="125"/>
      <c r="G18190" s="125">
        <f t="shared" si="296"/>
        <v>-88000</v>
      </c>
      <c r="H18190" s="704" t="s">
        <v>12033</v>
      </c>
    </row>
    <row r="18191" spans="1:8" ht="15" x14ac:dyDescent="0.2">
      <c r="A18191" s="733">
        <v>45301</v>
      </c>
      <c r="B18191" s="62" t="s">
        <v>103</v>
      </c>
      <c r="C18191" s="62" t="s">
        <v>103</v>
      </c>
      <c r="D18191" s="182" t="s">
        <v>8511</v>
      </c>
      <c r="E18191" s="125">
        <v>850</v>
      </c>
      <c r="F18191" s="125"/>
      <c r="G18191" s="125">
        <f t="shared" si="296"/>
        <v>-850</v>
      </c>
      <c r="H18191" s="704" t="s">
        <v>12033</v>
      </c>
    </row>
    <row r="18192" spans="1:8" ht="15" x14ac:dyDescent="0.2">
      <c r="A18192" s="733">
        <v>45301</v>
      </c>
      <c r="B18192" s="62" t="s">
        <v>11085</v>
      </c>
      <c r="C18192" s="62" t="s">
        <v>391</v>
      </c>
      <c r="D18192" s="182" t="s">
        <v>12154</v>
      </c>
      <c r="E18192" s="125">
        <v>1000</v>
      </c>
      <c r="F18192" s="125"/>
      <c r="G18192" s="125">
        <f t="shared" si="296"/>
        <v>-1000</v>
      </c>
      <c r="H18192" s="704" t="s">
        <v>12033</v>
      </c>
    </row>
    <row r="18193" spans="1:8" ht="15" x14ac:dyDescent="0.2">
      <c r="A18193" s="733">
        <v>45303</v>
      </c>
      <c r="B18193" s="62" t="s">
        <v>11442</v>
      </c>
      <c r="C18193" s="62" t="s">
        <v>11871</v>
      </c>
      <c r="D18193" s="182" t="s">
        <v>12159</v>
      </c>
      <c r="E18193" s="125">
        <v>80000</v>
      </c>
      <c r="F18193" s="125"/>
      <c r="G18193" s="125">
        <f t="shared" si="296"/>
        <v>-80000</v>
      </c>
      <c r="H18193" s="704" t="s">
        <v>12033</v>
      </c>
    </row>
    <row r="18194" spans="1:8" ht="15" x14ac:dyDescent="0.2">
      <c r="A18194" s="733">
        <v>45303</v>
      </c>
      <c r="B18194" s="62" t="s">
        <v>11623</v>
      </c>
      <c r="C18194" s="62" t="s">
        <v>11871</v>
      </c>
      <c r="D18194" s="182" t="s">
        <v>12159</v>
      </c>
      <c r="E18194" s="125">
        <v>30000</v>
      </c>
      <c r="F18194" s="125"/>
      <c r="G18194" s="125">
        <f t="shared" si="296"/>
        <v>-30000</v>
      </c>
      <c r="H18194" s="704" t="s">
        <v>12033</v>
      </c>
    </row>
    <row r="18195" spans="1:8" ht="15" x14ac:dyDescent="0.2">
      <c r="A18195" s="733">
        <v>45303</v>
      </c>
      <c r="B18195" s="62" t="s">
        <v>12608</v>
      </c>
      <c r="C18195" s="669" t="s">
        <v>1197</v>
      </c>
      <c r="D18195" s="906" t="s">
        <v>12268</v>
      </c>
      <c r="E18195" s="671">
        <v>148537</v>
      </c>
      <c r="F18195" s="125"/>
      <c r="G18195" s="125">
        <f t="shared" si="296"/>
        <v>-148537</v>
      </c>
      <c r="H18195" s="704" t="s">
        <v>12033</v>
      </c>
    </row>
    <row r="18196" spans="1:8" ht="15" x14ac:dyDescent="0.2">
      <c r="A18196" s="733">
        <v>45303</v>
      </c>
      <c r="B18196" s="62" t="s">
        <v>10294</v>
      </c>
      <c r="C18196" s="669" t="s">
        <v>1197</v>
      </c>
      <c r="D18196" s="906" t="s">
        <v>12268</v>
      </c>
      <c r="E18196" s="671">
        <v>8740</v>
      </c>
      <c r="F18196" s="125"/>
      <c r="G18196" s="125">
        <f t="shared" ref="G18196:G18202" si="297">F18196-E18196</f>
        <v>-8740</v>
      </c>
      <c r="H18196" s="704" t="s">
        <v>12033</v>
      </c>
    </row>
    <row r="18197" spans="1:8" ht="15" x14ac:dyDescent="0.2">
      <c r="A18197" s="733">
        <v>45303</v>
      </c>
      <c r="B18197" s="62" t="s">
        <v>10569</v>
      </c>
      <c r="C18197" s="669" t="s">
        <v>1197</v>
      </c>
      <c r="D18197" s="906" t="s">
        <v>12268</v>
      </c>
      <c r="E18197" s="671">
        <v>91300</v>
      </c>
      <c r="F18197" s="125"/>
      <c r="G18197" s="125">
        <f t="shared" si="297"/>
        <v>-91300</v>
      </c>
      <c r="H18197" s="704" t="s">
        <v>12033</v>
      </c>
    </row>
    <row r="18198" spans="1:8" ht="15" x14ac:dyDescent="0.2">
      <c r="A18198" s="733">
        <v>45303</v>
      </c>
      <c r="B18198" s="62" t="s">
        <v>7805</v>
      </c>
      <c r="C18198" s="669" t="s">
        <v>1197</v>
      </c>
      <c r="D18198" s="906" t="s">
        <v>12268</v>
      </c>
      <c r="E18198" s="671">
        <v>10980</v>
      </c>
      <c r="F18198" s="125"/>
      <c r="G18198" s="125">
        <f t="shared" si="297"/>
        <v>-10980</v>
      </c>
      <c r="H18198" s="704" t="s">
        <v>12033</v>
      </c>
    </row>
    <row r="18199" spans="1:8" ht="15" x14ac:dyDescent="0.2">
      <c r="A18199" s="733">
        <v>45303</v>
      </c>
      <c r="B18199" s="62" t="s">
        <v>10377</v>
      </c>
      <c r="C18199" s="669" t="s">
        <v>1197</v>
      </c>
      <c r="D18199" s="906" t="s">
        <v>12268</v>
      </c>
      <c r="E18199" s="671">
        <v>206520</v>
      </c>
      <c r="F18199" s="125"/>
      <c r="G18199" s="125">
        <f t="shared" si="297"/>
        <v>-206520</v>
      </c>
      <c r="H18199" s="704" t="s">
        <v>12033</v>
      </c>
    </row>
    <row r="18200" spans="1:8" ht="15" x14ac:dyDescent="0.2">
      <c r="A18200" s="733">
        <v>45303</v>
      </c>
      <c r="B18200" s="62" t="s">
        <v>11267</v>
      </c>
      <c r="C18200" s="669" t="s">
        <v>1197</v>
      </c>
      <c r="D18200" s="906" t="s">
        <v>12268</v>
      </c>
      <c r="E18200" s="671">
        <v>19640</v>
      </c>
      <c r="F18200" s="125"/>
      <c r="G18200" s="125">
        <f t="shared" si="297"/>
        <v>-19640</v>
      </c>
      <c r="H18200" s="704" t="s">
        <v>12033</v>
      </c>
    </row>
    <row r="18201" spans="1:8" ht="15" x14ac:dyDescent="0.2">
      <c r="A18201" s="733">
        <v>45303</v>
      </c>
      <c r="B18201" s="62" t="s">
        <v>10469</v>
      </c>
      <c r="C18201" s="669" t="s">
        <v>1197</v>
      </c>
      <c r="D18201" s="906" t="s">
        <v>12268</v>
      </c>
      <c r="E18201" s="671">
        <v>259118</v>
      </c>
      <c r="F18201" s="125"/>
      <c r="G18201" s="125">
        <f t="shared" si="297"/>
        <v>-259118</v>
      </c>
      <c r="H18201" s="704" t="s">
        <v>12033</v>
      </c>
    </row>
    <row r="18202" spans="1:8" ht="15" x14ac:dyDescent="0.2">
      <c r="A18202" s="733">
        <v>45303</v>
      </c>
      <c r="B18202" s="62" t="s">
        <v>10574</v>
      </c>
      <c r="C18202" s="669" t="s">
        <v>1197</v>
      </c>
      <c r="D18202" s="906" t="s">
        <v>12268</v>
      </c>
      <c r="E18202" s="671">
        <v>5165</v>
      </c>
      <c r="F18202" s="125"/>
      <c r="G18202" s="125">
        <f t="shared" si="297"/>
        <v>-5165</v>
      </c>
      <c r="H18202" s="704" t="s">
        <v>12033</v>
      </c>
    </row>
    <row r="18203" spans="1:8" ht="15" x14ac:dyDescent="0.2">
      <c r="A18203" s="733">
        <v>45304</v>
      </c>
      <c r="B18203" s="62" t="s">
        <v>11883</v>
      </c>
      <c r="C18203" s="62" t="s">
        <v>10989</v>
      </c>
      <c r="D18203" s="182" t="s">
        <v>12163</v>
      </c>
      <c r="E18203" s="125">
        <v>125000</v>
      </c>
      <c r="F18203" s="125"/>
      <c r="G18203" s="125">
        <f t="shared" si="296"/>
        <v>-125000</v>
      </c>
      <c r="H18203" s="704" t="s">
        <v>12033</v>
      </c>
    </row>
    <row r="18204" spans="1:8" ht="15" x14ac:dyDescent="0.2">
      <c r="A18204" s="733">
        <v>45303</v>
      </c>
      <c r="B18204" s="62" t="s">
        <v>25</v>
      </c>
      <c r="C18204" s="62" t="s">
        <v>8148</v>
      </c>
      <c r="D18204" s="182" t="s">
        <v>12220</v>
      </c>
      <c r="E18204" s="125">
        <v>5500</v>
      </c>
      <c r="F18204" s="125"/>
      <c r="G18204" s="125">
        <f t="shared" si="296"/>
        <v>-5500</v>
      </c>
      <c r="H18204" s="704" t="s">
        <v>12033</v>
      </c>
    </row>
    <row r="18205" spans="1:8" ht="15" x14ac:dyDescent="0.2">
      <c r="A18205" s="733">
        <v>45303</v>
      </c>
      <c r="B18205" s="62" t="s">
        <v>103</v>
      </c>
      <c r="C18205" s="62" t="s">
        <v>8148</v>
      </c>
      <c r="D18205" s="182" t="s">
        <v>12220</v>
      </c>
      <c r="E18205" s="125">
        <v>5500</v>
      </c>
      <c r="F18205" s="125"/>
      <c r="G18205" s="125">
        <f t="shared" si="296"/>
        <v>-5500</v>
      </c>
      <c r="H18205" s="704" t="s">
        <v>12033</v>
      </c>
    </row>
    <row r="18206" spans="1:8" ht="24" x14ac:dyDescent="0.2">
      <c r="A18206" s="733">
        <v>45303</v>
      </c>
      <c r="B18206" s="62" t="s">
        <v>11883</v>
      </c>
      <c r="C18206" s="62" t="s">
        <v>12164</v>
      </c>
      <c r="D18206" s="182" t="s">
        <v>12165</v>
      </c>
      <c r="E18206" s="125">
        <v>114000</v>
      </c>
      <c r="F18206" s="125"/>
      <c r="G18206" s="125">
        <f t="shared" si="296"/>
        <v>-114000</v>
      </c>
      <c r="H18206" s="704" t="s">
        <v>12033</v>
      </c>
    </row>
    <row r="18207" spans="1:8" ht="15" x14ac:dyDescent="0.2">
      <c r="A18207" s="733">
        <v>45303</v>
      </c>
      <c r="B18207" s="62" t="s">
        <v>103</v>
      </c>
      <c r="C18207" s="62" t="s">
        <v>103</v>
      </c>
      <c r="D18207" s="182" t="s">
        <v>12166</v>
      </c>
      <c r="E18207" s="125">
        <v>4000</v>
      </c>
      <c r="F18207" s="125"/>
      <c r="G18207" s="125">
        <f t="shared" ref="G18207:G18218" si="298">F18207-E18207</f>
        <v>-4000</v>
      </c>
      <c r="H18207" s="704" t="s">
        <v>12033</v>
      </c>
    </row>
    <row r="18208" spans="1:8" ht="15" x14ac:dyDescent="0.2">
      <c r="A18208" s="733">
        <v>45303</v>
      </c>
      <c r="B18208" s="62" t="s">
        <v>11883</v>
      </c>
      <c r="C18208" s="62" t="s">
        <v>285</v>
      </c>
      <c r="D18208" s="182" t="s">
        <v>8661</v>
      </c>
      <c r="E18208" s="125">
        <v>2000</v>
      </c>
      <c r="F18208" s="125"/>
      <c r="G18208" s="125">
        <f t="shared" si="298"/>
        <v>-2000</v>
      </c>
      <c r="H18208" s="704" t="s">
        <v>12033</v>
      </c>
    </row>
    <row r="18209" spans="1:8" ht="15" x14ac:dyDescent="0.2">
      <c r="A18209" s="733">
        <v>45303</v>
      </c>
      <c r="B18209" s="62" t="s">
        <v>11623</v>
      </c>
      <c r="C18209" s="62" t="s">
        <v>2189</v>
      </c>
      <c r="D18209" s="182" t="s">
        <v>369</v>
      </c>
      <c r="E18209" s="125">
        <v>850</v>
      </c>
      <c r="F18209" s="125"/>
      <c r="G18209" s="125">
        <f t="shared" si="298"/>
        <v>-850</v>
      </c>
      <c r="H18209" s="704" t="s">
        <v>12033</v>
      </c>
    </row>
    <row r="18210" spans="1:8" ht="15" x14ac:dyDescent="0.2">
      <c r="A18210" s="733">
        <v>45303</v>
      </c>
      <c r="B18210" s="62" t="s">
        <v>11883</v>
      </c>
      <c r="C18210" s="62" t="s">
        <v>5740</v>
      </c>
      <c r="D18210" s="182" t="s">
        <v>12167</v>
      </c>
      <c r="E18210" s="125">
        <v>5550</v>
      </c>
      <c r="F18210" s="125"/>
      <c r="G18210" s="125">
        <f t="shared" si="298"/>
        <v>-5550</v>
      </c>
      <c r="H18210" s="704" t="s">
        <v>12033</v>
      </c>
    </row>
    <row r="18211" spans="1:8" ht="15" x14ac:dyDescent="0.2">
      <c r="A18211" s="733">
        <v>45304</v>
      </c>
      <c r="B18211" s="62" t="s">
        <v>11716</v>
      </c>
      <c r="C18211" s="62" t="s">
        <v>5740</v>
      </c>
      <c r="D18211" s="182" t="s">
        <v>12167</v>
      </c>
      <c r="E18211" s="125">
        <v>3500</v>
      </c>
      <c r="F18211" s="125"/>
      <c r="G18211" s="125">
        <f t="shared" si="298"/>
        <v>-3500</v>
      </c>
      <c r="H18211" s="704" t="s">
        <v>12033</v>
      </c>
    </row>
    <row r="18212" spans="1:8" ht="15" x14ac:dyDescent="0.2">
      <c r="A18212" s="733">
        <v>45304</v>
      </c>
      <c r="B18212" s="62" t="s">
        <v>11883</v>
      </c>
      <c r="C18212" s="62" t="s">
        <v>10989</v>
      </c>
      <c r="D18212" s="182" t="s">
        <v>12168</v>
      </c>
      <c r="E18212" s="125">
        <v>85000</v>
      </c>
      <c r="F18212" s="125"/>
      <c r="G18212" s="125">
        <f t="shared" si="298"/>
        <v>-85000</v>
      </c>
      <c r="H18212" s="704" t="s">
        <v>12033</v>
      </c>
    </row>
    <row r="18213" spans="1:8" ht="24" x14ac:dyDescent="0.2">
      <c r="A18213" s="733">
        <v>45306</v>
      </c>
      <c r="B18213" s="62" t="s">
        <v>11883</v>
      </c>
      <c r="C18213" s="62" t="s">
        <v>2103</v>
      </c>
      <c r="D18213" s="182" t="s">
        <v>12165</v>
      </c>
      <c r="E18213" s="125">
        <v>108000</v>
      </c>
      <c r="F18213" s="125"/>
      <c r="G18213" s="125">
        <f t="shared" si="298"/>
        <v>-108000</v>
      </c>
      <c r="H18213" s="704" t="s">
        <v>12033</v>
      </c>
    </row>
    <row r="18214" spans="1:8" ht="15" x14ac:dyDescent="0.2">
      <c r="A18214" s="733">
        <v>45306</v>
      </c>
      <c r="B18214" s="62" t="s">
        <v>11883</v>
      </c>
      <c r="C18214" s="62" t="s">
        <v>4724</v>
      </c>
      <c r="D18214" s="182" t="s">
        <v>12169</v>
      </c>
      <c r="E18214" s="125">
        <v>550000</v>
      </c>
      <c r="F18214" s="125"/>
      <c r="G18214" s="125">
        <f t="shared" si="298"/>
        <v>-550000</v>
      </c>
      <c r="H18214" s="704" t="s">
        <v>12033</v>
      </c>
    </row>
    <row r="18215" spans="1:8" ht="15" x14ac:dyDescent="0.2">
      <c r="A18215" s="733">
        <v>45306</v>
      </c>
      <c r="B18215" s="62" t="s">
        <v>11623</v>
      </c>
      <c r="C18215" s="565" t="s">
        <v>6622</v>
      </c>
      <c r="D18215" s="874" t="s">
        <v>12170</v>
      </c>
      <c r="E18215" s="566">
        <v>42000</v>
      </c>
      <c r="F18215" s="125"/>
      <c r="G18215" s="125">
        <f t="shared" si="298"/>
        <v>-42000</v>
      </c>
      <c r="H18215" s="704" t="s">
        <v>12033</v>
      </c>
    </row>
    <row r="18216" spans="1:8" ht="15" x14ac:dyDescent="0.2">
      <c r="A18216" s="733">
        <v>45306</v>
      </c>
      <c r="B18216" s="62" t="s">
        <v>10906</v>
      </c>
      <c r="C18216" s="565" t="s">
        <v>6622</v>
      </c>
      <c r="D18216" s="874" t="s">
        <v>12170</v>
      </c>
      <c r="E18216" s="566">
        <v>30000</v>
      </c>
      <c r="F18216" s="125"/>
      <c r="G18216" s="125">
        <f t="shared" si="298"/>
        <v>-30000</v>
      </c>
      <c r="H18216" s="704" t="s">
        <v>12033</v>
      </c>
    </row>
    <row r="18217" spans="1:8" ht="15" x14ac:dyDescent="0.2">
      <c r="A18217" s="733">
        <v>45306</v>
      </c>
      <c r="B18217" s="62" t="s">
        <v>11442</v>
      </c>
      <c r="C18217" s="62" t="s">
        <v>11871</v>
      </c>
      <c r="D18217" s="182" t="s">
        <v>12171</v>
      </c>
      <c r="E18217" s="125">
        <v>19000</v>
      </c>
      <c r="F18217" s="125"/>
      <c r="G18217" s="125">
        <f t="shared" si="298"/>
        <v>-19000</v>
      </c>
      <c r="H18217" s="704" t="s">
        <v>12033</v>
      </c>
    </row>
    <row r="18218" spans="1:8" ht="24" x14ac:dyDescent="0.2">
      <c r="A18218" s="733">
        <v>45306</v>
      </c>
      <c r="B18218" s="62" t="s">
        <v>11883</v>
      </c>
      <c r="C18218" s="62" t="s">
        <v>12172</v>
      </c>
      <c r="D18218" s="182" t="s">
        <v>12191</v>
      </c>
      <c r="E18218" s="125">
        <v>240000</v>
      </c>
      <c r="F18218" s="125"/>
      <c r="G18218" s="125">
        <f t="shared" si="298"/>
        <v>-240000</v>
      </c>
      <c r="H18218" s="704" t="s">
        <v>12033</v>
      </c>
    </row>
    <row r="18219" spans="1:8" ht="15" x14ac:dyDescent="0.2">
      <c r="A18219" s="733">
        <v>45306</v>
      </c>
      <c r="B18219" s="62" t="s">
        <v>11883</v>
      </c>
      <c r="C18219" s="62" t="s">
        <v>10989</v>
      </c>
      <c r="D18219" s="182" t="s">
        <v>12174</v>
      </c>
      <c r="E18219" s="125">
        <v>4100</v>
      </c>
      <c r="F18219" s="125"/>
      <c r="G18219" s="125">
        <f t="shared" ref="G18219:G18252" si="299">F18219-E18219</f>
        <v>-4100</v>
      </c>
      <c r="H18219" s="704" t="s">
        <v>12033</v>
      </c>
    </row>
    <row r="18220" spans="1:8" ht="15" x14ac:dyDescent="0.2">
      <c r="A18220" s="733">
        <v>45306</v>
      </c>
      <c r="B18220" s="62" t="s">
        <v>11883</v>
      </c>
      <c r="C18220" s="62" t="s">
        <v>285</v>
      </c>
      <c r="D18220" s="182" t="s">
        <v>8661</v>
      </c>
      <c r="E18220" s="125">
        <v>1000</v>
      </c>
      <c r="F18220" s="125"/>
      <c r="G18220" s="125">
        <f t="shared" si="299"/>
        <v>-1000</v>
      </c>
      <c r="H18220" s="704" t="s">
        <v>12033</v>
      </c>
    </row>
    <row r="18221" spans="1:8" ht="15" x14ac:dyDescent="0.2">
      <c r="A18221" s="733">
        <v>45306</v>
      </c>
      <c r="B18221" s="62" t="s">
        <v>11883</v>
      </c>
      <c r="C18221" s="62" t="s">
        <v>10989</v>
      </c>
      <c r="D18221" s="182" t="s">
        <v>12175</v>
      </c>
      <c r="E18221" s="125">
        <v>5900</v>
      </c>
      <c r="F18221" s="125"/>
      <c r="G18221" s="125">
        <f t="shared" si="299"/>
        <v>-5900</v>
      </c>
      <c r="H18221" s="704" t="s">
        <v>12033</v>
      </c>
    </row>
    <row r="18222" spans="1:8" ht="15" x14ac:dyDescent="0.2">
      <c r="A18222" s="733">
        <v>45306</v>
      </c>
      <c r="B18222" s="62" t="s">
        <v>11883</v>
      </c>
      <c r="C18222" s="62" t="s">
        <v>5740</v>
      </c>
      <c r="D18222" s="182" t="s">
        <v>12167</v>
      </c>
      <c r="E18222" s="125">
        <v>2000</v>
      </c>
      <c r="F18222" s="125"/>
      <c r="G18222" s="125">
        <f t="shared" si="299"/>
        <v>-2000</v>
      </c>
      <c r="H18222" s="704" t="s">
        <v>12033</v>
      </c>
    </row>
    <row r="18223" spans="1:8" ht="15" x14ac:dyDescent="0.2">
      <c r="A18223" s="733">
        <v>45306</v>
      </c>
      <c r="B18223" s="62" t="s">
        <v>11883</v>
      </c>
      <c r="C18223" s="62" t="s">
        <v>5386</v>
      </c>
      <c r="D18223" s="182" t="s">
        <v>12176</v>
      </c>
      <c r="E18223" s="125">
        <v>1000</v>
      </c>
      <c r="F18223" s="125"/>
      <c r="G18223" s="125">
        <f t="shared" si="299"/>
        <v>-1000</v>
      </c>
      <c r="H18223" s="704" t="s">
        <v>12033</v>
      </c>
    </row>
    <row r="18224" spans="1:8" ht="15" x14ac:dyDescent="0.2">
      <c r="A18224" s="733">
        <v>45306</v>
      </c>
      <c r="B18224" s="62" t="s">
        <v>103</v>
      </c>
      <c r="C18224" s="62" t="s">
        <v>103</v>
      </c>
      <c r="D18224" s="182" t="s">
        <v>8511</v>
      </c>
      <c r="E18224" s="125">
        <v>2000</v>
      </c>
      <c r="F18224" s="125"/>
      <c r="G18224" s="125">
        <f t="shared" si="299"/>
        <v>-2000</v>
      </c>
      <c r="H18224" s="704" t="s">
        <v>12033</v>
      </c>
    </row>
    <row r="18225" spans="1:8" ht="15" x14ac:dyDescent="0.2">
      <c r="A18225" s="733">
        <v>45306</v>
      </c>
      <c r="B18225" s="62" t="s">
        <v>10906</v>
      </c>
      <c r="C18225" s="62" t="s">
        <v>5740</v>
      </c>
      <c r="D18225" s="182" t="s">
        <v>369</v>
      </c>
      <c r="E18225" s="125">
        <v>3000</v>
      </c>
      <c r="F18225" s="125"/>
      <c r="G18225" s="125">
        <f t="shared" si="299"/>
        <v>-3000</v>
      </c>
      <c r="H18225" s="704" t="s">
        <v>12033</v>
      </c>
    </row>
    <row r="18226" spans="1:8" ht="15" x14ac:dyDescent="0.2">
      <c r="A18226" s="733">
        <v>45306</v>
      </c>
      <c r="B18226" s="62" t="s">
        <v>10906</v>
      </c>
      <c r="C18226" s="62" t="s">
        <v>5740</v>
      </c>
      <c r="D18226" s="182" t="s">
        <v>12177</v>
      </c>
      <c r="E18226" s="125">
        <v>5100</v>
      </c>
      <c r="F18226" s="125"/>
      <c r="G18226" s="125">
        <f t="shared" si="299"/>
        <v>-5100</v>
      </c>
      <c r="H18226" s="704" t="s">
        <v>12033</v>
      </c>
    </row>
    <row r="18227" spans="1:8" ht="15" x14ac:dyDescent="0.2">
      <c r="A18227" s="733">
        <v>45307</v>
      </c>
      <c r="B18227" s="62" t="s">
        <v>11883</v>
      </c>
      <c r="C18227" s="62" t="s">
        <v>10989</v>
      </c>
      <c r="D18227" s="182" t="s">
        <v>12178</v>
      </c>
      <c r="E18227" s="125">
        <v>8500</v>
      </c>
      <c r="F18227" s="125"/>
      <c r="G18227" s="125">
        <f t="shared" si="299"/>
        <v>-8500</v>
      </c>
      <c r="H18227" s="704" t="s">
        <v>12033</v>
      </c>
    </row>
    <row r="18228" spans="1:8" ht="15" x14ac:dyDescent="0.2">
      <c r="A18228" s="733">
        <v>45307</v>
      </c>
      <c r="B18228" s="62" t="s">
        <v>11883</v>
      </c>
      <c r="C18228" s="62" t="s">
        <v>5740</v>
      </c>
      <c r="D18228" s="182" t="s">
        <v>12167</v>
      </c>
      <c r="E18228" s="125">
        <v>2500</v>
      </c>
      <c r="F18228" s="125"/>
      <c r="G18228" s="125">
        <f t="shared" si="299"/>
        <v>-2500</v>
      </c>
      <c r="H18228" s="704" t="s">
        <v>12033</v>
      </c>
    </row>
    <row r="18229" spans="1:8" ht="15" x14ac:dyDescent="0.2">
      <c r="A18229" s="733">
        <v>45307</v>
      </c>
      <c r="B18229" s="62" t="s">
        <v>10906</v>
      </c>
      <c r="C18229" s="62" t="s">
        <v>10989</v>
      </c>
      <c r="D18229" s="182" t="s">
        <v>12179</v>
      </c>
      <c r="E18229" s="125">
        <v>1900</v>
      </c>
      <c r="F18229" s="125"/>
      <c r="G18229" s="125">
        <f t="shared" si="299"/>
        <v>-1900</v>
      </c>
      <c r="H18229" s="704" t="s">
        <v>12033</v>
      </c>
    </row>
    <row r="18230" spans="1:8" ht="15" x14ac:dyDescent="0.2">
      <c r="A18230" s="733">
        <v>45307</v>
      </c>
      <c r="B18230" s="62" t="s">
        <v>25</v>
      </c>
      <c r="C18230" s="62" t="s">
        <v>391</v>
      </c>
      <c r="D18230" s="182" t="s">
        <v>12180</v>
      </c>
      <c r="E18230" s="125">
        <v>900</v>
      </c>
      <c r="F18230" s="125"/>
      <c r="G18230" s="125">
        <f t="shared" si="299"/>
        <v>-900</v>
      </c>
      <c r="H18230" s="704" t="s">
        <v>12033</v>
      </c>
    </row>
    <row r="18231" spans="1:8" ht="15" x14ac:dyDescent="0.2">
      <c r="A18231" s="733">
        <v>45307</v>
      </c>
      <c r="B18231" s="62" t="s">
        <v>11883</v>
      </c>
      <c r="C18231" s="62" t="s">
        <v>8370</v>
      </c>
      <c r="D18231" s="182" t="s">
        <v>599</v>
      </c>
      <c r="E18231" s="125">
        <v>3940</v>
      </c>
      <c r="F18231" s="125"/>
      <c r="G18231" s="125">
        <f t="shared" si="299"/>
        <v>-3940</v>
      </c>
      <c r="H18231" s="704" t="s">
        <v>12033</v>
      </c>
    </row>
    <row r="18232" spans="1:8" ht="15" x14ac:dyDescent="0.2">
      <c r="A18232" s="733">
        <v>45307</v>
      </c>
      <c r="B18232" s="62" t="s">
        <v>11883</v>
      </c>
      <c r="C18232" s="62" t="s">
        <v>5740</v>
      </c>
      <c r="D18232" s="182" t="s">
        <v>12181</v>
      </c>
      <c r="E18232" s="125">
        <v>1500</v>
      </c>
      <c r="F18232" s="125"/>
      <c r="G18232" s="125">
        <f t="shared" si="299"/>
        <v>-1500</v>
      </c>
      <c r="H18232" s="704" t="s">
        <v>12033</v>
      </c>
    </row>
    <row r="18233" spans="1:8" ht="15" x14ac:dyDescent="0.2">
      <c r="A18233" s="733">
        <v>45308</v>
      </c>
      <c r="B18233" s="62" t="s">
        <v>103</v>
      </c>
      <c r="C18233" s="62" t="s">
        <v>103</v>
      </c>
      <c r="D18233" s="182" t="s">
        <v>8511</v>
      </c>
      <c r="E18233" s="125">
        <v>4000</v>
      </c>
      <c r="F18233" s="125"/>
      <c r="G18233" s="125">
        <f t="shared" si="299"/>
        <v>-4000</v>
      </c>
      <c r="H18233" s="704" t="s">
        <v>12033</v>
      </c>
    </row>
    <row r="18234" spans="1:8" ht="15" x14ac:dyDescent="0.2">
      <c r="A18234" s="733">
        <v>45308</v>
      </c>
      <c r="B18234" s="62" t="s">
        <v>10906</v>
      </c>
      <c r="C18234" s="62" t="s">
        <v>10989</v>
      </c>
      <c r="D18234" s="182" t="s">
        <v>12326</v>
      </c>
      <c r="E18234" s="125">
        <v>20300</v>
      </c>
      <c r="F18234" s="125"/>
      <c r="G18234" s="125">
        <f t="shared" ref="G18234" si="300">F18234-E18234</f>
        <v>-20300</v>
      </c>
      <c r="H18234" s="704" t="s">
        <v>12033</v>
      </c>
    </row>
    <row r="18235" spans="1:8" ht="15" x14ac:dyDescent="0.2">
      <c r="A18235" s="733">
        <v>45309</v>
      </c>
      <c r="B18235" s="62" t="s">
        <v>11623</v>
      </c>
      <c r="C18235" s="62" t="s">
        <v>11414</v>
      </c>
      <c r="D18235" s="182" t="s">
        <v>12182</v>
      </c>
      <c r="E18235" s="125">
        <v>4500</v>
      </c>
      <c r="F18235" s="125"/>
      <c r="G18235" s="125">
        <f t="shared" si="299"/>
        <v>-4500</v>
      </c>
      <c r="H18235" s="704" t="s">
        <v>12033</v>
      </c>
    </row>
    <row r="18236" spans="1:8" ht="15" x14ac:dyDescent="0.2">
      <c r="A18236" s="733">
        <v>45309</v>
      </c>
      <c r="B18236" s="62" t="s">
        <v>11267</v>
      </c>
      <c r="C18236" s="62" t="s">
        <v>10989</v>
      </c>
      <c r="D18236" s="182" t="s">
        <v>12183</v>
      </c>
      <c r="E18236" s="125">
        <v>1000</v>
      </c>
      <c r="F18236" s="125"/>
      <c r="G18236" s="125">
        <f t="shared" si="299"/>
        <v>-1000</v>
      </c>
      <c r="H18236" s="704" t="s">
        <v>12033</v>
      </c>
    </row>
    <row r="18237" spans="1:8" ht="15" x14ac:dyDescent="0.2">
      <c r="A18237" s="733">
        <v>45309</v>
      </c>
      <c r="B18237" s="62" t="s">
        <v>11716</v>
      </c>
      <c r="C18237" s="62" t="s">
        <v>391</v>
      </c>
      <c r="D18237" s="182" t="s">
        <v>12184</v>
      </c>
      <c r="E18237" s="125">
        <v>2500</v>
      </c>
      <c r="F18237" s="125"/>
      <c r="G18237" s="125">
        <f t="shared" si="299"/>
        <v>-2500</v>
      </c>
      <c r="H18237" s="704" t="s">
        <v>12033</v>
      </c>
    </row>
    <row r="18238" spans="1:8" ht="15" x14ac:dyDescent="0.2">
      <c r="A18238" s="733">
        <v>45309</v>
      </c>
      <c r="B18238" s="62" t="s">
        <v>10906</v>
      </c>
      <c r="C18238" s="62" t="s">
        <v>5740</v>
      </c>
      <c r="D18238" s="182" t="s">
        <v>369</v>
      </c>
      <c r="E18238" s="125">
        <v>2000</v>
      </c>
      <c r="F18238" s="125"/>
      <c r="G18238" s="125">
        <f t="shared" si="299"/>
        <v>-2000</v>
      </c>
      <c r="H18238" s="704" t="s">
        <v>12033</v>
      </c>
    </row>
    <row r="18239" spans="1:8" ht="15" x14ac:dyDescent="0.2">
      <c r="A18239" s="733">
        <v>45309</v>
      </c>
      <c r="B18239" s="62" t="s">
        <v>11883</v>
      </c>
      <c r="C18239" s="62" t="s">
        <v>5740</v>
      </c>
      <c r="D18239" s="182" t="s">
        <v>369</v>
      </c>
      <c r="E18239" s="125">
        <v>1000</v>
      </c>
      <c r="F18239" s="125"/>
      <c r="G18239" s="125">
        <f t="shared" si="299"/>
        <v>-1000</v>
      </c>
      <c r="H18239" s="704" t="s">
        <v>12033</v>
      </c>
    </row>
    <row r="18240" spans="1:8" ht="15" x14ac:dyDescent="0.2">
      <c r="A18240" s="732">
        <v>45308</v>
      </c>
      <c r="B18240" s="173" t="s">
        <v>10906</v>
      </c>
      <c r="C18240" s="173" t="s">
        <v>11284</v>
      </c>
      <c r="D18240" s="227" t="s">
        <v>12185</v>
      </c>
      <c r="E18240" s="235">
        <v>100000</v>
      </c>
      <c r="F18240" s="235"/>
      <c r="G18240" s="235">
        <f t="shared" si="299"/>
        <v>-100000</v>
      </c>
      <c r="H18240" s="708" t="s">
        <v>12033</v>
      </c>
    </row>
    <row r="18241" spans="1:8" ht="15" x14ac:dyDescent="0.2">
      <c r="A18241" s="733">
        <v>45308</v>
      </c>
      <c r="B18241" s="62" t="s">
        <v>11716</v>
      </c>
      <c r="C18241" s="62" t="s">
        <v>12114</v>
      </c>
      <c r="D18241" s="182" t="s">
        <v>12022</v>
      </c>
      <c r="E18241" s="125">
        <v>520000</v>
      </c>
      <c r="F18241" s="125"/>
      <c r="G18241" s="125">
        <f t="shared" si="299"/>
        <v>-520000</v>
      </c>
      <c r="H18241" s="704" t="s">
        <v>12033</v>
      </c>
    </row>
    <row r="18242" spans="1:8" ht="15" x14ac:dyDescent="0.2">
      <c r="A18242" s="733">
        <v>45308</v>
      </c>
      <c r="B18242" s="62" t="s">
        <v>11883</v>
      </c>
      <c r="C18242" s="62" t="s">
        <v>12186</v>
      </c>
      <c r="D18242" s="182" t="s">
        <v>12187</v>
      </c>
      <c r="E18242" s="125">
        <v>700000</v>
      </c>
      <c r="F18242" s="125"/>
      <c r="G18242" s="125">
        <f t="shared" si="299"/>
        <v>-700000</v>
      </c>
      <c r="H18242" s="704" t="s">
        <v>12033</v>
      </c>
    </row>
    <row r="18243" spans="1:8" ht="15" x14ac:dyDescent="0.2">
      <c r="A18243" s="733">
        <v>45308</v>
      </c>
      <c r="B18243" s="62" t="s">
        <v>10906</v>
      </c>
      <c r="C18243" s="62" t="s">
        <v>11284</v>
      </c>
      <c r="D18243" s="182" t="s">
        <v>10719</v>
      </c>
      <c r="E18243" s="125">
        <v>25000</v>
      </c>
      <c r="F18243" s="125"/>
      <c r="G18243" s="125">
        <f t="shared" si="299"/>
        <v>-25000</v>
      </c>
      <c r="H18243" s="704" t="s">
        <v>12033</v>
      </c>
    </row>
    <row r="18244" spans="1:8" ht="15" x14ac:dyDescent="0.2">
      <c r="A18244" s="733">
        <v>45308</v>
      </c>
      <c r="B18244" s="62" t="s">
        <v>11085</v>
      </c>
      <c r="C18244" s="62" t="s">
        <v>6782</v>
      </c>
      <c r="D18244" s="182" t="s">
        <v>12188</v>
      </c>
      <c r="E18244" s="125">
        <v>300000</v>
      </c>
      <c r="F18244" s="125"/>
      <c r="G18244" s="125">
        <f t="shared" si="299"/>
        <v>-300000</v>
      </c>
      <c r="H18244" s="704" t="s">
        <v>12033</v>
      </c>
    </row>
    <row r="18245" spans="1:8" ht="15" x14ac:dyDescent="0.2">
      <c r="A18245" s="733">
        <v>45308</v>
      </c>
      <c r="B18245" s="62" t="s">
        <v>11442</v>
      </c>
      <c r="C18245" s="62" t="s">
        <v>11382</v>
      </c>
      <c r="D18245" s="182" t="s">
        <v>12207</v>
      </c>
      <c r="E18245" s="125">
        <v>75000</v>
      </c>
      <c r="F18245" s="125"/>
      <c r="G18245" s="125">
        <f t="shared" si="299"/>
        <v>-75000</v>
      </c>
      <c r="H18245" s="704" t="s">
        <v>12033</v>
      </c>
    </row>
    <row r="18246" spans="1:8" ht="15" x14ac:dyDescent="0.2">
      <c r="A18246" s="733">
        <v>45310</v>
      </c>
      <c r="B18246" s="62" t="s">
        <v>12068</v>
      </c>
      <c r="C18246" s="62" t="s">
        <v>266</v>
      </c>
      <c r="D18246" s="182" t="s">
        <v>12189</v>
      </c>
      <c r="E18246" s="125">
        <v>20000</v>
      </c>
      <c r="F18246" s="125"/>
      <c r="G18246" s="125">
        <f t="shared" si="299"/>
        <v>-20000</v>
      </c>
      <c r="H18246" s="704" t="s">
        <v>12033</v>
      </c>
    </row>
    <row r="18247" spans="1:8" ht="18.75" customHeight="1" x14ac:dyDescent="0.2">
      <c r="A18247" s="733">
        <v>45310</v>
      </c>
      <c r="B18247" s="62" t="s">
        <v>10906</v>
      </c>
      <c r="C18247" s="669" t="s">
        <v>11760</v>
      </c>
      <c r="D18247" s="906" t="s">
        <v>12190</v>
      </c>
      <c r="E18247" s="671">
        <f>160000+50000</f>
        <v>210000</v>
      </c>
      <c r="F18247" s="125"/>
      <c r="G18247" s="125">
        <f t="shared" si="299"/>
        <v>-210000</v>
      </c>
      <c r="H18247" s="704" t="s">
        <v>12033</v>
      </c>
    </row>
    <row r="18248" spans="1:8" ht="18.75" customHeight="1" x14ac:dyDescent="0.2">
      <c r="A18248" s="733">
        <v>45310</v>
      </c>
      <c r="B18248" s="62" t="s">
        <v>11022</v>
      </c>
      <c r="C18248" s="669" t="s">
        <v>11760</v>
      </c>
      <c r="D18248" s="906" t="s">
        <v>12190</v>
      </c>
      <c r="E18248" s="671">
        <v>160000</v>
      </c>
      <c r="F18248" s="125"/>
      <c r="G18248" s="125">
        <f t="shared" si="299"/>
        <v>-160000</v>
      </c>
      <c r="H18248" s="704" t="s">
        <v>12033</v>
      </c>
    </row>
    <row r="18249" spans="1:8" ht="18.75" customHeight="1" x14ac:dyDescent="0.2">
      <c r="A18249" s="733">
        <v>45310</v>
      </c>
      <c r="B18249" s="62" t="s">
        <v>11883</v>
      </c>
      <c r="C18249" s="669" t="s">
        <v>11760</v>
      </c>
      <c r="D18249" s="906" t="s">
        <v>12190</v>
      </c>
      <c r="E18249" s="671">
        <v>180000</v>
      </c>
      <c r="F18249" s="125"/>
      <c r="G18249" s="125">
        <f t="shared" si="299"/>
        <v>-180000</v>
      </c>
      <c r="H18249" s="704" t="s">
        <v>12033</v>
      </c>
    </row>
    <row r="18250" spans="1:8" ht="18.75" customHeight="1" x14ac:dyDescent="0.2">
      <c r="A18250" s="733">
        <v>45310</v>
      </c>
      <c r="B18250" s="62" t="s">
        <v>25</v>
      </c>
      <c r="C18250" s="62" t="s">
        <v>7593</v>
      </c>
      <c r="D18250" s="182" t="s">
        <v>12206</v>
      </c>
      <c r="E18250" s="125">
        <v>80000</v>
      </c>
      <c r="F18250" s="125"/>
      <c r="G18250" s="125">
        <f t="shared" si="299"/>
        <v>-80000</v>
      </c>
      <c r="H18250" s="704" t="s">
        <v>12033</v>
      </c>
    </row>
    <row r="18251" spans="1:8" ht="18.75" customHeight="1" x14ac:dyDescent="0.2">
      <c r="A18251" s="733">
        <v>45310</v>
      </c>
      <c r="B18251" s="62" t="s">
        <v>6503</v>
      </c>
      <c r="C18251" s="62" t="s">
        <v>4333</v>
      </c>
      <c r="D18251" s="182" t="s">
        <v>12208</v>
      </c>
      <c r="E18251" s="125">
        <v>150000</v>
      </c>
      <c r="F18251" s="125"/>
      <c r="G18251" s="125">
        <f t="shared" si="299"/>
        <v>-150000</v>
      </c>
      <c r="H18251" s="704" t="s">
        <v>12033</v>
      </c>
    </row>
    <row r="18252" spans="1:8" ht="18.75" customHeight="1" x14ac:dyDescent="0.2">
      <c r="A18252" s="733">
        <v>45310</v>
      </c>
      <c r="B18252" s="62" t="s">
        <v>8557</v>
      </c>
      <c r="C18252" s="62" t="s">
        <v>11600</v>
      </c>
      <c r="D18252" s="182" t="s">
        <v>12209</v>
      </c>
      <c r="E18252" s="125">
        <v>24000</v>
      </c>
      <c r="F18252" s="125"/>
      <c r="G18252" s="125">
        <f t="shared" si="299"/>
        <v>-24000</v>
      </c>
      <c r="H18252" s="704" t="s">
        <v>12033</v>
      </c>
    </row>
    <row r="18253" spans="1:8" ht="18.75" customHeight="1" x14ac:dyDescent="0.2">
      <c r="A18253" s="733">
        <v>45310</v>
      </c>
      <c r="B18253" s="62" t="s">
        <v>11716</v>
      </c>
      <c r="C18253" s="62" t="s">
        <v>12090</v>
      </c>
      <c r="D18253" s="182" t="s">
        <v>11766</v>
      </c>
      <c r="E18253" s="125">
        <v>250000</v>
      </c>
      <c r="F18253" s="125"/>
      <c r="G18253" s="125">
        <f>F18253-E18253</f>
        <v>-250000</v>
      </c>
      <c r="H18253" s="704" t="s">
        <v>12033</v>
      </c>
    </row>
    <row r="18254" spans="1:8" ht="18.75" customHeight="1" x14ac:dyDescent="0.2">
      <c r="A18254" s="733">
        <v>45311</v>
      </c>
      <c r="B18254" s="62" t="s">
        <v>9984</v>
      </c>
      <c r="C18254" s="62" t="s">
        <v>6475</v>
      </c>
      <c r="D18254" s="182" t="s">
        <v>12209</v>
      </c>
      <c r="E18254" s="125">
        <v>100000</v>
      </c>
      <c r="F18254" s="125"/>
      <c r="G18254" s="125">
        <f>F18254-E18254</f>
        <v>-100000</v>
      </c>
      <c r="H18254" s="704" t="s">
        <v>12033</v>
      </c>
    </row>
    <row r="18255" spans="1:8" ht="18.75" customHeight="1" x14ac:dyDescent="0.2">
      <c r="A18255" s="733">
        <v>45310</v>
      </c>
      <c r="B18255" s="62" t="s">
        <v>103</v>
      </c>
      <c r="C18255" s="62" t="s">
        <v>103</v>
      </c>
      <c r="D18255" s="182" t="s">
        <v>8511</v>
      </c>
      <c r="E18255" s="125">
        <v>4000</v>
      </c>
      <c r="F18255" s="125"/>
      <c r="G18255" s="125">
        <f t="shared" ref="G18255:G18258" si="301">F18255-E18255</f>
        <v>-4000</v>
      </c>
      <c r="H18255" s="704" t="s">
        <v>12033</v>
      </c>
    </row>
    <row r="18256" spans="1:8" ht="18.75" customHeight="1" x14ac:dyDescent="0.2">
      <c r="A18256" s="733">
        <v>45311</v>
      </c>
      <c r="B18256" s="62" t="s">
        <v>11085</v>
      </c>
      <c r="C18256" s="62" t="s">
        <v>2795</v>
      </c>
      <c r="D18256" s="182" t="s">
        <v>12210</v>
      </c>
      <c r="E18256" s="125">
        <v>1500</v>
      </c>
      <c r="F18256" s="125"/>
      <c r="G18256" s="125">
        <f t="shared" si="301"/>
        <v>-1500</v>
      </c>
      <c r="H18256" s="704" t="s">
        <v>12033</v>
      </c>
    </row>
    <row r="18257" spans="1:8" ht="18.75" customHeight="1" x14ac:dyDescent="0.2">
      <c r="A18257" s="733">
        <v>45311</v>
      </c>
      <c r="B18257" s="62" t="s">
        <v>10906</v>
      </c>
      <c r="C18257" s="62" t="s">
        <v>10989</v>
      </c>
      <c r="D18257" s="182" t="s">
        <v>12211</v>
      </c>
      <c r="E18257" s="125">
        <v>350</v>
      </c>
      <c r="F18257" s="125"/>
      <c r="G18257" s="125">
        <f t="shared" si="301"/>
        <v>-350</v>
      </c>
      <c r="H18257" s="704" t="s">
        <v>12033</v>
      </c>
    </row>
    <row r="18258" spans="1:8" ht="18.75" customHeight="1" x14ac:dyDescent="0.2">
      <c r="A18258" s="733">
        <v>45311</v>
      </c>
      <c r="B18258" s="62" t="s">
        <v>10906</v>
      </c>
      <c r="C18258" s="62" t="s">
        <v>285</v>
      </c>
      <c r="D18258" s="182" t="s">
        <v>6601</v>
      </c>
      <c r="E18258" s="125">
        <v>150</v>
      </c>
      <c r="F18258" s="125"/>
      <c r="G18258" s="125">
        <f t="shared" si="301"/>
        <v>-150</v>
      </c>
      <c r="H18258" s="704" t="s">
        <v>12033</v>
      </c>
    </row>
    <row r="18259" spans="1:8" ht="18.75" customHeight="1" x14ac:dyDescent="0.2">
      <c r="A18259" s="733">
        <v>45311</v>
      </c>
      <c r="B18259" s="62" t="s">
        <v>10906</v>
      </c>
      <c r="C18259" s="62" t="s">
        <v>10989</v>
      </c>
      <c r="D18259" s="182" t="s">
        <v>12212</v>
      </c>
      <c r="E18259" s="125">
        <v>20500</v>
      </c>
      <c r="F18259" s="125"/>
      <c r="G18259" s="125">
        <f t="shared" ref="G18259:G18262" si="302">F18259-E18259</f>
        <v>-20500</v>
      </c>
      <c r="H18259" s="704" t="s">
        <v>12033</v>
      </c>
    </row>
    <row r="18260" spans="1:8" ht="18.75" customHeight="1" x14ac:dyDescent="0.2">
      <c r="A18260" s="733">
        <v>45311</v>
      </c>
      <c r="B18260" s="62" t="s">
        <v>391</v>
      </c>
      <c r="C18260" s="62" t="s">
        <v>5409</v>
      </c>
      <c r="D18260" s="182" t="s">
        <v>12213</v>
      </c>
      <c r="E18260" s="125">
        <v>5000</v>
      </c>
      <c r="F18260" s="125"/>
      <c r="G18260" s="125">
        <f t="shared" si="302"/>
        <v>-5000</v>
      </c>
      <c r="H18260" s="704" t="s">
        <v>12033</v>
      </c>
    </row>
    <row r="18261" spans="1:8" ht="18.75" customHeight="1" x14ac:dyDescent="0.2">
      <c r="A18261" s="733">
        <v>45311</v>
      </c>
      <c r="B18261" s="62" t="s">
        <v>11883</v>
      </c>
      <c r="C18261" s="62" t="s">
        <v>5740</v>
      </c>
      <c r="D18261" s="182" t="s">
        <v>12214</v>
      </c>
      <c r="E18261" s="125">
        <v>3000</v>
      </c>
      <c r="F18261" s="125"/>
      <c r="G18261" s="125">
        <f t="shared" si="302"/>
        <v>-3000</v>
      </c>
      <c r="H18261" s="704" t="s">
        <v>12033</v>
      </c>
    </row>
    <row r="18262" spans="1:8" ht="18.75" customHeight="1" x14ac:dyDescent="0.2">
      <c r="A18262" s="733">
        <v>45311</v>
      </c>
      <c r="B18262" s="62" t="s">
        <v>8557</v>
      </c>
      <c r="C18262" s="62" t="s">
        <v>10989</v>
      </c>
      <c r="D18262" s="182" t="s">
        <v>12215</v>
      </c>
      <c r="E18262" s="125">
        <v>12080</v>
      </c>
      <c r="F18262" s="125"/>
      <c r="G18262" s="125">
        <f t="shared" si="302"/>
        <v>-12080</v>
      </c>
      <c r="H18262" s="704" t="s">
        <v>12033</v>
      </c>
    </row>
    <row r="18263" spans="1:8" ht="18.75" customHeight="1" x14ac:dyDescent="0.2">
      <c r="A18263" s="733">
        <v>45311</v>
      </c>
      <c r="B18263" s="62" t="s">
        <v>103</v>
      </c>
      <c r="C18263" s="62" t="s">
        <v>103</v>
      </c>
      <c r="D18263" s="182" t="s">
        <v>8511</v>
      </c>
      <c r="E18263" s="125">
        <v>1000</v>
      </c>
      <c r="F18263" s="125"/>
      <c r="G18263" s="125">
        <f t="shared" ref="G18263:G18269" si="303">F18263-E18263</f>
        <v>-1000</v>
      </c>
      <c r="H18263" s="704" t="s">
        <v>12033</v>
      </c>
    </row>
    <row r="18264" spans="1:8" ht="18.75" customHeight="1" x14ac:dyDescent="0.2">
      <c r="A18264" s="733">
        <v>45311</v>
      </c>
      <c r="B18264" s="62" t="s">
        <v>10906</v>
      </c>
      <c r="C18264" s="62" t="s">
        <v>391</v>
      </c>
      <c r="D18264" s="182" t="s">
        <v>12216</v>
      </c>
      <c r="E18264" s="125">
        <v>120</v>
      </c>
      <c r="F18264" s="125"/>
      <c r="G18264" s="125">
        <f t="shared" si="303"/>
        <v>-120</v>
      </c>
      <c r="H18264" s="704" t="s">
        <v>12033</v>
      </c>
    </row>
    <row r="18265" spans="1:8" ht="18.75" customHeight="1" x14ac:dyDescent="0.2">
      <c r="A18265" s="733">
        <v>45311</v>
      </c>
      <c r="B18265" s="62" t="s">
        <v>11726</v>
      </c>
      <c r="C18265" s="62" t="s">
        <v>10989</v>
      </c>
      <c r="D18265" s="182" t="s">
        <v>12217</v>
      </c>
      <c r="E18265" s="125">
        <v>16200</v>
      </c>
      <c r="F18265" s="125"/>
      <c r="G18265" s="125">
        <f t="shared" si="303"/>
        <v>-16200</v>
      </c>
      <c r="H18265" s="704" t="s">
        <v>12033</v>
      </c>
    </row>
    <row r="18266" spans="1:8" ht="18.75" customHeight="1" x14ac:dyDescent="0.2">
      <c r="A18266" s="733">
        <v>45311</v>
      </c>
      <c r="B18266" s="62" t="s">
        <v>11726</v>
      </c>
      <c r="C18266" s="62" t="s">
        <v>10989</v>
      </c>
      <c r="D18266" s="182" t="s">
        <v>6485</v>
      </c>
      <c r="E18266" s="125">
        <v>5050</v>
      </c>
      <c r="F18266" s="125"/>
      <c r="G18266" s="125">
        <f t="shared" si="303"/>
        <v>-5050</v>
      </c>
      <c r="H18266" s="704" t="s">
        <v>12033</v>
      </c>
    </row>
    <row r="18267" spans="1:8" ht="18.75" customHeight="1" x14ac:dyDescent="0.2">
      <c r="A18267" s="733">
        <v>45311</v>
      </c>
      <c r="B18267" s="62" t="s">
        <v>11085</v>
      </c>
      <c r="C18267" s="62" t="s">
        <v>10989</v>
      </c>
      <c r="D18267" s="182" t="s">
        <v>9915</v>
      </c>
      <c r="E18267" s="125">
        <v>4760</v>
      </c>
      <c r="F18267" s="125"/>
      <c r="G18267" s="125">
        <f t="shared" si="303"/>
        <v>-4760</v>
      </c>
      <c r="H18267" s="704" t="s">
        <v>12033</v>
      </c>
    </row>
    <row r="18268" spans="1:8" ht="18.75" customHeight="1" x14ac:dyDescent="0.2">
      <c r="A18268" s="733">
        <v>45311</v>
      </c>
      <c r="B18268" s="62" t="s">
        <v>11716</v>
      </c>
      <c r="C18268" s="62" t="s">
        <v>10989</v>
      </c>
      <c r="D18268" s="182" t="s">
        <v>12218</v>
      </c>
      <c r="E18268" s="125">
        <v>32000</v>
      </c>
      <c r="F18268" s="125"/>
      <c r="G18268" s="125">
        <f t="shared" si="303"/>
        <v>-32000</v>
      </c>
      <c r="H18268" s="704" t="s">
        <v>12033</v>
      </c>
    </row>
    <row r="18269" spans="1:8" ht="18.75" customHeight="1" x14ac:dyDescent="0.2">
      <c r="A18269" s="733">
        <v>45311</v>
      </c>
      <c r="B18269" s="62" t="s">
        <v>11883</v>
      </c>
      <c r="C18269" s="62" t="s">
        <v>10989</v>
      </c>
      <c r="D18269" s="182" t="s">
        <v>4308</v>
      </c>
      <c r="E18269" s="125">
        <v>9458</v>
      </c>
      <c r="F18269" s="125"/>
      <c r="G18269" s="125">
        <f t="shared" si="303"/>
        <v>-9458</v>
      </c>
      <c r="H18269" s="704" t="s">
        <v>12033</v>
      </c>
    </row>
    <row r="18270" spans="1:8" ht="18.75" customHeight="1" x14ac:dyDescent="0.2">
      <c r="A18270" s="733">
        <v>45313</v>
      </c>
      <c r="B18270" s="62" t="s">
        <v>103</v>
      </c>
      <c r="C18270" s="62" t="s">
        <v>103</v>
      </c>
      <c r="D18270" s="182" t="s">
        <v>3842</v>
      </c>
      <c r="E18270" s="125">
        <v>3000</v>
      </c>
      <c r="F18270" s="125"/>
      <c r="G18270" s="125">
        <f t="shared" ref="G18270" si="304">F18270-E18270</f>
        <v>-3000</v>
      </c>
      <c r="H18270" s="704" t="s">
        <v>12033</v>
      </c>
    </row>
    <row r="18271" spans="1:8" ht="18.75" customHeight="1" x14ac:dyDescent="0.2">
      <c r="A18271" s="733">
        <v>45313</v>
      </c>
      <c r="B18271" s="62" t="s">
        <v>11883</v>
      </c>
      <c r="C18271" s="62" t="s">
        <v>10989</v>
      </c>
      <c r="D18271" s="182" t="s">
        <v>11559</v>
      </c>
      <c r="E18271" s="125">
        <v>4550</v>
      </c>
      <c r="F18271" s="125"/>
      <c r="G18271" s="125">
        <f t="shared" ref="G18271:G18286" si="305">F18271-E18271</f>
        <v>-4550</v>
      </c>
      <c r="H18271" s="704" t="s">
        <v>12033</v>
      </c>
    </row>
    <row r="18272" spans="1:8" ht="18.75" customHeight="1" x14ac:dyDescent="0.2">
      <c r="A18272" s="733">
        <v>45313</v>
      </c>
      <c r="B18272" s="62" t="s">
        <v>11883</v>
      </c>
      <c r="C18272" s="62" t="s">
        <v>5740</v>
      </c>
      <c r="D18272" s="182" t="s">
        <v>10335</v>
      </c>
      <c r="E18272" s="125">
        <v>400</v>
      </c>
      <c r="F18272" s="125"/>
      <c r="G18272" s="125">
        <f t="shared" si="305"/>
        <v>-400</v>
      </c>
      <c r="H18272" s="704" t="s">
        <v>12033</v>
      </c>
    </row>
    <row r="18273" spans="1:8" ht="18.75" customHeight="1" x14ac:dyDescent="0.2">
      <c r="A18273" s="733">
        <v>45313</v>
      </c>
      <c r="B18273" s="62" t="s">
        <v>10906</v>
      </c>
      <c r="C18273" s="62" t="s">
        <v>5386</v>
      </c>
      <c r="D18273" s="182" t="s">
        <v>12273</v>
      </c>
      <c r="E18273" s="125">
        <v>400</v>
      </c>
      <c r="F18273" s="125"/>
      <c r="G18273" s="125">
        <f t="shared" si="305"/>
        <v>-400</v>
      </c>
      <c r="H18273" s="704" t="s">
        <v>12033</v>
      </c>
    </row>
    <row r="18274" spans="1:8" ht="18.75" customHeight="1" x14ac:dyDescent="0.2">
      <c r="A18274" s="733">
        <v>45313</v>
      </c>
      <c r="B18274" s="62" t="s">
        <v>11623</v>
      </c>
      <c r="C18274" s="62" t="s">
        <v>10989</v>
      </c>
      <c r="D18274" s="182" t="s">
        <v>12274</v>
      </c>
      <c r="E18274" s="125">
        <v>5000</v>
      </c>
      <c r="F18274" s="125"/>
      <c r="G18274" s="125">
        <f t="shared" si="305"/>
        <v>-5000</v>
      </c>
      <c r="H18274" s="704" t="s">
        <v>12033</v>
      </c>
    </row>
    <row r="18275" spans="1:8" ht="18.75" customHeight="1" x14ac:dyDescent="0.2">
      <c r="A18275" s="733">
        <v>45313</v>
      </c>
      <c r="B18275" s="62" t="s">
        <v>11883</v>
      </c>
      <c r="C18275" s="669" t="s">
        <v>10989</v>
      </c>
      <c r="D18275" s="906" t="s">
        <v>12275</v>
      </c>
      <c r="E18275" s="671">
        <v>84000</v>
      </c>
      <c r="F18275" s="125"/>
      <c r="G18275" s="125">
        <f t="shared" si="305"/>
        <v>-84000</v>
      </c>
      <c r="H18275" s="704" t="s">
        <v>12033</v>
      </c>
    </row>
    <row r="18276" spans="1:8" ht="18.75" customHeight="1" x14ac:dyDescent="0.2">
      <c r="A18276" s="733">
        <v>45313</v>
      </c>
      <c r="B18276" s="62" t="s">
        <v>10906</v>
      </c>
      <c r="C18276" s="669" t="s">
        <v>10989</v>
      </c>
      <c r="D18276" s="906" t="s">
        <v>12275</v>
      </c>
      <c r="E18276" s="671">
        <v>50000</v>
      </c>
      <c r="F18276" s="125"/>
      <c r="G18276" s="125">
        <f t="shared" si="305"/>
        <v>-50000</v>
      </c>
      <c r="H18276" s="704" t="s">
        <v>12033</v>
      </c>
    </row>
    <row r="18277" spans="1:8" ht="18.75" customHeight="1" x14ac:dyDescent="0.2">
      <c r="A18277" s="733">
        <v>45313</v>
      </c>
      <c r="B18277" s="62" t="s">
        <v>12192</v>
      </c>
      <c r="C18277" s="669" t="s">
        <v>10989</v>
      </c>
      <c r="D18277" s="906" t="s">
        <v>12275</v>
      </c>
      <c r="E18277" s="671">
        <v>27180</v>
      </c>
      <c r="F18277" s="125"/>
      <c r="G18277" s="125">
        <f t="shared" si="305"/>
        <v>-27180</v>
      </c>
      <c r="H18277" s="704" t="s">
        <v>12033</v>
      </c>
    </row>
    <row r="18278" spans="1:8" ht="18.75" customHeight="1" x14ac:dyDescent="0.2">
      <c r="A18278" s="733">
        <v>45313</v>
      </c>
      <c r="B18278" s="62" t="s">
        <v>10230</v>
      </c>
      <c r="C18278" s="669" t="s">
        <v>10989</v>
      </c>
      <c r="D18278" s="906" t="s">
        <v>12275</v>
      </c>
      <c r="E18278" s="671">
        <v>5600</v>
      </c>
      <c r="F18278" s="125"/>
      <c r="G18278" s="125">
        <f t="shared" si="305"/>
        <v>-5600</v>
      </c>
      <c r="H18278" s="704" t="s">
        <v>12033</v>
      </c>
    </row>
    <row r="18279" spans="1:8" ht="18.75" customHeight="1" x14ac:dyDescent="0.2">
      <c r="A18279" s="733">
        <v>45313</v>
      </c>
      <c r="B18279" s="62" t="s">
        <v>11623</v>
      </c>
      <c r="C18279" s="669" t="s">
        <v>10989</v>
      </c>
      <c r="D18279" s="906" t="s">
        <v>12275</v>
      </c>
      <c r="E18279" s="671">
        <v>11580</v>
      </c>
      <c r="F18279" s="125"/>
      <c r="G18279" s="125">
        <f t="shared" si="305"/>
        <v>-11580</v>
      </c>
      <c r="H18279" s="704" t="s">
        <v>12033</v>
      </c>
    </row>
    <row r="18280" spans="1:8" ht="18.75" customHeight="1" x14ac:dyDescent="0.2">
      <c r="A18280" s="733">
        <v>45313</v>
      </c>
      <c r="B18280" s="62" t="s">
        <v>11716</v>
      </c>
      <c r="C18280" s="669" t="s">
        <v>10989</v>
      </c>
      <c r="D18280" s="906" t="s">
        <v>12275</v>
      </c>
      <c r="E18280" s="671">
        <v>29535</v>
      </c>
      <c r="F18280" s="125"/>
      <c r="G18280" s="125">
        <f t="shared" si="305"/>
        <v>-29535</v>
      </c>
      <c r="H18280" s="704" t="s">
        <v>12033</v>
      </c>
    </row>
    <row r="18281" spans="1:8" ht="18.75" customHeight="1" x14ac:dyDescent="0.2">
      <c r="A18281" s="733">
        <v>45313</v>
      </c>
      <c r="B18281" s="62" t="s">
        <v>12192</v>
      </c>
      <c r="C18281" s="62" t="s">
        <v>11095</v>
      </c>
      <c r="D18281" s="182" t="s">
        <v>12276</v>
      </c>
      <c r="E18281" s="125">
        <v>50000</v>
      </c>
      <c r="F18281" s="125"/>
      <c r="G18281" s="125">
        <f t="shared" si="305"/>
        <v>-50000</v>
      </c>
      <c r="H18281" s="704" t="s">
        <v>12033</v>
      </c>
    </row>
    <row r="18282" spans="1:8" ht="18.75" customHeight="1" x14ac:dyDescent="0.2">
      <c r="A18282" s="733">
        <v>45313</v>
      </c>
      <c r="B18282" s="62" t="s">
        <v>11883</v>
      </c>
      <c r="C18282" s="62" t="s">
        <v>11532</v>
      </c>
      <c r="D18282" s="182" t="s">
        <v>12277</v>
      </c>
      <c r="E18282" s="125">
        <v>200000</v>
      </c>
      <c r="F18282" s="125"/>
      <c r="G18282" s="125">
        <f t="shared" si="305"/>
        <v>-200000</v>
      </c>
      <c r="H18282" s="704" t="s">
        <v>12033</v>
      </c>
    </row>
    <row r="18283" spans="1:8" ht="18.75" customHeight="1" x14ac:dyDescent="0.2">
      <c r="A18283" s="733">
        <v>45314</v>
      </c>
      <c r="B18283" s="62" t="s">
        <v>11085</v>
      </c>
      <c r="C18283" s="62" t="s">
        <v>13117</v>
      </c>
      <c r="D18283" s="182" t="s">
        <v>12278</v>
      </c>
      <c r="E18283" s="125">
        <v>400000</v>
      </c>
      <c r="F18283" s="125"/>
      <c r="G18283" s="125">
        <f t="shared" si="305"/>
        <v>-400000</v>
      </c>
      <c r="H18283" s="704" t="s">
        <v>12033</v>
      </c>
    </row>
    <row r="18284" spans="1:8" ht="15" x14ac:dyDescent="0.2">
      <c r="A18284" s="733">
        <v>45314</v>
      </c>
      <c r="B18284" s="62" t="s">
        <v>11883</v>
      </c>
      <c r="C18284" s="669" t="s">
        <v>10989</v>
      </c>
      <c r="D18284" s="906" t="s">
        <v>12279</v>
      </c>
      <c r="E18284" s="671">
        <v>32500</v>
      </c>
      <c r="F18284" s="125"/>
      <c r="G18284" s="125">
        <f t="shared" si="305"/>
        <v>-32500</v>
      </c>
      <c r="H18284" s="704" t="s">
        <v>12033</v>
      </c>
    </row>
    <row r="18285" spans="1:8" ht="15" x14ac:dyDescent="0.2">
      <c r="A18285" s="733">
        <v>45314</v>
      </c>
      <c r="B18285" s="62" t="s">
        <v>10906</v>
      </c>
      <c r="C18285" s="669" t="s">
        <v>10989</v>
      </c>
      <c r="D18285" s="906" t="s">
        <v>12279</v>
      </c>
      <c r="E18285" s="671">
        <v>32500</v>
      </c>
      <c r="F18285" s="125"/>
      <c r="G18285" s="125">
        <f t="shared" si="305"/>
        <v>-32500</v>
      </c>
      <c r="H18285" s="704" t="s">
        <v>12033</v>
      </c>
    </row>
    <row r="18286" spans="1:8" ht="15" x14ac:dyDescent="0.2">
      <c r="A18286" s="733">
        <v>45314</v>
      </c>
      <c r="B18286" s="62" t="s">
        <v>12192</v>
      </c>
      <c r="C18286" s="669" t="s">
        <v>10989</v>
      </c>
      <c r="D18286" s="906" t="s">
        <v>12279</v>
      </c>
      <c r="E18286" s="671">
        <v>32500</v>
      </c>
      <c r="F18286" s="125"/>
      <c r="G18286" s="125">
        <f t="shared" si="305"/>
        <v>-32500</v>
      </c>
      <c r="H18286" s="704" t="s">
        <v>12033</v>
      </c>
    </row>
    <row r="18287" spans="1:8" ht="15" x14ac:dyDescent="0.2">
      <c r="A18287" s="733">
        <v>45314</v>
      </c>
      <c r="B18287" s="62" t="s">
        <v>11883</v>
      </c>
      <c r="C18287" s="62" t="s">
        <v>5740</v>
      </c>
      <c r="D18287" s="182" t="s">
        <v>369</v>
      </c>
      <c r="E18287" s="125">
        <v>500</v>
      </c>
      <c r="F18287" s="125"/>
      <c r="G18287" s="125">
        <f t="shared" ref="G18287:G18293" si="306">F18287-E18287</f>
        <v>-500</v>
      </c>
      <c r="H18287" s="704" t="s">
        <v>12033</v>
      </c>
    </row>
    <row r="18288" spans="1:8" ht="15" x14ac:dyDescent="0.2">
      <c r="A18288" s="733">
        <v>45314</v>
      </c>
      <c r="B18288" s="62" t="s">
        <v>11883</v>
      </c>
      <c r="C18288" s="669" t="s">
        <v>10989</v>
      </c>
      <c r="D18288" s="906" t="s">
        <v>12294</v>
      </c>
      <c r="E18288" s="671">
        <v>7200</v>
      </c>
      <c r="F18288" s="125"/>
      <c r="G18288" s="125">
        <f t="shared" si="306"/>
        <v>-7200</v>
      </c>
      <c r="H18288" s="704" t="s">
        <v>12033</v>
      </c>
    </row>
    <row r="18289" spans="1:8" ht="15" x14ac:dyDescent="0.2">
      <c r="A18289" s="733">
        <v>45314</v>
      </c>
      <c r="B18289" s="62" t="s">
        <v>10906</v>
      </c>
      <c r="C18289" s="669" t="s">
        <v>10989</v>
      </c>
      <c r="D18289" s="906" t="s">
        <v>12294</v>
      </c>
      <c r="E18289" s="671">
        <v>7200</v>
      </c>
      <c r="F18289" s="125"/>
      <c r="G18289" s="125">
        <f t="shared" si="306"/>
        <v>-7200</v>
      </c>
      <c r="H18289" s="704" t="s">
        <v>12033</v>
      </c>
    </row>
    <row r="18290" spans="1:8" ht="15" x14ac:dyDescent="0.2">
      <c r="A18290" s="733">
        <v>45314</v>
      </c>
      <c r="B18290" s="62" t="s">
        <v>12192</v>
      </c>
      <c r="C18290" s="669" t="s">
        <v>10989</v>
      </c>
      <c r="D18290" s="906" t="s">
        <v>12294</v>
      </c>
      <c r="E18290" s="671">
        <v>7200</v>
      </c>
      <c r="F18290" s="125"/>
      <c r="G18290" s="125">
        <f t="shared" si="306"/>
        <v>-7200</v>
      </c>
      <c r="H18290" s="704" t="s">
        <v>12033</v>
      </c>
    </row>
    <row r="18291" spans="1:8" ht="15" x14ac:dyDescent="0.2">
      <c r="A18291" s="733">
        <v>45314</v>
      </c>
      <c r="B18291" s="62" t="s">
        <v>11883</v>
      </c>
      <c r="C18291" s="565" t="s">
        <v>10989</v>
      </c>
      <c r="D18291" s="874" t="s">
        <v>12295</v>
      </c>
      <c r="E18291" s="566">
        <v>3000</v>
      </c>
      <c r="F18291" s="125"/>
      <c r="G18291" s="125">
        <f t="shared" si="306"/>
        <v>-3000</v>
      </c>
      <c r="H18291" s="704" t="s">
        <v>12033</v>
      </c>
    </row>
    <row r="18292" spans="1:8" ht="15" x14ac:dyDescent="0.2">
      <c r="A18292" s="733">
        <v>45314</v>
      </c>
      <c r="B18292" s="62" t="s">
        <v>10906</v>
      </c>
      <c r="C18292" s="565" t="s">
        <v>10989</v>
      </c>
      <c r="D18292" s="874" t="s">
        <v>12295</v>
      </c>
      <c r="E18292" s="566">
        <v>3000</v>
      </c>
      <c r="F18292" s="125"/>
      <c r="G18292" s="125">
        <f t="shared" si="306"/>
        <v>-3000</v>
      </c>
      <c r="H18292" s="704" t="s">
        <v>12033</v>
      </c>
    </row>
    <row r="18293" spans="1:8" ht="15" x14ac:dyDescent="0.2">
      <c r="A18293" s="733">
        <v>45314</v>
      </c>
      <c r="B18293" s="62" t="s">
        <v>12192</v>
      </c>
      <c r="C18293" s="565" t="s">
        <v>10989</v>
      </c>
      <c r="D18293" s="874" t="s">
        <v>12295</v>
      </c>
      <c r="E18293" s="566">
        <v>3000</v>
      </c>
      <c r="F18293" s="125"/>
      <c r="G18293" s="125">
        <f t="shared" si="306"/>
        <v>-3000</v>
      </c>
      <c r="H18293" s="704" t="s">
        <v>12033</v>
      </c>
    </row>
    <row r="18294" spans="1:8" ht="15" x14ac:dyDescent="0.2">
      <c r="A18294" s="733">
        <v>45314</v>
      </c>
      <c r="B18294" s="62" t="s">
        <v>10906</v>
      </c>
      <c r="C18294" s="62" t="s">
        <v>5740</v>
      </c>
      <c r="D18294" s="182" t="s">
        <v>369</v>
      </c>
      <c r="E18294" s="125">
        <v>2600</v>
      </c>
      <c r="F18294" s="125"/>
      <c r="G18294" s="125">
        <f t="shared" ref="G18294:G18296" si="307">F18294-E18294</f>
        <v>-2600</v>
      </c>
      <c r="H18294" s="704" t="s">
        <v>12033</v>
      </c>
    </row>
    <row r="18295" spans="1:8" ht="15" x14ac:dyDescent="0.2">
      <c r="A18295" s="733">
        <v>45314</v>
      </c>
      <c r="B18295" s="62" t="s">
        <v>11085</v>
      </c>
      <c r="C18295" s="669" t="s">
        <v>10989</v>
      </c>
      <c r="D18295" s="906" t="s">
        <v>12280</v>
      </c>
      <c r="E18295" s="671">
        <v>37840</v>
      </c>
      <c r="F18295" s="125"/>
      <c r="G18295" s="125">
        <f t="shared" si="307"/>
        <v>-37840</v>
      </c>
      <c r="H18295" s="704" t="s">
        <v>12033</v>
      </c>
    </row>
    <row r="18296" spans="1:8" ht="15" x14ac:dyDescent="0.2">
      <c r="A18296" s="733">
        <v>45314</v>
      </c>
      <c r="B18296" s="62" t="s">
        <v>8557</v>
      </c>
      <c r="C18296" s="669" t="s">
        <v>10989</v>
      </c>
      <c r="D18296" s="906" t="s">
        <v>12280</v>
      </c>
      <c r="E18296" s="671">
        <v>11000</v>
      </c>
      <c r="F18296" s="125"/>
      <c r="G18296" s="125">
        <f t="shared" si="307"/>
        <v>-11000</v>
      </c>
      <c r="H18296" s="704" t="s">
        <v>12033</v>
      </c>
    </row>
    <row r="18297" spans="1:8" ht="15" x14ac:dyDescent="0.2">
      <c r="A18297" s="733">
        <v>45315</v>
      </c>
      <c r="B18297" s="62" t="s">
        <v>10177</v>
      </c>
      <c r="C18297" s="62" t="s">
        <v>10989</v>
      </c>
      <c r="D18297" s="182" t="s">
        <v>12281</v>
      </c>
      <c r="E18297" s="125">
        <v>1500</v>
      </c>
      <c r="F18297" s="125"/>
      <c r="G18297" s="125">
        <f t="shared" ref="G18297:G18301" si="308">F18297-E18297</f>
        <v>-1500</v>
      </c>
      <c r="H18297" s="704" t="s">
        <v>12033</v>
      </c>
    </row>
    <row r="18298" spans="1:8" ht="15" x14ac:dyDescent="0.2">
      <c r="A18298" s="733">
        <v>45315</v>
      </c>
      <c r="B18298" s="62" t="s">
        <v>11726</v>
      </c>
      <c r="C18298" s="62" t="s">
        <v>10989</v>
      </c>
      <c r="D18298" s="182" t="s">
        <v>12282</v>
      </c>
      <c r="E18298" s="125">
        <v>1500</v>
      </c>
      <c r="F18298" s="125"/>
      <c r="G18298" s="125">
        <f t="shared" si="308"/>
        <v>-1500</v>
      </c>
      <c r="H18298" s="704" t="s">
        <v>12033</v>
      </c>
    </row>
    <row r="18299" spans="1:8" ht="15" x14ac:dyDescent="0.2">
      <c r="A18299" s="733">
        <v>45315</v>
      </c>
      <c r="B18299" s="62" t="s">
        <v>103</v>
      </c>
      <c r="C18299" s="62" t="s">
        <v>103</v>
      </c>
      <c r="D18299" s="182" t="s">
        <v>3842</v>
      </c>
      <c r="E18299" s="125">
        <v>5000</v>
      </c>
      <c r="F18299" s="125"/>
      <c r="G18299" s="125">
        <f t="shared" si="308"/>
        <v>-5000</v>
      </c>
      <c r="H18299" s="704" t="s">
        <v>12033</v>
      </c>
    </row>
    <row r="18300" spans="1:8" ht="15" x14ac:dyDescent="0.2">
      <c r="A18300" s="733">
        <v>45315</v>
      </c>
      <c r="B18300" s="62" t="s">
        <v>12283</v>
      </c>
      <c r="C18300" s="62" t="s">
        <v>12284</v>
      </c>
      <c r="D18300" s="182" t="s">
        <v>6925</v>
      </c>
      <c r="E18300" s="125">
        <v>11000</v>
      </c>
      <c r="F18300" s="125"/>
      <c r="G18300" s="125">
        <f t="shared" si="308"/>
        <v>-11000</v>
      </c>
      <c r="H18300" s="704" t="s">
        <v>12033</v>
      </c>
    </row>
    <row r="18301" spans="1:8" ht="15" x14ac:dyDescent="0.2">
      <c r="A18301" s="733">
        <v>45315</v>
      </c>
      <c r="B18301" s="62" t="s">
        <v>8874</v>
      </c>
      <c r="C18301" s="62" t="s">
        <v>12284</v>
      </c>
      <c r="D18301" s="182" t="s">
        <v>6925</v>
      </c>
      <c r="E18301" s="125">
        <v>20000</v>
      </c>
      <c r="F18301" s="125"/>
      <c r="G18301" s="125">
        <f t="shared" si="308"/>
        <v>-20000</v>
      </c>
      <c r="H18301" s="704" t="s">
        <v>12033</v>
      </c>
    </row>
    <row r="18302" spans="1:8" ht="15" x14ac:dyDescent="0.2">
      <c r="A18302" s="733">
        <v>45315</v>
      </c>
      <c r="B18302" s="62" t="s">
        <v>37</v>
      </c>
      <c r="C18302" s="62" t="s">
        <v>793</v>
      </c>
      <c r="D18302" s="182" t="s">
        <v>12285</v>
      </c>
      <c r="E18302" s="125">
        <v>3500</v>
      </c>
      <c r="F18302" s="125"/>
      <c r="G18302" s="125">
        <f t="shared" ref="G18302:G18309" si="309">F18302-E18302</f>
        <v>-3500</v>
      </c>
      <c r="H18302" s="704" t="s">
        <v>12033</v>
      </c>
    </row>
    <row r="18303" spans="1:8" ht="15" x14ac:dyDescent="0.2">
      <c r="A18303" s="733">
        <v>45315</v>
      </c>
      <c r="B18303" s="62" t="s">
        <v>37</v>
      </c>
      <c r="C18303" s="62" t="s">
        <v>285</v>
      </c>
      <c r="D18303" s="182" t="s">
        <v>369</v>
      </c>
      <c r="E18303" s="125">
        <v>700</v>
      </c>
      <c r="F18303" s="125"/>
      <c r="G18303" s="125">
        <f t="shared" si="309"/>
        <v>-700</v>
      </c>
      <c r="H18303" s="704" t="s">
        <v>12033</v>
      </c>
    </row>
    <row r="18304" spans="1:8" ht="15" x14ac:dyDescent="0.2">
      <c r="A18304" s="733">
        <v>45315</v>
      </c>
      <c r="B18304" s="62" t="s">
        <v>11623</v>
      </c>
      <c r="C18304" s="62" t="s">
        <v>11414</v>
      </c>
      <c r="D18304" s="182" t="s">
        <v>12286</v>
      </c>
      <c r="E18304" s="125">
        <v>19000</v>
      </c>
      <c r="F18304" s="125"/>
      <c r="G18304" s="125">
        <f t="shared" si="309"/>
        <v>-19000</v>
      </c>
      <c r="H18304" s="704" t="s">
        <v>12033</v>
      </c>
    </row>
    <row r="18305" spans="1:8" ht="15" x14ac:dyDescent="0.2">
      <c r="A18305" s="733">
        <v>45315</v>
      </c>
      <c r="B18305" s="62" t="s">
        <v>10230</v>
      </c>
      <c r="C18305" s="62" t="s">
        <v>7465</v>
      </c>
      <c r="D18305" s="182" t="s">
        <v>12022</v>
      </c>
      <c r="E18305" s="125">
        <v>1000000</v>
      </c>
      <c r="F18305" s="125"/>
      <c r="G18305" s="125">
        <f t="shared" si="309"/>
        <v>-1000000</v>
      </c>
      <c r="H18305" s="704" t="s">
        <v>12033</v>
      </c>
    </row>
    <row r="18306" spans="1:8" ht="15" x14ac:dyDescent="0.2">
      <c r="A18306" s="733">
        <v>45315</v>
      </c>
      <c r="B18306" s="62" t="s">
        <v>11883</v>
      </c>
      <c r="C18306" s="62" t="s">
        <v>11884</v>
      </c>
      <c r="D18306" s="182" t="s">
        <v>12288</v>
      </c>
      <c r="E18306" s="125">
        <v>500000</v>
      </c>
      <c r="F18306" s="125"/>
      <c r="G18306" s="125">
        <f t="shared" si="309"/>
        <v>-500000</v>
      </c>
      <c r="H18306" s="704" t="s">
        <v>12033</v>
      </c>
    </row>
    <row r="18307" spans="1:8" ht="15" x14ac:dyDescent="0.2">
      <c r="A18307" s="733">
        <v>45315</v>
      </c>
      <c r="B18307" s="62" t="s">
        <v>12192</v>
      </c>
      <c r="C18307" s="62" t="s">
        <v>11713</v>
      </c>
      <c r="D18307" s="182" t="s">
        <v>12288</v>
      </c>
      <c r="E18307" s="125">
        <v>150000</v>
      </c>
      <c r="F18307" s="125"/>
      <c r="G18307" s="125">
        <f t="shared" si="309"/>
        <v>-150000</v>
      </c>
      <c r="H18307" s="704" t="s">
        <v>12033</v>
      </c>
    </row>
    <row r="18308" spans="1:8" ht="15" x14ac:dyDescent="0.2">
      <c r="A18308" s="733">
        <v>45315</v>
      </c>
      <c r="B18308" s="62" t="s">
        <v>11085</v>
      </c>
      <c r="C18308" s="62" t="s">
        <v>10989</v>
      </c>
      <c r="D18308" s="182" t="s">
        <v>4965</v>
      </c>
      <c r="E18308" s="125">
        <v>10330</v>
      </c>
      <c r="F18308" s="125"/>
      <c r="G18308" s="125">
        <f t="shared" si="309"/>
        <v>-10330</v>
      </c>
      <c r="H18308" s="704" t="s">
        <v>12033</v>
      </c>
    </row>
    <row r="18309" spans="1:8" ht="15" x14ac:dyDescent="0.2">
      <c r="A18309" s="733">
        <v>45315</v>
      </c>
      <c r="B18309" s="62" t="s">
        <v>11726</v>
      </c>
      <c r="C18309" s="62" t="s">
        <v>10989</v>
      </c>
      <c r="D18309" s="182" t="s">
        <v>12290</v>
      </c>
      <c r="E18309" s="125">
        <v>125960</v>
      </c>
      <c r="F18309" s="125"/>
      <c r="G18309" s="125">
        <f t="shared" si="309"/>
        <v>-125960</v>
      </c>
      <c r="H18309" s="704" t="s">
        <v>12033</v>
      </c>
    </row>
    <row r="18310" spans="1:8" ht="15" x14ac:dyDescent="0.2">
      <c r="A18310" s="733">
        <v>45315</v>
      </c>
      <c r="B18310" s="62" t="s">
        <v>8874</v>
      </c>
      <c r="C18310" s="1082" t="s">
        <v>793</v>
      </c>
      <c r="D18310" s="1085" t="s">
        <v>12291</v>
      </c>
      <c r="E18310" s="125">
        <v>33000</v>
      </c>
      <c r="F18310" s="125"/>
      <c r="G18310" s="125">
        <f t="shared" ref="G18310:G18311" si="310">F18310-E18310</f>
        <v>-33000</v>
      </c>
      <c r="H18310" s="704" t="s">
        <v>12033</v>
      </c>
    </row>
    <row r="18311" spans="1:8" ht="15" x14ac:dyDescent="0.2">
      <c r="A18311" s="733">
        <v>45315</v>
      </c>
      <c r="B18311" s="62" t="s">
        <v>11623</v>
      </c>
      <c r="C18311" s="62" t="s">
        <v>12292</v>
      </c>
      <c r="D18311" s="182" t="s">
        <v>12293</v>
      </c>
      <c r="E18311" s="125">
        <v>50000</v>
      </c>
      <c r="F18311" s="125"/>
      <c r="G18311" s="125">
        <f t="shared" si="310"/>
        <v>-50000</v>
      </c>
      <c r="H18311" s="704" t="s">
        <v>12033</v>
      </c>
    </row>
    <row r="18312" spans="1:8" ht="15" x14ac:dyDescent="0.2">
      <c r="A18312" s="733">
        <v>45316</v>
      </c>
      <c r="B18312" s="62" t="s">
        <v>11085</v>
      </c>
      <c r="C18312" s="62" t="s">
        <v>5740</v>
      </c>
      <c r="D18312" s="182" t="s">
        <v>12302</v>
      </c>
      <c r="E18312" s="125">
        <v>500</v>
      </c>
      <c r="F18312" s="125"/>
      <c r="G18312" s="125">
        <f t="shared" ref="G18312:G18327" si="311">F18312-E18312</f>
        <v>-500</v>
      </c>
      <c r="H18312" s="704" t="s">
        <v>12033</v>
      </c>
    </row>
    <row r="18313" spans="1:8" ht="15" x14ac:dyDescent="0.2">
      <c r="A18313" s="733">
        <v>45316</v>
      </c>
      <c r="B18313" s="62" t="s">
        <v>103</v>
      </c>
      <c r="C18313" s="62" t="s">
        <v>103</v>
      </c>
      <c r="D18313" s="182" t="s">
        <v>3842</v>
      </c>
      <c r="E18313" s="125">
        <v>1500</v>
      </c>
      <c r="F18313" s="125"/>
      <c r="G18313" s="125">
        <f t="shared" si="311"/>
        <v>-1500</v>
      </c>
      <c r="H18313" s="704" t="s">
        <v>12033</v>
      </c>
    </row>
    <row r="18314" spans="1:8" ht="15" x14ac:dyDescent="0.2">
      <c r="A18314" s="733">
        <v>45316</v>
      </c>
      <c r="B18314" s="62" t="s">
        <v>12192</v>
      </c>
      <c r="C18314" s="62" t="s">
        <v>669</v>
      </c>
      <c r="D18314" s="182" t="s">
        <v>2710</v>
      </c>
      <c r="E18314" s="125">
        <v>54400</v>
      </c>
      <c r="F18314" s="125"/>
      <c r="G18314" s="125">
        <f t="shared" si="311"/>
        <v>-54400</v>
      </c>
      <c r="H18314" s="704" t="s">
        <v>12033</v>
      </c>
    </row>
    <row r="18315" spans="1:8" ht="15" x14ac:dyDescent="0.2">
      <c r="A18315" s="733">
        <v>45316</v>
      </c>
      <c r="B18315" s="62" t="s">
        <v>11883</v>
      </c>
      <c r="C18315" s="62" t="s">
        <v>6845</v>
      </c>
      <c r="D18315" s="182" t="s">
        <v>12022</v>
      </c>
      <c r="E18315" s="125">
        <v>500000</v>
      </c>
      <c r="F18315" s="125"/>
      <c r="G18315" s="125">
        <f t="shared" si="311"/>
        <v>-500000</v>
      </c>
      <c r="H18315" s="704" t="s">
        <v>12033</v>
      </c>
    </row>
    <row r="18316" spans="1:8" ht="24" x14ac:dyDescent="0.2">
      <c r="A18316" s="733">
        <v>45316</v>
      </c>
      <c r="B18316" s="62" t="s">
        <v>11883</v>
      </c>
      <c r="C18316" s="62" t="s">
        <v>12304</v>
      </c>
      <c r="D18316" s="182" t="s">
        <v>12305</v>
      </c>
      <c r="E18316" s="125">
        <v>1010000</v>
      </c>
      <c r="F18316" s="125"/>
      <c r="G18316" s="125">
        <f t="shared" si="311"/>
        <v>-1010000</v>
      </c>
      <c r="H18316" s="704" t="s">
        <v>12033</v>
      </c>
    </row>
    <row r="18317" spans="1:8" ht="15" x14ac:dyDescent="0.2">
      <c r="A18317" s="733">
        <v>45316</v>
      </c>
      <c r="B18317" s="62" t="s">
        <v>11883</v>
      </c>
      <c r="C18317" s="62" t="s">
        <v>8392</v>
      </c>
      <c r="D18317" s="182" t="s">
        <v>12303</v>
      </c>
      <c r="E18317" s="125">
        <v>1000000</v>
      </c>
      <c r="F18317" s="125"/>
      <c r="G18317" s="125">
        <f t="shared" si="311"/>
        <v>-1000000</v>
      </c>
      <c r="H18317" s="704" t="s">
        <v>12033</v>
      </c>
    </row>
    <row r="18318" spans="1:8" ht="15" x14ac:dyDescent="0.2">
      <c r="A18318" s="733">
        <v>45316</v>
      </c>
      <c r="B18318" s="62" t="s">
        <v>11883</v>
      </c>
      <c r="C18318" s="62" t="s">
        <v>11287</v>
      </c>
      <c r="D18318" s="182" t="s">
        <v>12306</v>
      </c>
      <c r="E18318" s="125">
        <v>200000</v>
      </c>
      <c r="F18318" s="125"/>
      <c r="G18318" s="125">
        <f t="shared" si="311"/>
        <v>-200000</v>
      </c>
      <c r="H18318" s="704" t="s">
        <v>12033</v>
      </c>
    </row>
    <row r="18319" spans="1:8" ht="15" x14ac:dyDescent="0.2">
      <c r="A18319" s="733">
        <v>45316</v>
      </c>
      <c r="B18319" s="62" t="s">
        <v>25</v>
      </c>
      <c r="C18319" s="62" t="s">
        <v>8148</v>
      </c>
      <c r="D18319" s="182" t="s">
        <v>6336</v>
      </c>
      <c r="E18319" s="125">
        <v>42810</v>
      </c>
      <c r="F18319" s="125"/>
      <c r="G18319" s="125">
        <f t="shared" ref="G18319:G18324" si="312">F18319-E18319</f>
        <v>-42810</v>
      </c>
      <c r="H18319" s="704" t="s">
        <v>12033</v>
      </c>
    </row>
    <row r="18320" spans="1:8" ht="15" x14ac:dyDescent="0.2">
      <c r="A18320" s="733">
        <v>45316</v>
      </c>
      <c r="B18320" s="62" t="s">
        <v>103</v>
      </c>
      <c r="C18320" s="62" t="s">
        <v>8148</v>
      </c>
      <c r="D18320" s="182" t="s">
        <v>6336</v>
      </c>
      <c r="E18320" s="125">
        <v>18848</v>
      </c>
      <c r="F18320" s="125"/>
      <c r="G18320" s="125">
        <f t="shared" si="312"/>
        <v>-18848</v>
      </c>
      <c r="H18320" s="704" t="s">
        <v>12033</v>
      </c>
    </row>
    <row r="18321" spans="1:8" ht="15" x14ac:dyDescent="0.2">
      <c r="A18321" s="733">
        <v>45316</v>
      </c>
      <c r="B18321" s="62" t="s">
        <v>103</v>
      </c>
      <c r="C18321" s="62" t="s">
        <v>8148</v>
      </c>
      <c r="D18321" s="182" t="s">
        <v>6309</v>
      </c>
      <c r="E18321" s="125">
        <v>670</v>
      </c>
      <c r="F18321" s="125"/>
      <c r="G18321" s="125">
        <f t="shared" si="312"/>
        <v>-670</v>
      </c>
      <c r="H18321" s="704" t="s">
        <v>12033</v>
      </c>
    </row>
    <row r="18322" spans="1:8" ht="15" x14ac:dyDescent="0.2">
      <c r="A18322" s="733">
        <v>45316</v>
      </c>
      <c r="B18322" s="62" t="s">
        <v>12608</v>
      </c>
      <c r="C18322" s="62" t="s">
        <v>5740</v>
      </c>
      <c r="D18322" s="182" t="s">
        <v>369</v>
      </c>
      <c r="E18322" s="125">
        <v>1000</v>
      </c>
      <c r="F18322" s="125"/>
      <c r="G18322" s="125">
        <f t="shared" si="312"/>
        <v>-1000</v>
      </c>
      <c r="H18322" s="704" t="s">
        <v>12033</v>
      </c>
    </row>
    <row r="18323" spans="1:8" ht="15" x14ac:dyDescent="0.2">
      <c r="A18323" s="733">
        <v>45316</v>
      </c>
      <c r="B18323" s="62" t="s">
        <v>12192</v>
      </c>
      <c r="C18323" s="62" t="s">
        <v>5409</v>
      </c>
      <c r="D18323" s="182" t="s">
        <v>369</v>
      </c>
      <c r="E18323" s="125">
        <v>5000</v>
      </c>
      <c r="F18323" s="125"/>
      <c r="G18323" s="125">
        <f t="shared" si="312"/>
        <v>-5000</v>
      </c>
      <c r="H18323" s="704" t="s">
        <v>12033</v>
      </c>
    </row>
    <row r="18324" spans="1:8" ht="15" x14ac:dyDescent="0.2">
      <c r="A18324" s="733">
        <v>45316</v>
      </c>
      <c r="B18324" s="62" t="s">
        <v>103</v>
      </c>
      <c r="C18324" s="62" t="s">
        <v>103</v>
      </c>
      <c r="D18324" s="182" t="s">
        <v>3842</v>
      </c>
      <c r="E18324" s="125">
        <v>2000</v>
      </c>
      <c r="F18324" s="125"/>
      <c r="G18324" s="125">
        <f t="shared" si="312"/>
        <v>-2000</v>
      </c>
      <c r="H18324" s="704" t="s">
        <v>12033</v>
      </c>
    </row>
    <row r="18325" spans="1:8" ht="15" x14ac:dyDescent="0.2">
      <c r="A18325" s="733">
        <v>45316</v>
      </c>
      <c r="B18325" s="62" t="s">
        <v>8557</v>
      </c>
      <c r="C18325" s="62" t="s">
        <v>10989</v>
      </c>
      <c r="D18325" s="182" t="s">
        <v>12307</v>
      </c>
      <c r="E18325" s="125">
        <v>51921</v>
      </c>
      <c r="F18325" s="125"/>
      <c r="G18325" s="125">
        <f t="shared" si="311"/>
        <v>-51921</v>
      </c>
      <c r="H18325" s="704" t="s">
        <v>12033</v>
      </c>
    </row>
    <row r="18326" spans="1:8" ht="15" x14ac:dyDescent="0.2">
      <c r="A18326" s="733">
        <v>45316</v>
      </c>
      <c r="B18326" s="62" t="s">
        <v>8557</v>
      </c>
      <c r="C18326" s="62" t="s">
        <v>10989</v>
      </c>
      <c r="D18326" s="182" t="s">
        <v>12307</v>
      </c>
      <c r="E18326" s="125">
        <v>131538</v>
      </c>
      <c r="F18326" s="125"/>
      <c r="G18326" s="125">
        <f t="shared" si="311"/>
        <v>-131538</v>
      </c>
      <c r="H18326" s="704" t="s">
        <v>12033</v>
      </c>
    </row>
    <row r="18327" spans="1:8" ht="15" x14ac:dyDescent="0.2">
      <c r="A18327" s="733">
        <v>45316</v>
      </c>
      <c r="B18327" s="62" t="s">
        <v>103</v>
      </c>
      <c r="C18327" s="62" t="s">
        <v>103</v>
      </c>
      <c r="D18327" s="182" t="s">
        <v>12308</v>
      </c>
      <c r="E18327" s="125">
        <v>11800</v>
      </c>
      <c r="F18327" s="125"/>
      <c r="G18327" s="125">
        <f t="shared" si="311"/>
        <v>-11800</v>
      </c>
      <c r="H18327" s="704" t="s">
        <v>12033</v>
      </c>
    </row>
    <row r="18328" spans="1:8" ht="15" x14ac:dyDescent="0.2">
      <c r="A18328" s="733">
        <v>45317</v>
      </c>
      <c r="B18328" s="62" t="s">
        <v>11883</v>
      </c>
      <c r="C18328" s="62" t="s">
        <v>12309</v>
      </c>
      <c r="D18328" s="182" t="s">
        <v>12310</v>
      </c>
      <c r="E18328" s="125">
        <v>72000</v>
      </c>
      <c r="F18328" s="125"/>
      <c r="G18328" s="125">
        <f t="shared" ref="G18328:G18333" si="313">F18328-E18328</f>
        <v>-72000</v>
      </c>
      <c r="H18328" s="704" t="s">
        <v>12033</v>
      </c>
    </row>
    <row r="18329" spans="1:8" ht="15" x14ac:dyDescent="0.2">
      <c r="A18329" s="733">
        <v>45317</v>
      </c>
      <c r="B18329" s="62" t="s">
        <v>103</v>
      </c>
      <c r="C18329" s="62" t="s">
        <v>103</v>
      </c>
      <c r="D18329" s="182" t="s">
        <v>3842</v>
      </c>
      <c r="E18329" s="125">
        <v>3000</v>
      </c>
      <c r="F18329" s="125"/>
      <c r="G18329" s="125">
        <f t="shared" si="313"/>
        <v>-3000</v>
      </c>
      <c r="H18329" s="704" t="s">
        <v>12033</v>
      </c>
    </row>
    <row r="18330" spans="1:8" ht="15" x14ac:dyDescent="0.2">
      <c r="A18330" s="733">
        <v>45317</v>
      </c>
      <c r="B18330" s="62" t="s">
        <v>11085</v>
      </c>
      <c r="C18330" s="62" t="s">
        <v>10989</v>
      </c>
      <c r="D18330" s="182" t="s">
        <v>12311</v>
      </c>
      <c r="E18330" s="125">
        <v>11180</v>
      </c>
      <c r="F18330" s="125"/>
      <c r="G18330" s="125">
        <f t="shared" si="313"/>
        <v>-11180</v>
      </c>
      <c r="H18330" s="704" t="s">
        <v>12033</v>
      </c>
    </row>
    <row r="18331" spans="1:8" ht="15" x14ac:dyDescent="0.2">
      <c r="A18331" s="733">
        <v>45317</v>
      </c>
      <c r="B18331" s="62" t="s">
        <v>11883</v>
      </c>
      <c r="C18331" s="62" t="s">
        <v>285</v>
      </c>
      <c r="D18331" s="182" t="s">
        <v>3149</v>
      </c>
      <c r="E18331" s="125">
        <v>400</v>
      </c>
      <c r="F18331" s="125"/>
      <c r="G18331" s="125">
        <f t="shared" si="313"/>
        <v>-400</v>
      </c>
      <c r="H18331" s="704" t="s">
        <v>12033</v>
      </c>
    </row>
    <row r="18332" spans="1:8" ht="15" x14ac:dyDescent="0.2">
      <c r="A18332" s="733">
        <v>45317</v>
      </c>
      <c r="B18332" s="62" t="s">
        <v>12192</v>
      </c>
      <c r="C18332" s="62" t="s">
        <v>5740</v>
      </c>
      <c r="D18332" s="182" t="s">
        <v>369</v>
      </c>
      <c r="E18332" s="125">
        <v>800</v>
      </c>
      <c r="F18332" s="125"/>
      <c r="G18332" s="125">
        <f t="shared" si="313"/>
        <v>-800</v>
      </c>
      <c r="H18332" s="704" t="s">
        <v>12033</v>
      </c>
    </row>
    <row r="18333" spans="1:8" ht="15" x14ac:dyDescent="0.2">
      <c r="A18333" s="733">
        <v>45317</v>
      </c>
      <c r="B18333" s="62" t="s">
        <v>10906</v>
      </c>
      <c r="C18333" s="62" t="s">
        <v>5740</v>
      </c>
      <c r="D18333" s="182" t="s">
        <v>369</v>
      </c>
      <c r="E18333" s="125">
        <v>800</v>
      </c>
      <c r="F18333" s="125"/>
      <c r="G18333" s="125">
        <f t="shared" si="313"/>
        <v>-800</v>
      </c>
      <c r="H18333" s="704" t="s">
        <v>12033</v>
      </c>
    </row>
    <row r="18334" spans="1:8" ht="15" x14ac:dyDescent="0.2">
      <c r="A18334" s="733">
        <v>45317</v>
      </c>
      <c r="B18334" s="62" t="s">
        <v>12608</v>
      </c>
      <c r="C18334" s="62" t="s">
        <v>10989</v>
      </c>
      <c r="D18334" s="182" t="s">
        <v>12313</v>
      </c>
      <c r="E18334" s="125">
        <v>4250</v>
      </c>
      <c r="F18334" s="125"/>
      <c r="G18334" s="125">
        <f t="shared" ref="G18334:G18336" si="314">F18334-E18334</f>
        <v>-4250</v>
      </c>
      <c r="H18334" s="704" t="s">
        <v>12033</v>
      </c>
    </row>
    <row r="18335" spans="1:8" ht="15" x14ac:dyDescent="0.2">
      <c r="A18335" s="733">
        <v>45317</v>
      </c>
      <c r="B18335" s="62" t="s">
        <v>11716</v>
      </c>
      <c r="C18335" s="62" t="s">
        <v>10989</v>
      </c>
      <c r="D18335" s="182" t="s">
        <v>12314</v>
      </c>
      <c r="E18335" s="125">
        <v>25000</v>
      </c>
      <c r="F18335" s="125"/>
      <c r="G18335" s="125">
        <f t="shared" si="314"/>
        <v>-25000</v>
      </c>
      <c r="H18335" s="704" t="s">
        <v>12033</v>
      </c>
    </row>
    <row r="18336" spans="1:8" ht="15" x14ac:dyDescent="0.2">
      <c r="A18336" s="733">
        <v>45317</v>
      </c>
      <c r="B18336" s="62" t="s">
        <v>10230</v>
      </c>
      <c r="C18336" s="62" t="s">
        <v>12315</v>
      </c>
      <c r="D18336" s="182" t="s">
        <v>12316</v>
      </c>
      <c r="E18336" s="125">
        <v>5500</v>
      </c>
      <c r="F18336" s="125"/>
      <c r="G18336" s="125">
        <f t="shared" si="314"/>
        <v>-5500</v>
      </c>
      <c r="H18336" s="704" t="s">
        <v>12033</v>
      </c>
    </row>
    <row r="18337" spans="1:8" ht="15" x14ac:dyDescent="0.2">
      <c r="A18337" s="733">
        <v>45317</v>
      </c>
      <c r="B18337" s="62" t="s">
        <v>12192</v>
      </c>
      <c r="C18337" s="62" t="s">
        <v>10989</v>
      </c>
      <c r="D18337" s="182" t="s">
        <v>12317</v>
      </c>
      <c r="E18337" s="125">
        <v>61000</v>
      </c>
      <c r="F18337" s="125"/>
      <c r="G18337" s="125">
        <f t="shared" ref="G18337:G18341" si="315">F18337-E18337</f>
        <v>-61000</v>
      </c>
      <c r="H18337" s="704" t="s">
        <v>12033</v>
      </c>
    </row>
    <row r="18338" spans="1:8" ht="15" x14ac:dyDescent="0.2">
      <c r="A18338" s="733">
        <v>45317</v>
      </c>
      <c r="B18338" s="62" t="s">
        <v>11085</v>
      </c>
      <c r="C18338" s="62" t="s">
        <v>10989</v>
      </c>
      <c r="D18338" s="182" t="s">
        <v>6639</v>
      </c>
      <c r="E18338" s="125">
        <v>5500</v>
      </c>
      <c r="F18338" s="125"/>
      <c r="G18338" s="125">
        <f t="shared" si="315"/>
        <v>-5500</v>
      </c>
      <c r="H18338" s="704" t="s">
        <v>12033</v>
      </c>
    </row>
    <row r="18339" spans="1:8" ht="15" x14ac:dyDescent="0.2">
      <c r="A18339" s="733">
        <v>45317</v>
      </c>
      <c r="B18339" s="62" t="s">
        <v>10906</v>
      </c>
      <c r="C18339" s="62" t="s">
        <v>10989</v>
      </c>
      <c r="D18339" s="182" t="s">
        <v>12318</v>
      </c>
      <c r="E18339" s="125">
        <v>10000</v>
      </c>
      <c r="F18339" s="125"/>
      <c r="G18339" s="125">
        <f t="shared" si="315"/>
        <v>-10000</v>
      </c>
      <c r="H18339" s="704" t="s">
        <v>12033</v>
      </c>
    </row>
    <row r="18340" spans="1:8" ht="15" x14ac:dyDescent="0.2">
      <c r="A18340" s="733">
        <v>45317</v>
      </c>
      <c r="B18340" s="62" t="s">
        <v>10906</v>
      </c>
      <c r="C18340" s="62" t="s">
        <v>11106</v>
      </c>
      <c r="D18340" s="182" t="s">
        <v>12319</v>
      </c>
      <c r="E18340" s="125">
        <v>500000</v>
      </c>
      <c r="F18340" s="125"/>
      <c r="G18340" s="125">
        <f t="shared" si="315"/>
        <v>-500000</v>
      </c>
      <c r="H18340" s="704" t="s">
        <v>12033</v>
      </c>
    </row>
    <row r="18341" spans="1:8" ht="24" x14ac:dyDescent="0.2">
      <c r="A18341" s="733">
        <v>45317</v>
      </c>
      <c r="B18341" s="62" t="s">
        <v>11623</v>
      </c>
      <c r="C18341" s="62" t="s">
        <v>8089</v>
      </c>
      <c r="D18341" s="182" t="s">
        <v>12321</v>
      </c>
      <c r="E18341" s="125">
        <v>500000</v>
      </c>
      <c r="F18341" s="125"/>
      <c r="G18341" s="125">
        <f t="shared" si="315"/>
        <v>-500000</v>
      </c>
      <c r="H18341" s="704" t="s">
        <v>12033</v>
      </c>
    </row>
    <row r="18342" spans="1:8" ht="15" x14ac:dyDescent="0.2">
      <c r="A18342" s="733">
        <v>45317</v>
      </c>
      <c r="B18342" s="62" t="s">
        <v>11085</v>
      </c>
      <c r="C18342" s="62" t="s">
        <v>10989</v>
      </c>
      <c r="D18342" s="182" t="s">
        <v>12311</v>
      </c>
      <c r="E18342" s="125">
        <v>11180</v>
      </c>
      <c r="F18342" s="125"/>
      <c r="G18342" s="125">
        <f t="shared" ref="G18342:G18346" si="316">F18342-E18342</f>
        <v>-11180</v>
      </c>
      <c r="H18342" s="704" t="s">
        <v>12033</v>
      </c>
    </row>
    <row r="18343" spans="1:8" ht="15" x14ac:dyDescent="0.2">
      <c r="A18343" s="733">
        <v>45318</v>
      </c>
      <c r="B18343" s="62" t="s">
        <v>11085</v>
      </c>
      <c r="C18343" s="62" t="s">
        <v>5740</v>
      </c>
      <c r="D18343" s="182" t="s">
        <v>12324</v>
      </c>
      <c r="E18343" s="125">
        <v>3500</v>
      </c>
      <c r="F18343" s="125"/>
      <c r="G18343" s="125">
        <f t="shared" si="316"/>
        <v>-3500</v>
      </c>
      <c r="H18343" s="704" t="s">
        <v>12033</v>
      </c>
    </row>
    <row r="18344" spans="1:8" ht="15" x14ac:dyDescent="0.2">
      <c r="A18344" s="733">
        <v>45318</v>
      </c>
      <c r="B18344" s="62" t="s">
        <v>8557</v>
      </c>
      <c r="C18344" s="62" t="s">
        <v>11414</v>
      </c>
      <c r="D18344" s="182" t="s">
        <v>12325</v>
      </c>
      <c r="E18344" s="125">
        <v>3370</v>
      </c>
      <c r="F18344" s="125"/>
      <c r="G18344" s="125">
        <f t="shared" si="316"/>
        <v>-3370</v>
      </c>
      <c r="H18344" s="704" t="s">
        <v>12033</v>
      </c>
    </row>
    <row r="18345" spans="1:8" ht="15" x14ac:dyDescent="0.2">
      <c r="A18345" s="733">
        <v>45318</v>
      </c>
      <c r="B18345" s="62" t="s">
        <v>103</v>
      </c>
      <c r="C18345" s="62" t="s">
        <v>2995</v>
      </c>
      <c r="D18345" s="182" t="s">
        <v>369</v>
      </c>
      <c r="E18345" s="125">
        <v>5330</v>
      </c>
      <c r="F18345" s="125"/>
      <c r="G18345" s="125">
        <f t="shared" si="316"/>
        <v>-5330</v>
      </c>
      <c r="H18345" s="704" t="s">
        <v>12033</v>
      </c>
    </row>
    <row r="18346" spans="1:8" ht="15" x14ac:dyDescent="0.2">
      <c r="A18346" s="733">
        <v>45318</v>
      </c>
      <c r="B18346" s="62" t="s">
        <v>103</v>
      </c>
      <c r="C18346" s="62" t="s">
        <v>103</v>
      </c>
      <c r="D18346" s="182" t="s">
        <v>3842</v>
      </c>
      <c r="E18346" s="125">
        <v>3000</v>
      </c>
      <c r="F18346" s="125"/>
      <c r="G18346" s="125">
        <f t="shared" si="316"/>
        <v>-3000</v>
      </c>
      <c r="H18346" s="704" t="s">
        <v>12033</v>
      </c>
    </row>
    <row r="18347" spans="1:8" ht="15" x14ac:dyDescent="0.2">
      <c r="A18347" s="733">
        <v>45318</v>
      </c>
      <c r="B18347" s="62" t="s">
        <v>11883</v>
      </c>
      <c r="C18347" s="62" t="s">
        <v>5740</v>
      </c>
      <c r="D18347" s="182" t="s">
        <v>12327</v>
      </c>
      <c r="E18347" s="125">
        <v>3500</v>
      </c>
      <c r="F18347" s="125"/>
      <c r="G18347" s="125">
        <f t="shared" ref="G18347:G18355" si="317">F18347-E18347</f>
        <v>-3500</v>
      </c>
      <c r="H18347" s="704" t="s">
        <v>12033</v>
      </c>
    </row>
    <row r="18348" spans="1:8" ht="15" x14ac:dyDescent="0.2">
      <c r="A18348" s="733">
        <v>45318</v>
      </c>
      <c r="B18348" s="62" t="s">
        <v>11085</v>
      </c>
      <c r="C18348" s="62" t="s">
        <v>10989</v>
      </c>
      <c r="D18348" s="182" t="s">
        <v>12328</v>
      </c>
      <c r="E18348" s="125">
        <v>2340</v>
      </c>
      <c r="F18348" s="125"/>
      <c r="G18348" s="125">
        <f t="shared" si="317"/>
        <v>-2340</v>
      </c>
      <c r="H18348" s="704" t="s">
        <v>12033</v>
      </c>
    </row>
    <row r="18349" spans="1:8" ht="15" x14ac:dyDescent="0.2">
      <c r="A18349" s="733">
        <v>45318</v>
      </c>
      <c r="B18349" s="62" t="s">
        <v>11089</v>
      </c>
      <c r="C18349" s="62" t="s">
        <v>5740</v>
      </c>
      <c r="D18349" s="182" t="s">
        <v>10335</v>
      </c>
      <c r="E18349" s="125">
        <v>250</v>
      </c>
      <c r="F18349" s="125"/>
      <c r="G18349" s="125">
        <f t="shared" si="317"/>
        <v>-250</v>
      </c>
      <c r="H18349" s="704" t="s">
        <v>12033</v>
      </c>
    </row>
    <row r="18350" spans="1:8" ht="15" x14ac:dyDescent="0.2">
      <c r="A18350" s="733">
        <v>45318</v>
      </c>
      <c r="B18350" s="62" t="s">
        <v>10906</v>
      </c>
      <c r="C18350" s="62" t="s">
        <v>11382</v>
      </c>
      <c r="D18350" s="182" t="s">
        <v>12329</v>
      </c>
      <c r="E18350" s="125">
        <v>50000</v>
      </c>
      <c r="F18350" s="125"/>
      <c r="G18350" s="125">
        <f t="shared" si="317"/>
        <v>-50000</v>
      </c>
      <c r="H18350" s="704" t="s">
        <v>12033</v>
      </c>
    </row>
    <row r="18351" spans="1:8" ht="15" x14ac:dyDescent="0.2">
      <c r="A18351" s="733">
        <v>45318</v>
      </c>
      <c r="B18351" s="62" t="s">
        <v>12192</v>
      </c>
      <c r="C18351" s="62" t="s">
        <v>7904</v>
      </c>
      <c r="D18351" s="182" t="s">
        <v>12330</v>
      </c>
      <c r="E18351" s="125">
        <v>48000</v>
      </c>
      <c r="F18351" s="125"/>
      <c r="G18351" s="125">
        <f t="shared" si="317"/>
        <v>-48000</v>
      </c>
      <c r="H18351" s="704" t="s">
        <v>12033</v>
      </c>
    </row>
    <row r="18352" spans="1:8" ht="15" x14ac:dyDescent="0.2">
      <c r="A18352" s="733">
        <v>45320</v>
      </c>
      <c r="B18352" s="62" t="s">
        <v>12608</v>
      </c>
      <c r="C18352" s="62" t="s">
        <v>10989</v>
      </c>
      <c r="D18352" s="182" t="s">
        <v>12313</v>
      </c>
      <c r="E18352" s="125">
        <v>5000</v>
      </c>
      <c r="F18352" s="125"/>
      <c r="G18352" s="125">
        <f t="shared" si="317"/>
        <v>-5000</v>
      </c>
      <c r="H18352" s="704" t="s">
        <v>12033</v>
      </c>
    </row>
    <row r="18353" spans="1:8" ht="15" x14ac:dyDescent="0.2">
      <c r="A18353" s="733">
        <v>45320</v>
      </c>
      <c r="B18353" s="62" t="s">
        <v>103</v>
      </c>
      <c r="C18353" s="62" t="s">
        <v>371</v>
      </c>
      <c r="D18353" s="182" t="s">
        <v>2107</v>
      </c>
      <c r="E18353" s="125">
        <v>1000</v>
      </c>
      <c r="F18353" s="125"/>
      <c r="G18353" s="125">
        <f t="shared" si="317"/>
        <v>-1000</v>
      </c>
      <c r="H18353" s="704" t="s">
        <v>12033</v>
      </c>
    </row>
    <row r="18354" spans="1:8" ht="15" x14ac:dyDescent="0.2">
      <c r="A18354" s="733">
        <v>45320</v>
      </c>
      <c r="B18354" s="62" t="s">
        <v>103</v>
      </c>
      <c r="C18354" s="62" t="s">
        <v>103</v>
      </c>
      <c r="D18354" s="182" t="s">
        <v>3842</v>
      </c>
      <c r="E18354" s="125">
        <v>3000</v>
      </c>
      <c r="F18354" s="125"/>
      <c r="G18354" s="125">
        <f t="shared" si="317"/>
        <v>-3000</v>
      </c>
      <c r="H18354" s="704" t="s">
        <v>12033</v>
      </c>
    </row>
    <row r="18355" spans="1:8" ht="15" x14ac:dyDescent="0.2">
      <c r="A18355" s="733">
        <v>45320</v>
      </c>
      <c r="B18355" s="62" t="s">
        <v>25</v>
      </c>
      <c r="C18355" s="62" t="s">
        <v>4064</v>
      </c>
      <c r="D18355" s="182" t="s">
        <v>2107</v>
      </c>
      <c r="E18355" s="125">
        <v>1500</v>
      </c>
      <c r="F18355" s="125"/>
      <c r="G18355" s="125">
        <f t="shared" si="317"/>
        <v>-1500</v>
      </c>
      <c r="H18355" s="704" t="s">
        <v>12033</v>
      </c>
    </row>
    <row r="18356" spans="1:8" ht="15" x14ac:dyDescent="0.2">
      <c r="A18356" s="733">
        <v>45320</v>
      </c>
      <c r="B18356" s="62" t="s">
        <v>11085</v>
      </c>
      <c r="C18356" s="669" t="s">
        <v>10989</v>
      </c>
      <c r="D18356" s="906" t="s">
        <v>12331</v>
      </c>
      <c r="E18356" s="671">
        <v>36000</v>
      </c>
      <c r="F18356" s="125"/>
      <c r="G18356" s="125">
        <f t="shared" ref="G18356:G18362" si="318">F18356-E18356</f>
        <v>-36000</v>
      </c>
      <c r="H18356" s="704" t="s">
        <v>12033</v>
      </c>
    </row>
    <row r="18357" spans="1:8" ht="15" x14ac:dyDescent="0.2">
      <c r="A18357" s="733">
        <v>45320</v>
      </c>
      <c r="B18357" s="62" t="s">
        <v>8874</v>
      </c>
      <c r="C18357" s="669" t="s">
        <v>10989</v>
      </c>
      <c r="D18357" s="906" t="s">
        <v>12331</v>
      </c>
      <c r="E18357" s="671">
        <v>8000</v>
      </c>
      <c r="F18357" s="125"/>
      <c r="G18357" s="125">
        <f t="shared" si="318"/>
        <v>-8000</v>
      </c>
      <c r="H18357" s="704" t="s">
        <v>12033</v>
      </c>
    </row>
    <row r="18358" spans="1:8" ht="15" x14ac:dyDescent="0.2">
      <c r="A18358" s="733">
        <v>45320</v>
      </c>
      <c r="B18358" s="62" t="s">
        <v>11726</v>
      </c>
      <c r="C18358" s="669" t="s">
        <v>10989</v>
      </c>
      <c r="D18358" s="906" t="s">
        <v>12331</v>
      </c>
      <c r="E18358" s="671">
        <v>8000</v>
      </c>
      <c r="F18358" s="125"/>
      <c r="G18358" s="125">
        <f t="shared" si="318"/>
        <v>-8000</v>
      </c>
      <c r="H18358" s="704" t="s">
        <v>12033</v>
      </c>
    </row>
    <row r="18359" spans="1:8" ht="15" x14ac:dyDescent="0.2">
      <c r="A18359" s="733">
        <v>45320</v>
      </c>
      <c r="B18359" s="62" t="s">
        <v>6503</v>
      </c>
      <c r="C18359" s="669" t="s">
        <v>10989</v>
      </c>
      <c r="D18359" s="906" t="s">
        <v>12331</v>
      </c>
      <c r="E18359" s="671">
        <v>3600</v>
      </c>
      <c r="F18359" s="125"/>
      <c r="G18359" s="125">
        <f t="shared" si="318"/>
        <v>-3600</v>
      </c>
      <c r="H18359" s="704" t="s">
        <v>12033</v>
      </c>
    </row>
    <row r="18360" spans="1:8" ht="15" x14ac:dyDescent="0.2">
      <c r="A18360" s="733">
        <v>45320</v>
      </c>
      <c r="B18360" s="62" t="s">
        <v>10906</v>
      </c>
      <c r="C18360" s="62" t="s">
        <v>10989</v>
      </c>
      <c r="D18360" s="182" t="s">
        <v>12332</v>
      </c>
      <c r="E18360" s="125">
        <v>5000</v>
      </c>
      <c r="F18360" s="125"/>
      <c r="G18360" s="125">
        <f t="shared" si="318"/>
        <v>-5000</v>
      </c>
      <c r="H18360" s="704" t="s">
        <v>12033</v>
      </c>
    </row>
    <row r="18361" spans="1:8" ht="15" x14ac:dyDescent="0.2">
      <c r="A18361" s="733">
        <v>45320</v>
      </c>
      <c r="B18361" s="62" t="s">
        <v>10906</v>
      </c>
      <c r="C18361" s="62" t="s">
        <v>285</v>
      </c>
      <c r="D18361" s="182" t="s">
        <v>12333</v>
      </c>
      <c r="E18361" s="125">
        <v>20000</v>
      </c>
      <c r="F18361" s="125"/>
      <c r="G18361" s="125">
        <f t="shared" si="318"/>
        <v>-20000</v>
      </c>
      <c r="H18361" s="704" t="s">
        <v>12033</v>
      </c>
    </row>
    <row r="18362" spans="1:8" ht="15" x14ac:dyDescent="0.2">
      <c r="A18362" s="733">
        <v>45320</v>
      </c>
      <c r="B18362" s="62" t="s">
        <v>11623</v>
      </c>
      <c r="C18362" s="62" t="s">
        <v>285</v>
      </c>
      <c r="D18362" s="182" t="s">
        <v>12334</v>
      </c>
      <c r="E18362" s="125">
        <v>20000</v>
      </c>
      <c r="F18362" s="125"/>
      <c r="G18362" s="125">
        <f t="shared" si="318"/>
        <v>-20000</v>
      </c>
      <c r="H18362" s="704" t="s">
        <v>12033</v>
      </c>
    </row>
    <row r="18363" spans="1:8" ht="15" x14ac:dyDescent="0.2">
      <c r="A18363" s="733">
        <v>45320</v>
      </c>
      <c r="B18363" s="62" t="s">
        <v>11085</v>
      </c>
      <c r="C18363" s="62" t="s">
        <v>11961</v>
      </c>
      <c r="D18363" s="182" t="s">
        <v>6925</v>
      </c>
      <c r="E18363" s="125">
        <v>15000</v>
      </c>
      <c r="F18363" s="125"/>
      <c r="G18363" s="125">
        <f t="shared" ref="G18363:G18369" si="319">F18363-E18363</f>
        <v>-15000</v>
      </c>
      <c r="H18363" s="704" t="s">
        <v>12033</v>
      </c>
    </row>
    <row r="18364" spans="1:8" ht="15" x14ac:dyDescent="0.2">
      <c r="A18364" s="733">
        <v>45320</v>
      </c>
      <c r="B18364" s="62" t="s">
        <v>12192</v>
      </c>
      <c r="C18364" s="62" t="s">
        <v>5386</v>
      </c>
      <c r="D18364" s="182" t="s">
        <v>12176</v>
      </c>
      <c r="E18364" s="125">
        <v>1250</v>
      </c>
      <c r="F18364" s="125"/>
      <c r="G18364" s="125">
        <f t="shared" si="319"/>
        <v>-1250</v>
      </c>
      <c r="H18364" s="704" t="s">
        <v>12033</v>
      </c>
    </row>
    <row r="18365" spans="1:8" ht="15" x14ac:dyDescent="0.2">
      <c r="A18365" s="733">
        <v>45320</v>
      </c>
      <c r="B18365" s="62" t="s">
        <v>11883</v>
      </c>
      <c r="C18365" s="62" t="s">
        <v>5740</v>
      </c>
      <c r="D18365" s="182" t="s">
        <v>369</v>
      </c>
      <c r="E18365" s="125">
        <v>3500</v>
      </c>
      <c r="F18365" s="125"/>
      <c r="G18365" s="125">
        <f t="shared" si="319"/>
        <v>-3500</v>
      </c>
      <c r="H18365" s="704" t="s">
        <v>12033</v>
      </c>
    </row>
    <row r="18366" spans="1:8" ht="15" x14ac:dyDescent="0.2">
      <c r="A18366" s="733">
        <v>45320</v>
      </c>
      <c r="B18366" s="62" t="s">
        <v>11089</v>
      </c>
      <c r="C18366" s="62" t="s">
        <v>9547</v>
      </c>
      <c r="D18366" s="182" t="s">
        <v>1156</v>
      </c>
      <c r="E18366" s="125">
        <v>50000</v>
      </c>
      <c r="F18366" s="125"/>
      <c r="G18366" s="125">
        <f t="shared" si="319"/>
        <v>-50000</v>
      </c>
      <c r="H18366" s="704" t="s">
        <v>12033</v>
      </c>
    </row>
    <row r="18367" spans="1:8" ht="15" x14ac:dyDescent="0.2">
      <c r="A18367" s="733">
        <v>45320</v>
      </c>
      <c r="B18367" s="62" t="s">
        <v>12192</v>
      </c>
      <c r="C18367" s="62" t="s">
        <v>10989</v>
      </c>
      <c r="D18367" s="182" t="s">
        <v>12338</v>
      </c>
      <c r="E18367" s="125">
        <v>3680</v>
      </c>
      <c r="F18367" s="125"/>
      <c r="G18367" s="125">
        <f t="shared" si="319"/>
        <v>-3680</v>
      </c>
      <c r="H18367" s="704" t="s">
        <v>12033</v>
      </c>
    </row>
    <row r="18368" spans="1:8" ht="15" x14ac:dyDescent="0.2">
      <c r="A18368" s="733">
        <v>45320</v>
      </c>
      <c r="B18368" s="62" t="s">
        <v>12516</v>
      </c>
      <c r="C18368" s="62" t="s">
        <v>5740</v>
      </c>
      <c r="D18368" s="182" t="s">
        <v>369</v>
      </c>
      <c r="E18368" s="125">
        <v>250</v>
      </c>
      <c r="F18368" s="125"/>
      <c r="G18368" s="125">
        <f t="shared" si="319"/>
        <v>-250</v>
      </c>
      <c r="H18368" s="704" t="s">
        <v>12033</v>
      </c>
    </row>
    <row r="18369" spans="1:8" ht="15" x14ac:dyDescent="0.2">
      <c r="A18369" s="733">
        <v>45320</v>
      </c>
      <c r="B18369" s="62" t="s">
        <v>11883</v>
      </c>
      <c r="C18369" s="62" t="s">
        <v>391</v>
      </c>
      <c r="D18369" s="182" t="s">
        <v>12339</v>
      </c>
      <c r="E18369" s="125">
        <v>47000</v>
      </c>
      <c r="F18369" s="125"/>
      <c r="G18369" s="125">
        <f t="shared" si="319"/>
        <v>-47000</v>
      </c>
      <c r="H18369" s="704" t="s">
        <v>12033</v>
      </c>
    </row>
    <row r="18370" spans="1:8" ht="15" x14ac:dyDescent="0.2">
      <c r="A18370" s="733">
        <v>45320</v>
      </c>
      <c r="B18370" s="62" t="s">
        <v>11085</v>
      </c>
      <c r="C18370" s="62" t="s">
        <v>255</v>
      </c>
      <c r="D18370" s="182" t="s">
        <v>12343</v>
      </c>
      <c r="E18370" s="125">
        <v>491000</v>
      </c>
      <c r="F18370" s="125"/>
      <c r="G18370" s="125">
        <f>F18370-E18370</f>
        <v>-491000</v>
      </c>
      <c r="H18370" s="704" t="s">
        <v>12033</v>
      </c>
    </row>
    <row r="18371" spans="1:8" ht="24" x14ac:dyDescent="0.2">
      <c r="A18371" s="733">
        <v>45320</v>
      </c>
      <c r="B18371" s="62" t="s">
        <v>11883</v>
      </c>
      <c r="C18371" s="62" t="s">
        <v>7465</v>
      </c>
      <c r="D18371" s="182" t="s">
        <v>12344</v>
      </c>
      <c r="E18371" s="125">
        <v>650000</v>
      </c>
      <c r="F18371" s="125"/>
      <c r="G18371" s="125">
        <f>F18371-E18371</f>
        <v>-650000</v>
      </c>
      <c r="H18371" s="704" t="s">
        <v>12033</v>
      </c>
    </row>
    <row r="18372" spans="1:8" ht="24" x14ac:dyDescent="0.2">
      <c r="A18372" s="733">
        <v>45320</v>
      </c>
      <c r="B18372" s="62" t="s">
        <v>11623</v>
      </c>
      <c r="C18372" s="62" t="s">
        <v>7465</v>
      </c>
      <c r="D18372" s="182" t="s">
        <v>12344</v>
      </c>
      <c r="E18372" s="125">
        <v>700000</v>
      </c>
      <c r="F18372" s="125"/>
      <c r="G18372" s="125">
        <f>F18372-E18372</f>
        <v>-700000</v>
      </c>
      <c r="H18372" s="704" t="s">
        <v>12033</v>
      </c>
    </row>
    <row r="18373" spans="1:8" ht="15" x14ac:dyDescent="0.2">
      <c r="A18373" s="733">
        <v>45320</v>
      </c>
      <c r="B18373" s="62" t="s">
        <v>11085</v>
      </c>
      <c r="C18373" s="62" t="s">
        <v>7773</v>
      </c>
      <c r="D18373" s="182" t="s">
        <v>12349</v>
      </c>
      <c r="E18373" s="125">
        <v>10000</v>
      </c>
      <c r="F18373" s="125"/>
      <c r="G18373" s="125">
        <f>F18373-E18373</f>
        <v>-10000</v>
      </c>
      <c r="H18373" s="704" t="s">
        <v>12033</v>
      </c>
    </row>
    <row r="18374" spans="1:8" ht="24" x14ac:dyDescent="0.2">
      <c r="A18374" s="733">
        <v>45320</v>
      </c>
      <c r="B18374" s="62" t="s">
        <v>10469</v>
      </c>
      <c r="C18374" s="62" t="s">
        <v>12347</v>
      </c>
      <c r="D18374" s="182" t="s">
        <v>12348</v>
      </c>
      <c r="E18374" s="125">
        <v>62400</v>
      </c>
      <c r="F18374" s="125"/>
      <c r="G18374" s="125">
        <f>F18374-E18374</f>
        <v>-62400</v>
      </c>
      <c r="H18374" s="704" t="s">
        <v>12033</v>
      </c>
    </row>
    <row r="18375" spans="1:8" ht="15" x14ac:dyDescent="0.2">
      <c r="A18375" s="733">
        <v>45320</v>
      </c>
      <c r="B18375" s="62" t="s">
        <v>12192</v>
      </c>
      <c r="C18375" s="62" t="s">
        <v>5740</v>
      </c>
      <c r="D18375" s="182" t="s">
        <v>369</v>
      </c>
      <c r="E18375" s="125">
        <v>500</v>
      </c>
      <c r="F18375" s="125"/>
      <c r="G18375" s="125">
        <f t="shared" ref="G18375:G18410" si="320">F18375-E18375</f>
        <v>-500</v>
      </c>
      <c r="H18375" s="704" t="s">
        <v>12033</v>
      </c>
    </row>
    <row r="18376" spans="1:8" ht="15" x14ac:dyDescent="0.2">
      <c r="A18376" s="733">
        <v>45320</v>
      </c>
      <c r="B18376" s="62" t="s">
        <v>8557</v>
      </c>
      <c r="C18376" s="62" t="s">
        <v>5409</v>
      </c>
      <c r="D18376" s="182" t="s">
        <v>369</v>
      </c>
      <c r="E18376" s="125">
        <v>5000</v>
      </c>
      <c r="F18376" s="125"/>
      <c r="G18376" s="125">
        <f t="shared" si="320"/>
        <v>-5000</v>
      </c>
      <c r="H18376" s="704" t="s">
        <v>12033</v>
      </c>
    </row>
    <row r="18377" spans="1:8" ht="15" x14ac:dyDescent="0.2">
      <c r="A18377" s="733">
        <v>45321</v>
      </c>
      <c r="B18377" s="62" t="s">
        <v>10230</v>
      </c>
      <c r="C18377" s="62" t="s">
        <v>11621</v>
      </c>
      <c r="D18377" s="182" t="s">
        <v>12351</v>
      </c>
      <c r="E18377" s="125">
        <v>29280</v>
      </c>
      <c r="F18377" s="125"/>
      <c r="G18377" s="125">
        <f t="shared" si="320"/>
        <v>-29280</v>
      </c>
      <c r="H18377" s="704" t="s">
        <v>12033</v>
      </c>
    </row>
    <row r="18378" spans="1:8" ht="15" x14ac:dyDescent="0.2">
      <c r="A18378" s="733">
        <v>45321</v>
      </c>
      <c r="B18378" s="62" t="s">
        <v>12192</v>
      </c>
      <c r="C18378" s="62" t="s">
        <v>10989</v>
      </c>
      <c r="D18378" s="182" t="s">
        <v>12352</v>
      </c>
      <c r="E18378" s="125">
        <v>11060</v>
      </c>
      <c r="F18378" s="125"/>
      <c r="G18378" s="125">
        <f t="shared" si="320"/>
        <v>-11060</v>
      </c>
      <c r="H18378" s="704" t="s">
        <v>12033</v>
      </c>
    </row>
    <row r="18379" spans="1:8" ht="15" x14ac:dyDescent="0.2">
      <c r="A18379" s="733">
        <v>45321</v>
      </c>
      <c r="B18379" s="62" t="s">
        <v>12192</v>
      </c>
      <c r="C18379" s="62" t="s">
        <v>5740</v>
      </c>
      <c r="D18379" s="182" t="s">
        <v>369</v>
      </c>
      <c r="E18379" s="125">
        <v>1000</v>
      </c>
      <c r="F18379" s="125"/>
      <c r="G18379" s="125">
        <f t="shared" si="320"/>
        <v>-1000</v>
      </c>
      <c r="H18379" s="704" t="s">
        <v>12033</v>
      </c>
    </row>
    <row r="18380" spans="1:8" ht="15" x14ac:dyDescent="0.2">
      <c r="A18380" s="733">
        <v>45321</v>
      </c>
      <c r="B18380" s="62" t="s">
        <v>11883</v>
      </c>
      <c r="C18380" s="1082" t="s">
        <v>793</v>
      </c>
      <c r="D18380" s="1085" t="s">
        <v>12203</v>
      </c>
      <c r="E18380" s="1084">
        <v>25000</v>
      </c>
      <c r="F18380" s="125"/>
      <c r="G18380" s="125">
        <f t="shared" ref="G18380:G18384" si="321">F18380-E18380</f>
        <v>-25000</v>
      </c>
      <c r="H18380" s="704" t="s">
        <v>12033</v>
      </c>
    </row>
    <row r="18381" spans="1:8" ht="15" x14ac:dyDescent="0.2">
      <c r="A18381" s="733">
        <v>45321</v>
      </c>
      <c r="B18381" s="62" t="s">
        <v>11085</v>
      </c>
      <c r="C18381" s="1082" t="s">
        <v>793</v>
      </c>
      <c r="D18381" s="1085" t="s">
        <v>12203</v>
      </c>
      <c r="E18381" s="1084">
        <v>25000</v>
      </c>
      <c r="F18381" s="125"/>
      <c r="G18381" s="125">
        <f t="shared" si="321"/>
        <v>-25000</v>
      </c>
      <c r="H18381" s="704" t="s">
        <v>12033</v>
      </c>
    </row>
    <row r="18382" spans="1:8" ht="15" x14ac:dyDescent="0.2">
      <c r="A18382" s="733">
        <v>45321</v>
      </c>
      <c r="B18382" s="62" t="s">
        <v>11623</v>
      </c>
      <c r="C18382" s="1082" t="s">
        <v>793</v>
      </c>
      <c r="D18382" s="1085" t="s">
        <v>12204</v>
      </c>
      <c r="E18382" s="1084">
        <v>25000</v>
      </c>
      <c r="F18382" s="125"/>
      <c r="G18382" s="125">
        <f t="shared" si="321"/>
        <v>-25000</v>
      </c>
      <c r="H18382" s="704" t="s">
        <v>12033</v>
      </c>
    </row>
    <row r="18383" spans="1:8" ht="15" x14ac:dyDescent="0.2">
      <c r="A18383" s="733">
        <v>45321</v>
      </c>
      <c r="B18383" s="62" t="s">
        <v>10230</v>
      </c>
      <c r="C18383" s="1082" t="s">
        <v>793</v>
      </c>
      <c r="D18383" s="1085" t="s">
        <v>12204</v>
      </c>
      <c r="E18383" s="1084">
        <v>25000</v>
      </c>
      <c r="F18383" s="125"/>
      <c r="G18383" s="125">
        <f t="shared" si="321"/>
        <v>-25000</v>
      </c>
      <c r="H18383" s="704" t="s">
        <v>12033</v>
      </c>
    </row>
    <row r="18384" spans="1:8" ht="15" x14ac:dyDescent="0.2">
      <c r="A18384" s="733">
        <v>45321</v>
      </c>
      <c r="B18384" s="62" t="s">
        <v>25</v>
      </c>
      <c r="C18384" s="1082" t="s">
        <v>793</v>
      </c>
      <c r="D18384" s="1085" t="s">
        <v>12205</v>
      </c>
      <c r="E18384" s="1084">
        <v>105000</v>
      </c>
      <c r="F18384" s="125"/>
      <c r="G18384" s="125">
        <f t="shared" si="321"/>
        <v>-105000</v>
      </c>
      <c r="H18384" s="704" t="s">
        <v>12033</v>
      </c>
    </row>
    <row r="18385" spans="1:8" ht="15" x14ac:dyDescent="0.2">
      <c r="A18385" s="733">
        <v>45321</v>
      </c>
      <c r="B18385" s="62" t="s">
        <v>11726</v>
      </c>
      <c r="C18385" s="1082" t="s">
        <v>793</v>
      </c>
      <c r="D18385" s="1085" t="s">
        <v>12395</v>
      </c>
      <c r="E18385" s="1084">
        <v>649700</v>
      </c>
      <c r="F18385" s="125"/>
      <c r="G18385" s="125">
        <f t="shared" ref="G18385:G18404" si="322">F18385-E18385</f>
        <v>-649700</v>
      </c>
      <c r="H18385" s="704" t="s">
        <v>12033</v>
      </c>
    </row>
    <row r="18386" spans="1:8" ht="15" x14ac:dyDescent="0.2">
      <c r="A18386" s="733">
        <v>45321</v>
      </c>
      <c r="B18386" s="62" t="s">
        <v>37</v>
      </c>
      <c r="C18386" s="1082" t="s">
        <v>793</v>
      </c>
      <c r="D18386" s="1085" t="s">
        <v>11832</v>
      </c>
      <c r="E18386" s="1084">
        <v>169677.41935483873</v>
      </c>
      <c r="F18386" s="125"/>
      <c r="G18386" s="125">
        <f t="shared" si="322"/>
        <v>-169677.41935483873</v>
      </c>
      <c r="H18386" s="704" t="s">
        <v>12033</v>
      </c>
    </row>
    <row r="18387" spans="1:8" ht="15" x14ac:dyDescent="0.2">
      <c r="A18387" s="733">
        <v>45321</v>
      </c>
      <c r="B18387" s="62" t="s">
        <v>103</v>
      </c>
      <c r="C18387" s="1082" t="s">
        <v>793</v>
      </c>
      <c r="D18387" s="1085" t="s">
        <v>10135</v>
      </c>
      <c r="E18387" s="1084">
        <v>260000</v>
      </c>
      <c r="F18387" s="125"/>
      <c r="G18387" s="125">
        <f t="shared" si="322"/>
        <v>-260000</v>
      </c>
      <c r="H18387" s="704" t="s">
        <v>12033</v>
      </c>
    </row>
    <row r="18388" spans="1:8" ht="15" x14ac:dyDescent="0.2">
      <c r="A18388" s="733">
        <v>45321</v>
      </c>
      <c r="B18388" s="62" t="s">
        <v>8557</v>
      </c>
      <c r="C18388" s="1082" t="s">
        <v>793</v>
      </c>
      <c r="D18388" s="1085" t="s">
        <v>12396</v>
      </c>
      <c r="E18388" s="1084">
        <v>61200</v>
      </c>
      <c r="F18388" s="125"/>
      <c r="G18388" s="125">
        <f t="shared" si="322"/>
        <v>-61200</v>
      </c>
      <c r="H18388" s="704" t="s">
        <v>12033</v>
      </c>
    </row>
    <row r="18389" spans="1:8" ht="15" x14ac:dyDescent="0.2">
      <c r="A18389" s="733">
        <v>45321</v>
      </c>
      <c r="B18389" s="62" t="s">
        <v>11085</v>
      </c>
      <c r="C18389" s="1082" t="s">
        <v>793</v>
      </c>
      <c r="D18389" s="1085" t="s">
        <v>11834</v>
      </c>
      <c r="E18389" s="1084">
        <v>42700</v>
      </c>
      <c r="F18389" s="125"/>
      <c r="G18389" s="125">
        <f t="shared" si="322"/>
        <v>-42700</v>
      </c>
      <c r="H18389" s="704" t="s">
        <v>12033</v>
      </c>
    </row>
    <row r="18390" spans="1:8" ht="15" x14ac:dyDescent="0.2">
      <c r="A18390" s="733">
        <v>45321</v>
      </c>
      <c r="B18390" s="62" t="s">
        <v>7805</v>
      </c>
      <c r="C18390" s="1082" t="s">
        <v>793</v>
      </c>
      <c r="D18390" s="1085" t="s">
        <v>10116</v>
      </c>
      <c r="E18390" s="1084">
        <v>36200</v>
      </c>
      <c r="F18390" s="125"/>
      <c r="G18390" s="125">
        <f t="shared" si="322"/>
        <v>-36200</v>
      </c>
      <c r="H18390" s="704" t="s">
        <v>12033</v>
      </c>
    </row>
    <row r="18391" spans="1:8" ht="15" x14ac:dyDescent="0.2">
      <c r="A18391" s="733">
        <v>45321</v>
      </c>
      <c r="B18391" s="62" t="s">
        <v>11085</v>
      </c>
      <c r="C18391" s="1082" t="s">
        <v>793</v>
      </c>
      <c r="D18391" s="1085" t="s">
        <v>12397</v>
      </c>
      <c r="E18391" s="1084">
        <v>44250</v>
      </c>
      <c r="F18391" s="125"/>
      <c r="G18391" s="125">
        <f t="shared" si="322"/>
        <v>-44250</v>
      </c>
      <c r="H18391" s="704" t="s">
        <v>12033</v>
      </c>
    </row>
    <row r="18392" spans="1:8" ht="15" x14ac:dyDescent="0.2">
      <c r="A18392" s="733">
        <v>45321</v>
      </c>
      <c r="B18392" s="62" t="s">
        <v>11085</v>
      </c>
      <c r="C18392" s="1082" t="s">
        <v>793</v>
      </c>
      <c r="D18392" s="1085" t="s">
        <v>12398</v>
      </c>
      <c r="E18392" s="1084">
        <v>34840</v>
      </c>
      <c r="F18392" s="125"/>
      <c r="G18392" s="125">
        <f t="shared" si="322"/>
        <v>-34840</v>
      </c>
      <c r="H18392" s="704" t="s">
        <v>12033</v>
      </c>
    </row>
    <row r="18393" spans="1:8" ht="15" x14ac:dyDescent="0.2">
      <c r="A18393" s="733">
        <v>45321</v>
      </c>
      <c r="B18393" s="62" t="s">
        <v>11623</v>
      </c>
      <c r="C18393" s="1082" t="s">
        <v>793</v>
      </c>
      <c r="D18393" s="1085" t="s">
        <v>11585</v>
      </c>
      <c r="E18393" s="1084">
        <v>45000</v>
      </c>
      <c r="F18393" s="125"/>
      <c r="G18393" s="125">
        <f t="shared" si="322"/>
        <v>-45000</v>
      </c>
      <c r="H18393" s="704" t="s">
        <v>12033</v>
      </c>
    </row>
    <row r="18394" spans="1:8" ht="15" x14ac:dyDescent="0.2">
      <c r="A18394" s="733">
        <v>45321</v>
      </c>
      <c r="B18394" s="62" t="s">
        <v>11883</v>
      </c>
      <c r="C18394" s="1082" t="s">
        <v>793</v>
      </c>
      <c r="D18394" s="1085" t="s">
        <v>10747</v>
      </c>
      <c r="E18394" s="1084">
        <v>100500</v>
      </c>
      <c r="F18394" s="125"/>
      <c r="G18394" s="125">
        <f t="shared" si="322"/>
        <v>-100500</v>
      </c>
      <c r="H18394" s="704" t="s">
        <v>12033</v>
      </c>
    </row>
    <row r="18395" spans="1:8" ht="15" x14ac:dyDescent="0.2">
      <c r="A18395" s="733">
        <v>45321</v>
      </c>
      <c r="B18395" s="62" t="s">
        <v>3944</v>
      </c>
      <c r="C18395" s="1082" t="s">
        <v>793</v>
      </c>
      <c r="D18395" s="1085" t="s">
        <v>12399</v>
      </c>
      <c r="E18395" s="1084">
        <v>137891.12903225806</v>
      </c>
      <c r="F18395" s="125"/>
      <c r="G18395" s="125">
        <f t="shared" si="322"/>
        <v>-137891.12903225806</v>
      </c>
      <c r="H18395" s="704" t="s">
        <v>12033</v>
      </c>
    </row>
    <row r="18396" spans="1:8" ht="15" x14ac:dyDescent="0.2">
      <c r="A18396" s="733">
        <v>45321</v>
      </c>
      <c r="B18396" s="62" t="s">
        <v>3945</v>
      </c>
      <c r="C18396" s="1082" t="s">
        <v>793</v>
      </c>
      <c r="D18396" s="1085" t="s">
        <v>12400</v>
      </c>
      <c r="E18396" s="1084">
        <v>128949.59677419355</v>
      </c>
      <c r="F18396" s="125"/>
      <c r="G18396" s="125">
        <f t="shared" si="322"/>
        <v>-128949.59677419355</v>
      </c>
      <c r="H18396" s="704" t="s">
        <v>12033</v>
      </c>
    </row>
    <row r="18397" spans="1:8" ht="15" x14ac:dyDescent="0.2">
      <c r="A18397" s="733">
        <v>45321</v>
      </c>
      <c r="B18397" s="62" t="s">
        <v>8557</v>
      </c>
      <c r="C18397" s="1082" t="s">
        <v>793</v>
      </c>
      <c r="D18397" s="1085" t="s">
        <v>12401</v>
      </c>
      <c r="E18397" s="1084">
        <v>182668</v>
      </c>
      <c r="F18397" s="125"/>
      <c r="G18397" s="125">
        <f t="shared" si="322"/>
        <v>-182668</v>
      </c>
      <c r="H18397" s="704" t="s">
        <v>12033</v>
      </c>
    </row>
    <row r="18398" spans="1:8" ht="15" x14ac:dyDescent="0.2">
      <c r="A18398" s="733">
        <v>45321</v>
      </c>
      <c r="B18398" s="62" t="s">
        <v>11623</v>
      </c>
      <c r="C18398" s="1082" t="s">
        <v>793</v>
      </c>
      <c r="D18398" s="1085" t="s">
        <v>12402</v>
      </c>
      <c r="E18398" s="1084">
        <v>62250</v>
      </c>
      <c r="F18398" s="125"/>
      <c r="G18398" s="125">
        <f t="shared" si="322"/>
        <v>-62250</v>
      </c>
      <c r="H18398" s="704" t="s">
        <v>12033</v>
      </c>
    </row>
    <row r="18399" spans="1:8" ht="15" x14ac:dyDescent="0.2">
      <c r="A18399" s="733">
        <v>45321</v>
      </c>
      <c r="B18399" s="62" t="s">
        <v>10906</v>
      </c>
      <c r="C18399" s="1082" t="s">
        <v>793</v>
      </c>
      <c r="D18399" s="1085" t="s">
        <v>12162</v>
      </c>
      <c r="E18399" s="1084">
        <v>60000</v>
      </c>
      <c r="F18399" s="125"/>
      <c r="G18399" s="125">
        <f t="shared" si="322"/>
        <v>-60000</v>
      </c>
      <c r="H18399" s="704" t="s">
        <v>12033</v>
      </c>
    </row>
    <row r="18400" spans="1:8" ht="15" x14ac:dyDescent="0.2">
      <c r="A18400" s="733">
        <v>45321</v>
      </c>
      <c r="B18400" s="62" t="s">
        <v>10906</v>
      </c>
      <c r="C18400" s="1082" t="s">
        <v>793</v>
      </c>
      <c r="D18400" s="1085" t="s">
        <v>12403</v>
      </c>
      <c r="E18400" s="1084">
        <v>38258.06451612903</v>
      </c>
      <c r="F18400" s="125"/>
      <c r="G18400" s="125">
        <f t="shared" si="322"/>
        <v>-38258.06451612903</v>
      </c>
      <c r="H18400" s="704" t="s">
        <v>12033</v>
      </c>
    </row>
    <row r="18401" spans="1:10" ht="15" x14ac:dyDescent="0.2">
      <c r="A18401" s="733">
        <v>45321</v>
      </c>
      <c r="B18401" s="62" t="s">
        <v>11883</v>
      </c>
      <c r="C18401" s="1082" t="s">
        <v>793</v>
      </c>
      <c r="D18401" s="1085" t="s">
        <v>11597</v>
      </c>
      <c r="E18401" s="1084">
        <v>51900</v>
      </c>
      <c r="F18401" s="125"/>
      <c r="G18401" s="125">
        <f t="shared" si="322"/>
        <v>-51900</v>
      </c>
      <c r="H18401" s="704" t="s">
        <v>12033</v>
      </c>
    </row>
    <row r="18402" spans="1:10" ht="15" x14ac:dyDescent="0.2">
      <c r="A18402" s="733">
        <v>45321</v>
      </c>
      <c r="B18402" s="62" t="s">
        <v>11085</v>
      </c>
      <c r="C18402" s="1082" t="s">
        <v>793</v>
      </c>
      <c r="D18402" s="1085" t="s">
        <v>11841</v>
      </c>
      <c r="E18402" s="1084">
        <v>41010</v>
      </c>
      <c r="F18402" s="125"/>
      <c r="G18402" s="125">
        <f t="shared" si="322"/>
        <v>-41010</v>
      </c>
      <c r="H18402" s="704" t="s">
        <v>12033</v>
      </c>
    </row>
    <row r="18403" spans="1:10" ht="15" x14ac:dyDescent="0.2">
      <c r="A18403" s="733">
        <v>45321</v>
      </c>
      <c r="B18403" s="62" t="s">
        <v>3945</v>
      </c>
      <c r="C18403" s="1082" t="s">
        <v>793</v>
      </c>
      <c r="D18403" s="1085" t="s">
        <v>12404</v>
      </c>
      <c r="E18403" s="1084">
        <v>31000</v>
      </c>
      <c r="F18403" s="125"/>
      <c r="G18403" s="125">
        <f t="shared" si="322"/>
        <v>-31000</v>
      </c>
      <c r="H18403" s="704" t="s">
        <v>12033</v>
      </c>
    </row>
    <row r="18404" spans="1:10" ht="15" x14ac:dyDescent="0.2">
      <c r="A18404" s="733">
        <v>45321</v>
      </c>
      <c r="B18404" s="62" t="s">
        <v>9984</v>
      </c>
      <c r="C18404" s="1082" t="s">
        <v>793</v>
      </c>
      <c r="D18404" s="1085" t="s">
        <v>12102</v>
      </c>
      <c r="E18404" s="1084">
        <v>17750</v>
      </c>
      <c r="F18404" s="125"/>
      <c r="G18404" s="125">
        <f t="shared" si="322"/>
        <v>-17750</v>
      </c>
      <c r="H18404" s="704" t="s">
        <v>12033</v>
      </c>
    </row>
    <row r="18405" spans="1:10" ht="15" x14ac:dyDescent="0.2">
      <c r="A18405" s="733">
        <v>45321</v>
      </c>
      <c r="B18405" s="62" t="s">
        <v>37</v>
      </c>
      <c r="C18405" s="1082" t="s">
        <v>793</v>
      </c>
      <c r="D18405" s="1085" t="s">
        <v>12499</v>
      </c>
      <c r="E18405" s="1084">
        <v>105000</v>
      </c>
      <c r="F18405" s="125"/>
      <c r="G18405" s="125">
        <f>F18405-E18405</f>
        <v>-105000</v>
      </c>
      <c r="H18405" s="704" t="s">
        <v>12033</v>
      </c>
      <c r="J18405" s="39"/>
    </row>
    <row r="18406" spans="1:10" ht="15" x14ac:dyDescent="0.2">
      <c r="A18406" s="733">
        <v>45321</v>
      </c>
      <c r="B18406" s="62" t="s">
        <v>10177</v>
      </c>
      <c r="C18406" s="1082" t="s">
        <v>793</v>
      </c>
      <c r="D18406" s="1085" t="s">
        <v>8429</v>
      </c>
      <c r="E18406" s="1084">
        <v>5000</v>
      </c>
      <c r="F18406" s="125"/>
      <c r="G18406" s="125">
        <f>F18406-E18406</f>
        <v>-5000</v>
      </c>
      <c r="H18406" s="704" t="s">
        <v>12033</v>
      </c>
      <c r="J18406" s="39"/>
    </row>
    <row r="18407" spans="1:10" ht="15" x14ac:dyDescent="0.2">
      <c r="A18407" s="733">
        <v>45321</v>
      </c>
      <c r="B18407" s="62" t="s">
        <v>3945</v>
      </c>
      <c r="C18407" s="62" t="s">
        <v>793</v>
      </c>
      <c r="D18407" s="182" t="s">
        <v>12519</v>
      </c>
      <c r="E18407" s="125">
        <v>6050</v>
      </c>
      <c r="F18407" s="125"/>
      <c r="G18407" s="125">
        <f>F18407-E18407</f>
        <v>-6050</v>
      </c>
      <c r="H18407" s="704" t="s">
        <v>12033</v>
      </c>
      <c r="J18407" s="39"/>
    </row>
    <row r="18408" spans="1:10" ht="15" x14ac:dyDescent="0.2">
      <c r="A18408" s="733">
        <v>45321</v>
      </c>
      <c r="B18408" s="62" t="s">
        <v>12608</v>
      </c>
      <c r="C18408" s="62" t="s">
        <v>10989</v>
      </c>
      <c r="D18408" s="182" t="s">
        <v>10007</v>
      </c>
      <c r="E18408" s="125">
        <v>1500</v>
      </c>
      <c r="F18408" s="125"/>
      <c r="G18408" s="125">
        <f t="shared" si="320"/>
        <v>-1500</v>
      </c>
      <c r="H18408" s="704" t="s">
        <v>12033</v>
      </c>
    </row>
    <row r="18409" spans="1:10" ht="15" x14ac:dyDescent="0.2">
      <c r="A18409" s="733">
        <v>45321</v>
      </c>
      <c r="B18409" s="62" t="s">
        <v>12192</v>
      </c>
      <c r="C18409" s="62" t="s">
        <v>10989</v>
      </c>
      <c r="D18409" s="182" t="s">
        <v>12353</v>
      </c>
      <c r="E18409" s="125">
        <v>2715</v>
      </c>
      <c r="F18409" s="125"/>
      <c r="G18409" s="125">
        <f t="shared" si="320"/>
        <v>-2715</v>
      </c>
      <c r="H18409" s="704" t="s">
        <v>12033</v>
      </c>
    </row>
    <row r="18410" spans="1:10" ht="18.75" customHeight="1" x14ac:dyDescent="0.2">
      <c r="A18410" s="733">
        <v>45321</v>
      </c>
      <c r="B18410" s="62" t="s">
        <v>11085</v>
      </c>
      <c r="C18410" s="62" t="s">
        <v>10989</v>
      </c>
      <c r="D18410" s="182" t="s">
        <v>12354</v>
      </c>
      <c r="E18410" s="125">
        <v>27400</v>
      </c>
      <c r="F18410" s="125"/>
      <c r="G18410" s="125">
        <f t="shared" si="320"/>
        <v>-27400</v>
      </c>
      <c r="H18410" s="704" t="s">
        <v>12033</v>
      </c>
    </row>
    <row r="18411" spans="1:10" ht="18.75" customHeight="1" x14ac:dyDescent="0.2">
      <c r="A18411" s="733">
        <v>45321</v>
      </c>
      <c r="B18411" s="62" t="s">
        <v>12608</v>
      </c>
      <c r="C18411" s="62" t="s">
        <v>12292</v>
      </c>
      <c r="D18411" s="182" t="s">
        <v>12355</v>
      </c>
      <c r="E18411" s="125">
        <v>5000</v>
      </c>
      <c r="F18411" s="125"/>
      <c r="G18411" s="125">
        <f t="shared" ref="G18411:G18417" si="323">F18411-E18411</f>
        <v>-5000</v>
      </c>
      <c r="H18411" s="704" t="s">
        <v>12033</v>
      </c>
    </row>
    <row r="18412" spans="1:10" ht="18.75" customHeight="1" x14ac:dyDescent="0.2">
      <c r="A18412" s="733">
        <v>45321</v>
      </c>
      <c r="B18412" s="62" t="s">
        <v>12356</v>
      </c>
      <c r="C18412" s="62" t="s">
        <v>285</v>
      </c>
      <c r="D18412" s="182" t="s">
        <v>12357</v>
      </c>
      <c r="E18412" s="125">
        <v>2700</v>
      </c>
      <c r="F18412" s="125"/>
      <c r="G18412" s="125">
        <f t="shared" si="323"/>
        <v>-2700</v>
      </c>
      <c r="H18412" s="704" t="s">
        <v>12033</v>
      </c>
    </row>
    <row r="18413" spans="1:10" ht="18.75" customHeight="1" x14ac:dyDescent="0.2">
      <c r="A18413" s="733">
        <v>45322</v>
      </c>
      <c r="B18413" s="62" t="s">
        <v>8557</v>
      </c>
      <c r="C18413" s="62" t="s">
        <v>12358</v>
      </c>
      <c r="D18413" s="182" t="s">
        <v>12359</v>
      </c>
      <c r="E18413" s="125">
        <v>5000</v>
      </c>
      <c r="F18413" s="125"/>
      <c r="G18413" s="125">
        <f t="shared" si="323"/>
        <v>-5000</v>
      </c>
      <c r="H18413" s="704" t="s">
        <v>12033</v>
      </c>
    </row>
    <row r="18414" spans="1:10" ht="18.75" customHeight="1" x14ac:dyDescent="0.2">
      <c r="A18414" s="733">
        <v>45322</v>
      </c>
      <c r="B18414" s="62" t="s">
        <v>9984</v>
      </c>
      <c r="C18414" s="62" t="s">
        <v>12309</v>
      </c>
      <c r="D18414" s="182" t="s">
        <v>13037</v>
      </c>
      <c r="E18414" s="125">
        <v>100000</v>
      </c>
      <c r="F18414" s="125"/>
      <c r="G18414" s="125">
        <f t="shared" si="323"/>
        <v>-100000</v>
      </c>
      <c r="H18414" s="704" t="s">
        <v>12033</v>
      </c>
    </row>
    <row r="18415" spans="1:10" ht="18.75" customHeight="1" x14ac:dyDescent="0.2">
      <c r="A18415" s="733">
        <v>45322</v>
      </c>
      <c r="B18415" s="62" t="s">
        <v>11623</v>
      </c>
      <c r="C18415" s="62" t="s">
        <v>12309</v>
      </c>
      <c r="D18415" s="182" t="s">
        <v>13037</v>
      </c>
      <c r="E18415" s="125">
        <v>200000</v>
      </c>
      <c r="F18415" s="125"/>
      <c r="G18415" s="125">
        <f t="shared" si="323"/>
        <v>-200000</v>
      </c>
      <c r="H18415" s="704" t="s">
        <v>12033</v>
      </c>
    </row>
    <row r="18416" spans="1:10" ht="18.75" customHeight="1" x14ac:dyDescent="0.2">
      <c r="A18416" s="733">
        <v>45322</v>
      </c>
      <c r="B18416" s="62" t="s">
        <v>12608</v>
      </c>
      <c r="C18416" s="62" t="s">
        <v>10989</v>
      </c>
      <c r="D18416" s="182" t="s">
        <v>12360</v>
      </c>
      <c r="E18416" s="125">
        <v>90000</v>
      </c>
      <c r="F18416" s="125"/>
      <c r="G18416" s="125">
        <f t="shared" si="323"/>
        <v>-90000</v>
      </c>
      <c r="H18416" s="704" t="s">
        <v>12033</v>
      </c>
    </row>
    <row r="18417" spans="1:8" ht="18.75" customHeight="1" x14ac:dyDescent="0.2">
      <c r="A18417" s="733">
        <v>45322</v>
      </c>
      <c r="B18417" s="62" t="s">
        <v>11883</v>
      </c>
      <c r="C18417" s="62" t="s">
        <v>391</v>
      </c>
      <c r="D18417" s="182" t="s">
        <v>3990</v>
      </c>
      <c r="E18417" s="125">
        <v>4200</v>
      </c>
      <c r="F18417" s="125"/>
      <c r="G18417" s="125">
        <f t="shared" si="323"/>
        <v>-4200</v>
      </c>
      <c r="H18417" s="704" t="s">
        <v>12033</v>
      </c>
    </row>
    <row r="18418" spans="1:8" ht="18.75" customHeight="1" x14ac:dyDescent="0.2">
      <c r="A18418" s="733">
        <v>45322</v>
      </c>
      <c r="B18418" s="62" t="s">
        <v>8557</v>
      </c>
      <c r="C18418" s="62" t="s">
        <v>3103</v>
      </c>
      <c r="D18418" s="182" t="s">
        <v>12361</v>
      </c>
      <c r="E18418" s="125">
        <v>15000</v>
      </c>
      <c r="F18418" s="125"/>
      <c r="G18418" s="125">
        <f t="shared" ref="G18418:G18423" si="324">F18418-E18418</f>
        <v>-15000</v>
      </c>
      <c r="H18418" s="704" t="s">
        <v>12033</v>
      </c>
    </row>
    <row r="18419" spans="1:8" ht="18.75" customHeight="1" x14ac:dyDescent="0.2">
      <c r="A18419" s="733">
        <v>45322</v>
      </c>
      <c r="B18419" s="62" t="s">
        <v>103</v>
      </c>
      <c r="C18419" s="62" t="s">
        <v>103</v>
      </c>
      <c r="D18419" s="182" t="s">
        <v>3842</v>
      </c>
      <c r="E18419" s="125">
        <v>3000</v>
      </c>
      <c r="F18419" s="125"/>
      <c r="G18419" s="125">
        <f t="shared" si="324"/>
        <v>-3000</v>
      </c>
      <c r="H18419" s="704" t="s">
        <v>12033</v>
      </c>
    </row>
    <row r="18420" spans="1:8" ht="18.75" customHeight="1" x14ac:dyDescent="0.2">
      <c r="A18420" s="733">
        <v>45322</v>
      </c>
      <c r="B18420" s="62" t="s">
        <v>25</v>
      </c>
      <c r="C18420" s="62" t="s">
        <v>8148</v>
      </c>
      <c r="D18420" s="182" t="s">
        <v>6309</v>
      </c>
      <c r="E18420" s="125">
        <v>860</v>
      </c>
      <c r="F18420" s="125"/>
      <c r="G18420" s="125">
        <f t="shared" si="324"/>
        <v>-860</v>
      </c>
      <c r="H18420" s="704" t="s">
        <v>12033</v>
      </c>
    </row>
    <row r="18421" spans="1:8" ht="18.75" customHeight="1" x14ac:dyDescent="0.2">
      <c r="A18421" s="733">
        <v>45322</v>
      </c>
      <c r="B18421" s="62" t="s">
        <v>11883</v>
      </c>
      <c r="C18421" s="62" t="s">
        <v>5740</v>
      </c>
      <c r="D18421" s="182" t="s">
        <v>369</v>
      </c>
      <c r="E18421" s="125">
        <v>2700</v>
      </c>
      <c r="F18421" s="125"/>
      <c r="G18421" s="125">
        <f t="shared" si="324"/>
        <v>-2700</v>
      </c>
      <c r="H18421" s="704" t="s">
        <v>12033</v>
      </c>
    </row>
    <row r="18422" spans="1:8" ht="18.75" customHeight="1" x14ac:dyDescent="0.2">
      <c r="A18422" s="733">
        <v>45322</v>
      </c>
      <c r="B18422" s="62" t="s">
        <v>12192</v>
      </c>
      <c r="C18422" s="62" t="s">
        <v>5740</v>
      </c>
      <c r="D18422" s="182" t="s">
        <v>369</v>
      </c>
      <c r="E18422" s="125">
        <v>1500</v>
      </c>
      <c r="F18422" s="125"/>
      <c r="G18422" s="125">
        <f t="shared" si="324"/>
        <v>-1500</v>
      </c>
      <c r="H18422" s="704" t="s">
        <v>12033</v>
      </c>
    </row>
    <row r="18423" spans="1:8" ht="18.75" customHeight="1" x14ac:dyDescent="0.2">
      <c r="A18423" s="733">
        <v>45322</v>
      </c>
      <c r="B18423" s="62" t="s">
        <v>11085</v>
      </c>
      <c r="C18423" s="62" t="s">
        <v>11548</v>
      </c>
      <c r="D18423" s="182" t="s">
        <v>12362</v>
      </c>
      <c r="E18423" s="125">
        <v>19100</v>
      </c>
      <c r="F18423" s="125"/>
      <c r="G18423" s="125">
        <f t="shared" si="324"/>
        <v>-19100</v>
      </c>
      <c r="H18423" s="704" t="s">
        <v>12033</v>
      </c>
    </row>
    <row r="18424" spans="1:8" ht="24" x14ac:dyDescent="0.2">
      <c r="A18424" s="732">
        <v>45292</v>
      </c>
      <c r="B18424" s="173" t="s">
        <v>9984</v>
      </c>
      <c r="C18424" s="550" t="s">
        <v>12036</v>
      </c>
      <c r="D18424" s="739" t="s">
        <v>12053</v>
      </c>
      <c r="E18424" s="551">
        <v>91980</v>
      </c>
      <c r="F18424" s="235"/>
      <c r="G18424" s="235">
        <f t="shared" ref="G18424:G18476" si="325">F18424-E18424</f>
        <v>-91980</v>
      </c>
      <c r="H18424" s="708" t="s">
        <v>12033</v>
      </c>
    </row>
    <row r="18425" spans="1:8" ht="24" x14ac:dyDescent="0.2">
      <c r="A18425" s="732">
        <v>45292</v>
      </c>
      <c r="B18425" s="173" t="s">
        <v>10149</v>
      </c>
      <c r="C18425" s="550" t="s">
        <v>12036</v>
      </c>
      <c r="D18425" s="739" t="s">
        <v>12053</v>
      </c>
      <c r="E18425" s="551">
        <v>21340</v>
      </c>
      <c r="F18425" s="235"/>
      <c r="G18425" s="235">
        <f t="shared" si="325"/>
        <v>-21340</v>
      </c>
      <c r="H18425" s="708" t="s">
        <v>12033</v>
      </c>
    </row>
    <row r="18426" spans="1:8" ht="24" x14ac:dyDescent="0.2">
      <c r="A18426" s="732">
        <v>45292</v>
      </c>
      <c r="B18426" s="173" t="s">
        <v>10469</v>
      </c>
      <c r="C18426" s="550" t="s">
        <v>12036</v>
      </c>
      <c r="D18426" s="739" t="s">
        <v>12053</v>
      </c>
      <c r="E18426" s="551">
        <v>140985</v>
      </c>
      <c r="F18426" s="235"/>
      <c r="G18426" s="235">
        <f t="shared" si="325"/>
        <v>-140985</v>
      </c>
      <c r="H18426" s="708" t="s">
        <v>12033</v>
      </c>
    </row>
    <row r="18427" spans="1:8" ht="24" x14ac:dyDescent="0.2">
      <c r="A18427" s="732">
        <v>45292</v>
      </c>
      <c r="B18427" s="173" t="s">
        <v>10230</v>
      </c>
      <c r="C18427" s="550" t="s">
        <v>12036</v>
      </c>
      <c r="D18427" s="739" t="s">
        <v>12053</v>
      </c>
      <c r="E18427" s="551">
        <v>15980</v>
      </c>
      <c r="F18427" s="235"/>
      <c r="G18427" s="235">
        <f t="shared" si="325"/>
        <v>-15980</v>
      </c>
      <c r="H18427" s="708" t="s">
        <v>12033</v>
      </c>
    </row>
    <row r="18428" spans="1:8" ht="24" x14ac:dyDescent="0.2">
      <c r="A18428" s="732">
        <v>45292</v>
      </c>
      <c r="B18428" s="173" t="s">
        <v>10569</v>
      </c>
      <c r="C18428" s="550" t="s">
        <v>12036</v>
      </c>
      <c r="D18428" s="739" t="s">
        <v>12053</v>
      </c>
      <c r="E18428" s="551">
        <v>45000</v>
      </c>
      <c r="F18428" s="235"/>
      <c r="G18428" s="235">
        <f t="shared" si="325"/>
        <v>-45000</v>
      </c>
      <c r="H18428" s="708" t="s">
        <v>12033</v>
      </c>
    </row>
    <row r="18429" spans="1:8" ht="24" x14ac:dyDescent="0.2">
      <c r="A18429" s="732">
        <v>45292</v>
      </c>
      <c r="B18429" s="173" t="s">
        <v>10377</v>
      </c>
      <c r="C18429" s="550" t="s">
        <v>12036</v>
      </c>
      <c r="D18429" s="739" t="s">
        <v>12053</v>
      </c>
      <c r="E18429" s="551">
        <v>114255</v>
      </c>
      <c r="F18429" s="235"/>
      <c r="G18429" s="235">
        <f t="shared" si="325"/>
        <v>-114255</v>
      </c>
      <c r="H18429" s="708" t="s">
        <v>12033</v>
      </c>
    </row>
    <row r="18430" spans="1:8" ht="24" x14ac:dyDescent="0.2">
      <c r="A18430" s="732">
        <v>45292</v>
      </c>
      <c r="B18430" s="173" t="s">
        <v>10907</v>
      </c>
      <c r="C18430" s="550" t="s">
        <v>12036</v>
      </c>
      <c r="D18430" s="739" t="s">
        <v>12053</v>
      </c>
      <c r="E18430" s="551">
        <v>83530</v>
      </c>
      <c r="F18430" s="235"/>
      <c r="G18430" s="235">
        <f t="shared" si="325"/>
        <v>-83530</v>
      </c>
      <c r="H18430" s="708" t="s">
        <v>12033</v>
      </c>
    </row>
    <row r="18431" spans="1:8" ht="24" x14ac:dyDescent="0.2">
      <c r="A18431" s="732">
        <v>45292</v>
      </c>
      <c r="B18431" s="173" t="s">
        <v>11003</v>
      </c>
      <c r="C18431" s="550" t="s">
        <v>12036</v>
      </c>
      <c r="D18431" s="739" t="s">
        <v>12053</v>
      </c>
      <c r="E18431" s="551">
        <v>65500</v>
      </c>
      <c r="F18431" s="235"/>
      <c r="G18431" s="235">
        <f t="shared" si="325"/>
        <v>-65500</v>
      </c>
      <c r="H18431" s="708" t="s">
        <v>12033</v>
      </c>
    </row>
    <row r="18432" spans="1:8" ht="24" x14ac:dyDescent="0.2">
      <c r="A18432" s="732">
        <v>45292</v>
      </c>
      <c r="B18432" s="173" t="s">
        <v>11442</v>
      </c>
      <c r="C18432" s="550" t="s">
        <v>12036</v>
      </c>
      <c r="D18432" s="739" t="s">
        <v>12053</v>
      </c>
      <c r="E18432" s="551">
        <v>250855</v>
      </c>
      <c r="F18432" s="235"/>
      <c r="G18432" s="235">
        <f t="shared" si="325"/>
        <v>-250855</v>
      </c>
      <c r="H18432" s="708" t="s">
        <v>12033</v>
      </c>
    </row>
    <row r="18433" spans="1:8" ht="24" x14ac:dyDescent="0.2">
      <c r="A18433" s="732">
        <v>45292</v>
      </c>
      <c r="B18433" s="173" t="s">
        <v>11605</v>
      </c>
      <c r="C18433" s="550" t="s">
        <v>12036</v>
      </c>
      <c r="D18433" s="739" t="s">
        <v>12053</v>
      </c>
      <c r="E18433" s="551">
        <v>41135</v>
      </c>
      <c r="F18433" s="235"/>
      <c r="G18433" s="235">
        <f t="shared" si="325"/>
        <v>-41135</v>
      </c>
      <c r="H18433" s="708" t="s">
        <v>12033</v>
      </c>
    </row>
    <row r="18434" spans="1:8" ht="24" x14ac:dyDescent="0.2">
      <c r="A18434" s="732">
        <v>45292</v>
      </c>
      <c r="B18434" s="173" t="s">
        <v>10906</v>
      </c>
      <c r="C18434" s="550" t="s">
        <v>12036</v>
      </c>
      <c r="D18434" s="739" t="s">
        <v>12053</v>
      </c>
      <c r="E18434" s="551">
        <v>103490</v>
      </c>
      <c r="F18434" s="235"/>
      <c r="G18434" s="235">
        <f t="shared" ref="G18434:G18436" si="326">F18434-E18434</f>
        <v>-103490</v>
      </c>
      <c r="H18434" s="708" t="s">
        <v>12033</v>
      </c>
    </row>
    <row r="18435" spans="1:8" ht="24" x14ac:dyDescent="0.2">
      <c r="A18435" s="732">
        <v>45292</v>
      </c>
      <c r="B18435" s="173" t="s">
        <v>11883</v>
      </c>
      <c r="C18435" s="550" t="s">
        <v>12036</v>
      </c>
      <c r="D18435" s="739" t="s">
        <v>12053</v>
      </c>
      <c r="E18435" s="551">
        <v>56000</v>
      </c>
      <c r="F18435" s="235"/>
      <c r="G18435" s="235">
        <f t="shared" si="326"/>
        <v>-56000</v>
      </c>
      <c r="H18435" s="708" t="s">
        <v>12033</v>
      </c>
    </row>
    <row r="18436" spans="1:8" ht="24" x14ac:dyDescent="0.2">
      <c r="A18436" s="732">
        <v>45292</v>
      </c>
      <c r="B18436" s="173" t="s">
        <v>12192</v>
      </c>
      <c r="C18436" s="550" t="s">
        <v>12036</v>
      </c>
      <c r="D18436" s="739" t="s">
        <v>12053</v>
      </c>
      <c r="E18436" s="551">
        <v>45650</v>
      </c>
      <c r="F18436" s="235"/>
      <c r="G18436" s="235">
        <f t="shared" si="326"/>
        <v>-45650</v>
      </c>
      <c r="H18436" s="708" t="s">
        <v>12033</v>
      </c>
    </row>
    <row r="18437" spans="1:8" ht="15" x14ac:dyDescent="0.2">
      <c r="A18437" s="732">
        <v>45292</v>
      </c>
      <c r="B18437" s="173" t="s">
        <v>10230</v>
      </c>
      <c r="C18437" s="173" t="s">
        <v>7465</v>
      </c>
      <c r="D18437" s="227" t="s">
        <v>12023</v>
      </c>
      <c r="E18437" s="235">
        <v>1000000</v>
      </c>
      <c r="F18437" s="235"/>
      <c r="G18437" s="235">
        <f t="shared" si="325"/>
        <v>-1000000</v>
      </c>
      <c r="H18437" s="708" t="s">
        <v>12033</v>
      </c>
    </row>
    <row r="18438" spans="1:8" ht="15" x14ac:dyDescent="0.2">
      <c r="A18438" s="732">
        <v>45292</v>
      </c>
      <c r="B18438" s="173" t="s">
        <v>11089</v>
      </c>
      <c r="C18438" s="173" t="s">
        <v>8249</v>
      </c>
      <c r="D18438" s="227" t="s">
        <v>12054</v>
      </c>
      <c r="E18438" s="235">
        <v>153000</v>
      </c>
      <c r="F18438" s="235"/>
      <c r="G18438" s="235">
        <f t="shared" si="325"/>
        <v>-153000</v>
      </c>
      <c r="H18438" s="708" t="s">
        <v>12033</v>
      </c>
    </row>
    <row r="18439" spans="1:8" ht="15" x14ac:dyDescent="0.2">
      <c r="A18439" s="732">
        <v>45292</v>
      </c>
      <c r="B18439" s="173" t="s">
        <v>10574</v>
      </c>
      <c r="C18439" s="173" t="s">
        <v>8249</v>
      </c>
      <c r="D18439" s="227" t="s">
        <v>12055</v>
      </c>
      <c r="E18439" s="235">
        <v>150000</v>
      </c>
      <c r="F18439" s="235"/>
      <c r="G18439" s="235">
        <f t="shared" si="325"/>
        <v>-150000</v>
      </c>
      <c r="H18439" s="708" t="s">
        <v>12033</v>
      </c>
    </row>
    <row r="18440" spans="1:8" ht="36" x14ac:dyDescent="0.2">
      <c r="A18440" s="732">
        <v>45292</v>
      </c>
      <c r="B18440" s="173" t="s">
        <v>10230</v>
      </c>
      <c r="C18440" s="550" t="s">
        <v>12292</v>
      </c>
      <c r="D18440" s="739" t="s">
        <v>12058</v>
      </c>
      <c r="E18440" s="551">
        <v>98000</v>
      </c>
      <c r="F18440" s="235"/>
      <c r="G18440" s="235">
        <f t="shared" si="325"/>
        <v>-98000</v>
      </c>
      <c r="H18440" s="708" t="s">
        <v>12033</v>
      </c>
    </row>
    <row r="18441" spans="1:8" ht="36" x14ac:dyDescent="0.2">
      <c r="A18441" s="732">
        <v>45292</v>
      </c>
      <c r="B18441" s="173" t="s">
        <v>9354</v>
      </c>
      <c r="C18441" s="550" t="s">
        <v>12292</v>
      </c>
      <c r="D18441" s="739" t="s">
        <v>12058</v>
      </c>
      <c r="E18441" s="551">
        <v>50000</v>
      </c>
      <c r="F18441" s="235"/>
      <c r="G18441" s="235">
        <f t="shared" si="325"/>
        <v>-50000</v>
      </c>
      <c r="H18441" s="708" t="s">
        <v>12033</v>
      </c>
    </row>
    <row r="18442" spans="1:8" ht="36" x14ac:dyDescent="0.2">
      <c r="A18442" s="732">
        <v>45292</v>
      </c>
      <c r="B18442" s="173" t="s">
        <v>9505</v>
      </c>
      <c r="C18442" s="550" t="s">
        <v>12292</v>
      </c>
      <c r="D18442" s="739" t="s">
        <v>12058</v>
      </c>
      <c r="E18442" s="551">
        <v>61000</v>
      </c>
      <c r="F18442" s="235"/>
      <c r="G18442" s="235">
        <f t="shared" si="325"/>
        <v>-61000</v>
      </c>
      <c r="H18442" s="708" t="s">
        <v>12033</v>
      </c>
    </row>
    <row r="18443" spans="1:8" ht="36" x14ac:dyDescent="0.2">
      <c r="A18443" s="732">
        <v>45292</v>
      </c>
      <c r="B18443" s="173" t="s">
        <v>8866</v>
      </c>
      <c r="C18443" s="550" t="s">
        <v>12292</v>
      </c>
      <c r="D18443" s="739" t="s">
        <v>12058</v>
      </c>
      <c r="E18443" s="551">
        <v>25000</v>
      </c>
      <c r="F18443" s="235"/>
      <c r="G18443" s="235">
        <f t="shared" si="325"/>
        <v>-25000</v>
      </c>
      <c r="H18443" s="708" t="s">
        <v>12033</v>
      </c>
    </row>
    <row r="18444" spans="1:8" ht="36" x14ac:dyDescent="0.2">
      <c r="A18444" s="732">
        <v>45292</v>
      </c>
      <c r="B18444" s="173" t="s">
        <v>11267</v>
      </c>
      <c r="C18444" s="550" t="s">
        <v>12292</v>
      </c>
      <c r="D18444" s="739" t="s">
        <v>12058</v>
      </c>
      <c r="E18444" s="551">
        <v>55000</v>
      </c>
      <c r="F18444" s="235"/>
      <c r="G18444" s="235">
        <f t="shared" si="325"/>
        <v>-55000</v>
      </c>
      <c r="H18444" s="708" t="s">
        <v>12033</v>
      </c>
    </row>
    <row r="18445" spans="1:8" ht="36" x14ac:dyDescent="0.2">
      <c r="A18445" s="732">
        <v>45292</v>
      </c>
      <c r="B18445" s="173" t="s">
        <v>11716</v>
      </c>
      <c r="C18445" s="550" t="s">
        <v>12292</v>
      </c>
      <c r="D18445" s="739" t="s">
        <v>12058</v>
      </c>
      <c r="E18445" s="551">
        <v>53000</v>
      </c>
      <c r="F18445" s="235"/>
      <c r="G18445" s="235">
        <f t="shared" si="325"/>
        <v>-53000</v>
      </c>
      <c r="H18445" s="708" t="s">
        <v>12033</v>
      </c>
    </row>
    <row r="18446" spans="1:8" ht="15" x14ac:dyDescent="0.2">
      <c r="A18446" s="732">
        <v>45293</v>
      </c>
      <c r="B18446" s="173" t="s">
        <v>10230</v>
      </c>
      <c r="C18446" s="669" t="s">
        <v>11382</v>
      </c>
      <c r="D18446" s="906" t="s">
        <v>12077</v>
      </c>
      <c r="E18446" s="671">
        <v>31000</v>
      </c>
      <c r="F18446" s="235"/>
      <c r="G18446" s="235">
        <f t="shared" si="325"/>
        <v>-31000</v>
      </c>
      <c r="H18446" s="708" t="s">
        <v>12033</v>
      </c>
    </row>
    <row r="18447" spans="1:8" ht="15" x14ac:dyDescent="0.2">
      <c r="A18447" s="732">
        <v>45293</v>
      </c>
      <c r="B18447" s="173" t="s">
        <v>11442</v>
      </c>
      <c r="C18447" s="669" t="s">
        <v>11382</v>
      </c>
      <c r="D18447" s="906" t="s">
        <v>12077</v>
      </c>
      <c r="E18447" s="671">
        <v>16000</v>
      </c>
      <c r="F18447" s="235"/>
      <c r="G18447" s="235">
        <f t="shared" si="325"/>
        <v>-16000</v>
      </c>
      <c r="H18447" s="708" t="s">
        <v>12033</v>
      </c>
    </row>
    <row r="18448" spans="1:8" ht="15" x14ac:dyDescent="0.2">
      <c r="A18448" s="732">
        <v>45293</v>
      </c>
      <c r="B18448" s="173" t="s">
        <v>10906</v>
      </c>
      <c r="C18448" s="669" t="s">
        <v>11382</v>
      </c>
      <c r="D18448" s="906" t="s">
        <v>12077</v>
      </c>
      <c r="E18448" s="671">
        <v>54000</v>
      </c>
      <c r="F18448" s="235"/>
      <c r="G18448" s="235">
        <f t="shared" si="325"/>
        <v>-54000</v>
      </c>
      <c r="H18448" s="708" t="s">
        <v>12033</v>
      </c>
    </row>
    <row r="18449" spans="1:8" ht="15" x14ac:dyDescent="0.2">
      <c r="A18449" s="732">
        <v>45293</v>
      </c>
      <c r="B18449" s="173" t="s">
        <v>11623</v>
      </c>
      <c r="C18449" s="669" t="s">
        <v>11382</v>
      </c>
      <c r="D18449" s="906" t="s">
        <v>12077</v>
      </c>
      <c r="E18449" s="671">
        <v>6000</v>
      </c>
      <c r="F18449" s="235"/>
      <c r="G18449" s="235">
        <f t="shared" si="325"/>
        <v>-6000</v>
      </c>
      <c r="H18449" s="708" t="s">
        <v>12033</v>
      </c>
    </row>
    <row r="18450" spans="1:8" ht="15" x14ac:dyDescent="0.2">
      <c r="A18450" s="732">
        <v>45293</v>
      </c>
      <c r="B18450" s="173" t="s">
        <v>11089</v>
      </c>
      <c r="C18450" s="669" t="s">
        <v>11382</v>
      </c>
      <c r="D18450" s="906" t="s">
        <v>12077</v>
      </c>
      <c r="E18450" s="671">
        <v>4000</v>
      </c>
      <c r="F18450" s="235"/>
      <c r="G18450" s="235">
        <f t="shared" si="325"/>
        <v>-4000</v>
      </c>
      <c r="H18450" s="708" t="s">
        <v>12033</v>
      </c>
    </row>
    <row r="18451" spans="1:8" ht="15" x14ac:dyDescent="0.2">
      <c r="A18451" s="732">
        <v>45293</v>
      </c>
      <c r="B18451" s="173" t="s">
        <v>3945</v>
      </c>
      <c r="C18451" s="565" t="s">
        <v>3002</v>
      </c>
      <c r="D18451" s="874" t="s">
        <v>12056</v>
      </c>
      <c r="E18451" s="566">
        <v>32760</v>
      </c>
      <c r="F18451" s="235"/>
      <c r="G18451" s="235">
        <f t="shared" si="325"/>
        <v>-32760</v>
      </c>
      <c r="H18451" s="708" t="s">
        <v>12033</v>
      </c>
    </row>
    <row r="18452" spans="1:8" ht="15" x14ac:dyDescent="0.2">
      <c r="A18452" s="732">
        <v>45293</v>
      </c>
      <c r="B18452" s="173" t="s">
        <v>3944</v>
      </c>
      <c r="C18452" s="565" t="s">
        <v>3002</v>
      </c>
      <c r="D18452" s="874" t="s">
        <v>12056</v>
      </c>
      <c r="E18452" s="566">
        <v>35360</v>
      </c>
      <c r="F18452" s="235"/>
      <c r="G18452" s="235">
        <f t="shared" si="325"/>
        <v>-35360</v>
      </c>
      <c r="H18452" s="708" t="s">
        <v>12033</v>
      </c>
    </row>
    <row r="18453" spans="1:8" ht="15" x14ac:dyDescent="0.2">
      <c r="A18453" s="732">
        <v>45293</v>
      </c>
      <c r="B18453" s="173" t="s">
        <v>11613</v>
      </c>
      <c r="C18453" s="565" t="s">
        <v>3002</v>
      </c>
      <c r="D18453" s="874" t="s">
        <v>12056</v>
      </c>
      <c r="E18453" s="566">
        <v>11960</v>
      </c>
      <c r="F18453" s="235"/>
      <c r="G18453" s="235">
        <f t="shared" si="325"/>
        <v>-11960</v>
      </c>
      <c r="H18453" s="708" t="s">
        <v>12033</v>
      </c>
    </row>
    <row r="18454" spans="1:8" ht="15" x14ac:dyDescent="0.2">
      <c r="A18454" s="732">
        <v>45293</v>
      </c>
      <c r="B18454" s="173" t="s">
        <v>8557</v>
      </c>
      <c r="C18454" s="565" t="s">
        <v>3002</v>
      </c>
      <c r="D18454" s="874" t="s">
        <v>12056</v>
      </c>
      <c r="E18454" s="566">
        <v>17316</v>
      </c>
      <c r="F18454" s="235"/>
      <c r="G18454" s="235">
        <f t="shared" si="325"/>
        <v>-17316</v>
      </c>
      <c r="H18454" s="708" t="s">
        <v>12033</v>
      </c>
    </row>
    <row r="18455" spans="1:8" ht="15" x14ac:dyDescent="0.2">
      <c r="A18455" s="732">
        <v>45293</v>
      </c>
      <c r="B18455" s="173" t="s">
        <v>11499</v>
      </c>
      <c r="C18455" s="565" t="s">
        <v>3002</v>
      </c>
      <c r="D18455" s="874" t="s">
        <v>12057</v>
      </c>
      <c r="E18455" s="566">
        <v>-15738</v>
      </c>
      <c r="F18455" s="235"/>
      <c r="G18455" s="235">
        <f t="shared" si="325"/>
        <v>15738</v>
      </c>
      <c r="H18455" s="708" t="s">
        <v>12033</v>
      </c>
    </row>
    <row r="18456" spans="1:8" ht="15" x14ac:dyDescent="0.2">
      <c r="A18456" s="732">
        <v>45295</v>
      </c>
      <c r="B18456" s="173" t="s">
        <v>11085</v>
      </c>
      <c r="C18456" s="173" t="s">
        <v>255</v>
      </c>
      <c r="D18456" s="227" t="s">
        <v>12121</v>
      </c>
      <c r="E18456" s="235">
        <v>1154145</v>
      </c>
      <c r="F18456" s="235"/>
      <c r="G18456" s="235">
        <f t="shared" si="325"/>
        <v>-1154145</v>
      </c>
      <c r="H18456" s="708" t="s">
        <v>12033</v>
      </c>
    </row>
    <row r="18457" spans="1:8" ht="15" x14ac:dyDescent="0.2">
      <c r="A18457" s="732">
        <v>45310</v>
      </c>
      <c r="B18457" s="173" t="s">
        <v>10906</v>
      </c>
      <c r="C18457" s="173" t="s">
        <v>7221</v>
      </c>
      <c r="D18457" s="227" t="s">
        <v>12134</v>
      </c>
      <c r="E18457" s="235">
        <v>400000</v>
      </c>
      <c r="F18457" s="235"/>
      <c r="G18457" s="235">
        <f t="shared" si="325"/>
        <v>-400000</v>
      </c>
      <c r="H18457" s="708" t="s">
        <v>12033</v>
      </c>
    </row>
    <row r="18458" spans="1:8" ht="15" x14ac:dyDescent="0.2">
      <c r="A18458" s="732">
        <v>45310</v>
      </c>
      <c r="B18458" s="173" t="s">
        <v>11883</v>
      </c>
      <c r="C18458" s="173" t="s">
        <v>4724</v>
      </c>
      <c r="D18458" s="227" t="s">
        <v>12135</v>
      </c>
      <c r="E18458" s="235">
        <v>600000</v>
      </c>
      <c r="F18458" s="235"/>
      <c r="G18458" s="235">
        <f t="shared" si="325"/>
        <v>-600000</v>
      </c>
      <c r="H18458" s="708" t="s">
        <v>12033</v>
      </c>
    </row>
    <row r="18459" spans="1:8" ht="15" x14ac:dyDescent="0.2">
      <c r="A18459" s="732">
        <v>45313</v>
      </c>
      <c r="B18459" s="173" t="s">
        <v>11883</v>
      </c>
      <c r="C18459" s="173" t="s">
        <v>255</v>
      </c>
      <c r="D18459" s="227" t="s">
        <v>12241</v>
      </c>
      <c r="E18459" s="235">
        <v>1119250</v>
      </c>
      <c r="F18459" s="235"/>
      <c r="G18459" s="235">
        <f t="shared" si="325"/>
        <v>-1119250</v>
      </c>
      <c r="H18459" s="708" t="s">
        <v>12033</v>
      </c>
    </row>
    <row r="18460" spans="1:8" ht="15" x14ac:dyDescent="0.2">
      <c r="A18460" s="732">
        <v>45318</v>
      </c>
      <c r="B18460" s="173" t="s">
        <v>9984</v>
      </c>
      <c r="C18460" s="173" t="s">
        <v>6475</v>
      </c>
      <c r="D18460" s="227" t="s">
        <v>12379</v>
      </c>
      <c r="E18460" s="235">
        <v>100000</v>
      </c>
      <c r="F18460" s="235"/>
      <c r="G18460" s="235">
        <f t="shared" si="325"/>
        <v>-100000</v>
      </c>
      <c r="H18460" s="708" t="s">
        <v>12033</v>
      </c>
    </row>
    <row r="18461" spans="1:8" ht="15" x14ac:dyDescent="0.2">
      <c r="A18461" s="729">
        <v>45292</v>
      </c>
      <c r="B18461" s="93" t="s">
        <v>10230</v>
      </c>
      <c r="C18461" s="93" t="s">
        <v>558</v>
      </c>
      <c r="D18461" s="891" t="s">
        <v>12035</v>
      </c>
      <c r="E18461" s="175"/>
      <c r="F18461" s="175">
        <v>4096986</v>
      </c>
      <c r="G18461" s="175">
        <f t="shared" si="325"/>
        <v>4096986</v>
      </c>
      <c r="H18461" s="701" t="s">
        <v>12033</v>
      </c>
    </row>
    <row r="18462" spans="1:8" ht="15" x14ac:dyDescent="0.2">
      <c r="A18462" s="729">
        <v>45292</v>
      </c>
      <c r="B18462" s="93" t="s">
        <v>10230</v>
      </c>
      <c r="C18462" s="93" t="s">
        <v>558</v>
      </c>
      <c r="D18462" s="897" t="s">
        <v>12026</v>
      </c>
      <c r="E18462" s="642">
        <v>41000</v>
      </c>
      <c r="F18462" s="175"/>
      <c r="G18462" s="175">
        <f t="shared" si="325"/>
        <v>-41000</v>
      </c>
      <c r="H18462" s="701" t="s">
        <v>12033</v>
      </c>
    </row>
    <row r="18463" spans="1:8" ht="15" x14ac:dyDescent="0.2">
      <c r="A18463" s="729">
        <v>45295</v>
      </c>
      <c r="B18463" s="93" t="s">
        <v>11442</v>
      </c>
      <c r="C18463" s="93" t="s">
        <v>558</v>
      </c>
      <c r="D18463" s="891" t="s">
        <v>12081</v>
      </c>
      <c r="E18463" s="175"/>
      <c r="F18463" s="175">
        <v>8000000</v>
      </c>
      <c r="G18463" s="175">
        <f t="shared" si="325"/>
        <v>8000000</v>
      </c>
      <c r="H18463" s="701" t="s">
        <v>12033</v>
      </c>
    </row>
    <row r="18464" spans="1:8" ht="15" x14ac:dyDescent="0.2">
      <c r="A18464" s="729">
        <v>45295</v>
      </c>
      <c r="B18464" s="93" t="s">
        <v>11442</v>
      </c>
      <c r="C18464" s="93" t="s">
        <v>558</v>
      </c>
      <c r="D18464" s="897" t="s">
        <v>12026</v>
      </c>
      <c r="E18464" s="642">
        <v>80000</v>
      </c>
      <c r="F18464" s="175"/>
      <c r="G18464" s="175">
        <f t="shared" si="325"/>
        <v>-80000</v>
      </c>
      <c r="H18464" s="701" t="s">
        <v>12033</v>
      </c>
    </row>
    <row r="18465" spans="1:10" ht="15" x14ac:dyDescent="0.2">
      <c r="A18465" s="729">
        <v>45295</v>
      </c>
      <c r="B18465" s="93" t="s">
        <v>11442</v>
      </c>
      <c r="C18465" s="93" t="s">
        <v>558</v>
      </c>
      <c r="D18465" s="891" t="s">
        <v>12082</v>
      </c>
      <c r="E18465" s="175"/>
      <c r="F18465" s="175">
        <v>1154145</v>
      </c>
      <c r="G18465" s="175">
        <f t="shared" si="325"/>
        <v>1154145</v>
      </c>
      <c r="H18465" s="701" t="s">
        <v>12033</v>
      </c>
    </row>
    <row r="18466" spans="1:10" ht="15" x14ac:dyDescent="0.2">
      <c r="A18466" s="729">
        <v>45295</v>
      </c>
      <c r="B18466" s="93" t="s">
        <v>11726</v>
      </c>
      <c r="C18466" s="93" t="s">
        <v>558</v>
      </c>
      <c r="D18466" s="891" t="s">
        <v>12083</v>
      </c>
      <c r="E18466" s="175"/>
      <c r="F18466" s="175">
        <v>2920000</v>
      </c>
      <c r="G18466" s="175">
        <f t="shared" si="325"/>
        <v>2920000</v>
      </c>
      <c r="H18466" s="701" t="s">
        <v>12033</v>
      </c>
    </row>
    <row r="18467" spans="1:10" ht="15" x14ac:dyDescent="0.2">
      <c r="A18467" s="729">
        <v>45295</v>
      </c>
      <c r="B18467" s="93" t="s">
        <v>11623</v>
      </c>
      <c r="C18467" s="93" t="s">
        <v>558</v>
      </c>
      <c r="D18467" s="891" t="s">
        <v>12084</v>
      </c>
      <c r="E18467" s="175"/>
      <c r="F18467" s="175">
        <v>7925552</v>
      </c>
      <c r="G18467" s="175">
        <f t="shared" si="325"/>
        <v>7925552</v>
      </c>
      <c r="H18467" s="701" t="s">
        <v>12033</v>
      </c>
    </row>
    <row r="18468" spans="1:10" ht="15" x14ac:dyDescent="0.2">
      <c r="A18468" s="729">
        <v>45307</v>
      </c>
      <c r="B18468" s="93" t="s">
        <v>8557</v>
      </c>
      <c r="C18468" s="93" t="s">
        <v>558</v>
      </c>
      <c r="D18468" s="891" t="s">
        <v>12132</v>
      </c>
      <c r="E18468" s="175"/>
      <c r="F18468" s="175">
        <v>1012687</v>
      </c>
      <c r="G18468" s="175">
        <f t="shared" si="325"/>
        <v>1012687</v>
      </c>
      <c r="H18468" s="701" t="s">
        <v>12033</v>
      </c>
    </row>
    <row r="18469" spans="1:10" ht="15" x14ac:dyDescent="0.2">
      <c r="A18469" s="729">
        <v>45307</v>
      </c>
      <c r="B18469" s="93" t="s">
        <v>8557</v>
      </c>
      <c r="C18469" s="93" t="s">
        <v>558</v>
      </c>
      <c r="D18469" s="891" t="s">
        <v>12133</v>
      </c>
      <c r="E18469" s="175"/>
      <c r="F18469" s="175">
        <v>467659</v>
      </c>
      <c r="G18469" s="175">
        <f t="shared" si="325"/>
        <v>467659</v>
      </c>
      <c r="H18469" s="701" t="s">
        <v>12033</v>
      </c>
    </row>
    <row r="18470" spans="1:10" ht="15" x14ac:dyDescent="0.2">
      <c r="A18470" s="729">
        <v>45307</v>
      </c>
      <c r="B18470" s="93" t="s">
        <v>11131</v>
      </c>
      <c r="C18470" s="93" t="s">
        <v>558</v>
      </c>
      <c r="D18470" s="891" t="s">
        <v>12224</v>
      </c>
      <c r="E18470" s="175"/>
      <c r="F18470" s="175">
        <v>550000</v>
      </c>
      <c r="G18470" s="175">
        <f t="shared" si="325"/>
        <v>550000</v>
      </c>
      <c r="H18470" s="701" t="s">
        <v>12033</v>
      </c>
    </row>
    <row r="18471" spans="1:10" ht="15" x14ac:dyDescent="0.2">
      <c r="A18471" s="729">
        <v>45307</v>
      </c>
      <c r="B18471" s="93" t="s">
        <v>11131</v>
      </c>
      <c r="C18471" s="93" t="s">
        <v>558</v>
      </c>
      <c r="D18471" s="891" t="s">
        <v>12335</v>
      </c>
      <c r="E18471" s="175"/>
      <c r="F18471" s="175">
        <v>650000</v>
      </c>
      <c r="G18471" s="175">
        <f t="shared" si="325"/>
        <v>650000</v>
      </c>
      <c r="H18471" s="701" t="s">
        <v>12033</v>
      </c>
    </row>
    <row r="18472" spans="1:10" ht="15" x14ac:dyDescent="0.2">
      <c r="A18472" s="729">
        <v>45307</v>
      </c>
      <c r="B18472" s="93" t="s">
        <v>11131</v>
      </c>
      <c r="C18472" s="93" t="s">
        <v>558</v>
      </c>
      <c r="D18472" s="891" t="s">
        <v>12335</v>
      </c>
      <c r="E18472" s="175"/>
      <c r="F18472" s="175">
        <v>700000</v>
      </c>
      <c r="G18472" s="175">
        <f t="shared" si="325"/>
        <v>700000</v>
      </c>
      <c r="H18472" s="701" t="s">
        <v>12033</v>
      </c>
    </row>
    <row r="18473" spans="1:10" ht="15" x14ac:dyDescent="0.2">
      <c r="A18473" s="729">
        <v>45307</v>
      </c>
      <c r="B18473" s="93" t="s">
        <v>11883</v>
      </c>
      <c r="C18473" s="93" t="s">
        <v>558</v>
      </c>
      <c r="D18473" s="891" t="s">
        <v>12142</v>
      </c>
      <c r="E18473" s="175"/>
      <c r="F18473" s="175">
        <v>10000000</v>
      </c>
      <c r="G18473" s="175">
        <f t="shared" si="325"/>
        <v>10000000</v>
      </c>
      <c r="H18473" s="701" t="s">
        <v>12033</v>
      </c>
    </row>
    <row r="18474" spans="1:10" ht="15" x14ac:dyDescent="0.2">
      <c r="A18474" s="729">
        <v>45307</v>
      </c>
      <c r="B18474" s="93" t="s">
        <v>11883</v>
      </c>
      <c r="C18474" s="93" t="s">
        <v>558</v>
      </c>
      <c r="D18474" s="897" t="s">
        <v>12026</v>
      </c>
      <c r="E18474" s="642">
        <v>76000</v>
      </c>
      <c r="F18474" s="175"/>
      <c r="G18474" s="175">
        <f t="shared" si="325"/>
        <v>-76000</v>
      </c>
      <c r="H18474" s="701" t="s">
        <v>12033</v>
      </c>
    </row>
    <row r="18475" spans="1:10" ht="15" x14ac:dyDescent="0.2">
      <c r="A18475" s="729">
        <v>45307</v>
      </c>
      <c r="B18475" s="93" t="s">
        <v>12192</v>
      </c>
      <c r="C18475" s="93" t="s">
        <v>558</v>
      </c>
      <c r="D18475" s="891" t="s">
        <v>12193</v>
      </c>
      <c r="E18475" s="175"/>
      <c r="F18475" s="175">
        <v>9316872</v>
      </c>
      <c r="G18475" s="175">
        <f t="shared" si="325"/>
        <v>9316872</v>
      </c>
      <c r="H18475" s="701" t="s">
        <v>12033</v>
      </c>
    </row>
    <row r="18476" spans="1:10" ht="15" x14ac:dyDescent="0.2">
      <c r="A18476" s="729">
        <v>45307</v>
      </c>
      <c r="B18476" s="93" t="s">
        <v>3945</v>
      </c>
      <c r="C18476" s="93" t="s">
        <v>558</v>
      </c>
      <c r="D18476" s="891" t="s">
        <v>12225</v>
      </c>
      <c r="E18476" s="175"/>
      <c r="F18476" s="175">
        <v>359992</v>
      </c>
      <c r="G18476" s="175">
        <f t="shared" si="325"/>
        <v>359992</v>
      </c>
      <c r="H18476" s="701" t="s">
        <v>12033</v>
      </c>
    </row>
    <row r="18477" spans="1:10" ht="15" x14ac:dyDescent="0.2">
      <c r="A18477" s="729">
        <v>45313</v>
      </c>
      <c r="B18477" s="93" t="s">
        <v>10469</v>
      </c>
      <c r="C18477" s="93" t="s">
        <v>558</v>
      </c>
      <c r="D18477" s="891" t="s">
        <v>12226</v>
      </c>
      <c r="E18477" s="175"/>
      <c r="F18477" s="175">
        <v>1119250</v>
      </c>
      <c r="G18477" s="175">
        <f t="shared" ref="G18477" si="327">F18477-E18477</f>
        <v>1119250</v>
      </c>
      <c r="H18477" s="701" t="s">
        <v>12033</v>
      </c>
    </row>
    <row r="18478" spans="1:10" ht="15" x14ac:dyDescent="0.2">
      <c r="A18478" s="729">
        <v>45313</v>
      </c>
      <c r="B18478" s="93" t="s">
        <v>10774</v>
      </c>
      <c r="C18478" s="93" t="s">
        <v>558</v>
      </c>
      <c r="D18478" s="891" t="s">
        <v>12266</v>
      </c>
      <c r="E18478" s="175"/>
      <c r="F18478" s="175">
        <v>500000</v>
      </c>
      <c r="G18478" s="175">
        <f t="shared" ref="G18478:G18480" si="328">F18478-E18478</f>
        <v>500000</v>
      </c>
      <c r="H18478" s="701" t="s">
        <v>12033</v>
      </c>
    </row>
    <row r="18479" spans="1:10" ht="36" x14ac:dyDescent="0.2">
      <c r="A18479" s="729">
        <v>45315</v>
      </c>
      <c r="B18479" s="93" t="s">
        <v>10574</v>
      </c>
      <c r="C18479" s="93" t="s">
        <v>558</v>
      </c>
      <c r="D18479" s="897" t="s">
        <v>12446</v>
      </c>
      <c r="E18479" s="642">
        <v>78000</v>
      </c>
      <c r="F18479" s="175"/>
      <c r="G18479" s="175">
        <f t="shared" si="328"/>
        <v>-78000</v>
      </c>
      <c r="H18479" s="701" t="s">
        <v>12033</v>
      </c>
    </row>
    <row r="18480" spans="1:10" ht="15" x14ac:dyDescent="0.2">
      <c r="A18480" s="729">
        <v>45315</v>
      </c>
      <c r="B18480" s="93" t="s">
        <v>8557</v>
      </c>
      <c r="C18480" s="93" t="s">
        <v>558</v>
      </c>
      <c r="D18480" s="891" t="s">
        <v>12312</v>
      </c>
      <c r="E18480" s="175"/>
      <c r="F18480" s="175">
        <v>1013457</v>
      </c>
      <c r="G18480" s="175">
        <f t="shared" si="328"/>
        <v>1013457</v>
      </c>
      <c r="H18480" s="701" t="s">
        <v>12033</v>
      </c>
      <c r="J18480" s="39"/>
    </row>
    <row r="18481" spans="1:10" ht="15" x14ac:dyDescent="0.2">
      <c r="A18481" s="733">
        <v>45323</v>
      </c>
      <c r="B18481" s="62" t="s">
        <v>12192</v>
      </c>
      <c r="C18481" s="62" t="s">
        <v>5740</v>
      </c>
      <c r="D18481" s="182" t="s">
        <v>369</v>
      </c>
      <c r="E18481" s="125">
        <v>2000</v>
      </c>
      <c r="F18481" s="125"/>
      <c r="G18481" s="125">
        <f t="shared" ref="G18481:G18497" si="329">F18481-E18481</f>
        <v>-2000</v>
      </c>
      <c r="H18481" s="704" t="s">
        <v>12364</v>
      </c>
      <c r="J18481" s="39"/>
    </row>
    <row r="18482" spans="1:10" ht="24" x14ac:dyDescent="0.2">
      <c r="A18482" s="733">
        <v>45323</v>
      </c>
      <c r="B18482" s="62" t="s">
        <v>103</v>
      </c>
      <c r="C18482" s="62" t="s">
        <v>103</v>
      </c>
      <c r="D18482" s="182" t="s">
        <v>12384</v>
      </c>
      <c r="E18482" s="125">
        <v>121000</v>
      </c>
      <c r="F18482" s="125"/>
      <c r="G18482" s="125">
        <f t="shared" si="329"/>
        <v>-121000</v>
      </c>
      <c r="H18482" s="704" t="s">
        <v>12364</v>
      </c>
      <c r="J18482" s="39"/>
    </row>
    <row r="18483" spans="1:10" ht="15" x14ac:dyDescent="0.2">
      <c r="A18483" s="733">
        <v>45323</v>
      </c>
      <c r="B18483" s="62" t="s">
        <v>103</v>
      </c>
      <c r="C18483" s="62" t="s">
        <v>103</v>
      </c>
      <c r="D18483" s="182" t="s">
        <v>8156</v>
      </c>
      <c r="E18483" s="125">
        <v>5000</v>
      </c>
      <c r="F18483" s="125"/>
      <c r="G18483" s="125">
        <f t="shared" si="329"/>
        <v>-5000</v>
      </c>
      <c r="H18483" s="704" t="s">
        <v>12364</v>
      </c>
      <c r="J18483" s="39"/>
    </row>
    <row r="18484" spans="1:10" ht="15" x14ac:dyDescent="0.2">
      <c r="A18484" s="733">
        <v>45324</v>
      </c>
      <c r="B18484" s="62" t="s">
        <v>11085</v>
      </c>
      <c r="C18484" s="62" t="s">
        <v>10989</v>
      </c>
      <c r="D18484" s="182" t="s">
        <v>12385</v>
      </c>
      <c r="E18484" s="125">
        <v>24600</v>
      </c>
      <c r="F18484" s="125"/>
      <c r="G18484" s="125">
        <f t="shared" si="329"/>
        <v>-24600</v>
      </c>
      <c r="H18484" s="704" t="s">
        <v>12364</v>
      </c>
      <c r="J18484" s="39"/>
    </row>
    <row r="18485" spans="1:10" ht="15" x14ac:dyDescent="0.2">
      <c r="A18485" s="733">
        <v>45324</v>
      </c>
      <c r="B18485" s="62" t="s">
        <v>11883</v>
      </c>
      <c r="C18485" s="62" t="s">
        <v>10989</v>
      </c>
      <c r="D18485" s="182" t="s">
        <v>12386</v>
      </c>
      <c r="E18485" s="125">
        <v>10770</v>
      </c>
      <c r="F18485" s="125"/>
      <c r="G18485" s="125">
        <f t="shared" si="329"/>
        <v>-10770</v>
      </c>
      <c r="H18485" s="704" t="s">
        <v>12364</v>
      </c>
      <c r="J18485" s="39"/>
    </row>
    <row r="18486" spans="1:10" ht="15" x14ac:dyDescent="0.2">
      <c r="A18486" s="733">
        <v>45324</v>
      </c>
      <c r="B18486" s="62" t="s">
        <v>11883</v>
      </c>
      <c r="C18486" s="62" t="s">
        <v>285</v>
      </c>
      <c r="D18486" s="182" t="s">
        <v>8661</v>
      </c>
      <c r="E18486" s="125">
        <v>1000</v>
      </c>
      <c r="F18486" s="125"/>
      <c r="G18486" s="125">
        <f t="shared" si="329"/>
        <v>-1000</v>
      </c>
      <c r="H18486" s="704" t="s">
        <v>12364</v>
      </c>
      <c r="J18486" s="39"/>
    </row>
    <row r="18487" spans="1:10" ht="15" x14ac:dyDescent="0.2">
      <c r="A18487" s="733">
        <v>45324</v>
      </c>
      <c r="B18487" s="62" t="s">
        <v>103</v>
      </c>
      <c r="C18487" s="62" t="s">
        <v>103</v>
      </c>
      <c r="D18487" s="182" t="s">
        <v>12387</v>
      </c>
      <c r="E18487" s="125">
        <v>7000</v>
      </c>
      <c r="F18487" s="125"/>
      <c r="G18487" s="125">
        <f t="shared" si="329"/>
        <v>-7000</v>
      </c>
      <c r="H18487" s="704" t="s">
        <v>12364</v>
      </c>
      <c r="J18487" s="39"/>
    </row>
    <row r="18488" spans="1:10" ht="15" x14ac:dyDescent="0.2">
      <c r="A18488" s="733">
        <v>45324</v>
      </c>
      <c r="B18488" s="62" t="s">
        <v>11883</v>
      </c>
      <c r="C18488" s="62" t="s">
        <v>5740</v>
      </c>
      <c r="D18488" s="182" t="s">
        <v>12388</v>
      </c>
      <c r="E18488" s="125">
        <v>3000</v>
      </c>
      <c r="F18488" s="125"/>
      <c r="G18488" s="125">
        <f t="shared" si="329"/>
        <v>-3000</v>
      </c>
      <c r="H18488" s="704" t="s">
        <v>12364</v>
      </c>
      <c r="J18488" s="39"/>
    </row>
    <row r="18489" spans="1:10" ht="15" x14ac:dyDescent="0.2">
      <c r="A18489" s="733">
        <v>45324</v>
      </c>
      <c r="B18489" s="62" t="s">
        <v>103</v>
      </c>
      <c r="C18489" s="62" t="s">
        <v>103</v>
      </c>
      <c r="D18489" s="182" t="s">
        <v>12389</v>
      </c>
      <c r="E18489" s="125">
        <v>2200</v>
      </c>
      <c r="F18489" s="125"/>
      <c r="G18489" s="125">
        <f t="shared" si="329"/>
        <v>-2200</v>
      </c>
      <c r="H18489" s="704" t="s">
        <v>12364</v>
      </c>
      <c r="J18489" s="39"/>
    </row>
    <row r="18490" spans="1:10" ht="15" x14ac:dyDescent="0.2">
      <c r="A18490" s="733">
        <v>45324</v>
      </c>
      <c r="B18490" s="62" t="s">
        <v>12350</v>
      </c>
      <c r="C18490" s="62" t="s">
        <v>12390</v>
      </c>
      <c r="D18490" s="182" t="s">
        <v>12391</v>
      </c>
      <c r="E18490" s="125">
        <v>500000</v>
      </c>
      <c r="F18490" s="125"/>
      <c r="G18490" s="125">
        <f t="shared" si="329"/>
        <v>-500000</v>
      </c>
      <c r="H18490" s="704" t="s">
        <v>12364</v>
      </c>
      <c r="J18490" s="39"/>
    </row>
    <row r="18491" spans="1:10" ht="15" x14ac:dyDescent="0.2">
      <c r="A18491" s="733">
        <v>45325</v>
      </c>
      <c r="B18491" s="62" t="s">
        <v>11085</v>
      </c>
      <c r="C18491" s="62" t="s">
        <v>10989</v>
      </c>
      <c r="D18491" s="182" t="s">
        <v>12412</v>
      </c>
      <c r="E18491" s="125">
        <v>1600</v>
      </c>
      <c r="F18491" s="125"/>
      <c r="G18491" s="125">
        <f t="shared" ref="G18491:G18496" si="330">F18491-E18491</f>
        <v>-1600</v>
      </c>
      <c r="H18491" s="704" t="s">
        <v>12364</v>
      </c>
      <c r="J18491" s="39"/>
    </row>
    <row r="18492" spans="1:10" ht="15" x14ac:dyDescent="0.2">
      <c r="A18492" s="733">
        <v>45325</v>
      </c>
      <c r="B18492" s="62" t="s">
        <v>11883</v>
      </c>
      <c r="C18492" s="62" t="s">
        <v>5740</v>
      </c>
      <c r="D18492" s="182" t="s">
        <v>12413</v>
      </c>
      <c r="E18492" s="125">
        <v>500</v>
      </c>
      <c r="F18492" s="125"/>
      <c r="G18492" s="125">
        <f t="shared" si="330"/>
        <v>-500</v>
      </c>
      <c r="H18492" s="704" t="s">
        <v>12364</v>
      </c>
      <c r="J18492" s="39"/>
    </row>
    <row r="18493" spans="1:10" ht="15" x14ac:dyDescent="0.2">
      <c r="A18493" s="733">
        <v>45325</v>
      </c>
      <c r="B18493" s="62" t="s">
        <v>11716</v>
      </c>
      <c r="C18493" s="62" t="s">
        <v>10989</v>
      </c>
      <c r="D18493" s="182" t="s">
        <v>12414</v>
      </c>
      <c r="E18493" s="125">
        <v>2115</v>
      </c>
      <c r="F18493" s="125"/>
      <c r="G18493" s="125">
        <f t="shared" si="330"/>
        <v>-2115</v>
      </c>
      <c r="H18493" s="704" t="s">
        <v>12364</v>
      </c>
      <c r="J18493" s="39"/>
    </row>
    <row r="18494" spans="1:10" ht="15" x14ac:dyDescent="0.2">
      <c r="A18494" s="733">
        <v>45325</v>
      </c>
      <c r="B18494" s="62" t="s">
        <v>11085</v>
      </c>
      <c r="C18494" s="62" t="s">
        <v>10989</v>
      </c>
      <c r="D18494" s="182" t="s">
        <v>9880</v>
      </c>
      <c r="E18494" s="125">
        <v>3810</v>
      </c>
      <c r="F18494" s="125"/>
      <c r="G18494" s="125">
        <f t="shared" si="330"/>
        <v>-3810</v>
      </c>
      <c r="H18494" s="704" t="s">
        <v>12364</v>
      </c>
      <c r="J18494" s="39"/>
    </row>
    <row r="18495" spans="1:10" ht="15" x14ac:dyDescent="0.2">
      <c r="A18495" s="733">
        <v>45325</v>
      </c>
      <c r="B18495" s="62" t="s">
        <v>11085</v>
      </c>
      <c r="C18495" s="62" t="s">
        <v>10989</v>
      </c>
      <c r="D18495" s="182" t="s">
        <v>12415</v>
      </c>
      <c r="E18495" s="125">
        <v>1500</v>
      </c>
      <c r="F18495" s="125"/>
      <c r="G18495" s="125">
        <f t="shared" si="330"/>
        <v>-1500</v>
      </c>
      <c r="H18495" s="704" t="s">
        <v>12364</v>
      </c>
      <c r="J18495" s="39"/>
    </row>
    <row r="18496" spans="1:10" ht="15" x14ac:dyDescent="0.2">
      <c r="A18496" s="733">
        <v>45325</v>
      </c>
      <c r="B18496" s="62" t="s">
        <v>11085</v>
      </c>
      <c r="C18496" s="62" t="s">
        <v>5740</v>
      </c>
      <c r="D18496" s="182" t="s">
        <v>369</v>
      </c>
      <c r="E18496" s="125">
        <v>2350</v>
      </c>
      <c r="F18496" s="125"/>
      <c r="G18496" s="125">
        <f t="shared" si="330"/>
        <v>-2350</v>
      </c>
      <c r="H18496" s="704" t="s">
        <v>12364</v>
      </c>
      <c r="J18496" s="39"/>
    </row>
    <row r="18497" spans="1:10" ht="15" x14ac:dyDescent="0.2">
      <c r="A18497" s="733">
        <v>45324</v>
      </c>
      <c r="B18497" s="62" t="s">
        <v>11085</v>
      </c>
      <c r="C18497" s="62" t="s">
        <v>10989</v>
      </c>
      <c r="D18497" s="182" t="s">
        <v>12392</v>
      </c>
      <c r="E18497" s="125">
        <v>15000</v>
      </c>
      <c r="F18497" s="125"/>
      <c r="G18497" s="125">
        <f t="shared" si="329"/>
        <v>-15000</v>
      </c>
      <c r="H18497" s="704" t="s">
        <v>12364</v>
      </c>
      <c r="J18497" s="39"/>
    </row>
    <row r="18498" spans="1:10" ht="15" x14ac:dyDescent="0.2">
      <c r="A18498" s="733">
        <v>45325</v>
      </c>
      <c r="B18498" s="62" t="s">
        <v>11883</v>
      </c>
      <c r="C18498" s="62" t="s">
        <v>8370</v>
      </c>
      <c r="D18498" s="182" t="s">
        <v>3368</v>
      </c>
      <c r="E18498" s="125">
        <v>5216</v>
      </c>
      <c r="F18498" s="125"/>
      <c r="G18498" s="125">
        <f t="shared" ref="G18498:G18502" si="331">F18498-E18498</f>
        <v>-5216</v>
      </c>
      <c r="H18498" s="704" t="s">
        <v>12364</v>
      </c>
      <c r="J18498" s="39"/>
    </row>
    <row r="18499" spans="1:10" ht="15" x14ac:dyDescent="0.2">
      <c r="A18499" s="733">
        <v>45325</v>
      </c>
      <c r="B18499" s="62" t="s">
        <v>11883</v>
      </c>
      <c r="C18499" s="62" t="s">
        <v>10989</v>
      </c>
      <c r="D18499" s="182" t="s">
        <v>12393</v>
      </c>
      <c r="E18499" s="125">
        <v>85000</v>
      </c>
      <c r="F18499" s="125"/>
      <c r="G18499" s="125">
        <f t="shared" si="331"/>
        <v>-85000</v>
      </c>
      <c r="H18499" s="704" t="s">
        <v>12364</v>
      </c>
      <c r="J18499" s="39"/>
    </row>
    <row r="18500" spans="1:10" ht="15" x14ac:dyDescent="0.2">
      <c r="A18500" s="733">
        <v>45325</v>
      </c>
      <c r="B18500" s="62" t="s">
        <v>11883</v>
      </c>
      <c r="C18500" s="62" t="s">
        <v>1197</v>
      </c>
      <c r="D18500" s="182" t="s">
        <v>12394</v>
      </c>
      <c r="E18500" s="125">
        <v>158700</v>
      </c>
      <c r="F18500" s="125"/>
      <c r="G18500" s="125">
        <f t="shared" si="331"/>
        <v>-158700</v>
      </c>
      <c r="H18500" s="704" t="s">
        <v>12364</v>
      </c>
      <c r="J18500" s="39"/>
    </row>
    <row r="18501" spans="1:10" ht="15" x14ac:dyDescent="0.2">
      <c r="A18501" s="733">
        <v>45325</v>
      </c>
      <c r="B18501" s="62" t="s">
        <v>11883</v>
      </c>
      <c r="C18501" s="62" t="s">
        <v>11025</v>
      </c>
      <c r="D18501" s="182" t="s">
        <v>12405</v>
      </c>
      <c r="E18501" s="125">
        <v>100000</v>
      </c>
      <c r="F18501" s="125"/>
      <c r="G18501" s="125">
        <f t="shared" si="331"/>
        <v>-100000</v>
      </c>
      <c r="H18501" s="704" t="s">
        <v>12364</v>
      </c>
      <c r="J18501" s="39"/>
    </row>
    <row r="18502" spans="1:10" ht="15" x14ac:dyDescent="0.2">
      <c r="A18502" s="733">
        <v>45325</v>
      </c>
      <c r="B18502" s="62" t="s">
        <v>12350</v>
      </c>
      <c r="C18502" s="62" t="s">
        <v>11095</v>
      </c>
      <c r="D18502" s="182" t="s">
        <v>12445</v>
      </c>
      <c r="E18502" s="125">
        <v>50000</v>
      </c>
      <c r="F18502" s="125"/>
      <c r="G18502" s="125">
        <f t="shared" si="331"/>
        <v>-50000</v>
      </c>
      <c r="H18502" s="704" t="s">
        <v>12364</v>
      </c>
      <c r="J18502" s="39"/>
    </row>
    <row r="18503" spans="1:10" ht="15" x14ac:dyDescent="0.2">
      <c r="A18503" s="733">
        <v>45325</v>
      </c>
      <c r="B18503" s="62" t="s">
        <v>103</v>
      </c>
      <c r="C18503" s="62" t="s">
        <v>2671</v>
      </c>
      <c r="D18503" s="182" t="s">
        <v>12406</v>
      </c>
      <c r="E18503" s="125">
        <v>1000</v>
      </c>
      <c r="F18503" s="125"/>
      <c r="G18503" s="125">
        <f t="shared" ref="G18503:G18522" si="332">F18503-E18503</f>
        <v>-1000</v>
      </c>
      <c r="H18503" s="704" t="s">
        <v>12364</v>
      </c>
      <c r="J18503" s="39"/>
    </row>
    <row r="18504" spans="1:10" ht="15" x14ac:dyDescent="0.2">
      <c r="A18504" s="733">
        <v>45325</v>
      </c>
      <c r="B18504" s="62" t="s">
        <v>37</v>
      </c>
      <c r="C18504" s="62" t="s">
        <v>391</v>
      </c>
      <c r="D18504" s="182" t="s">
        <v>12407</v>
      </c>
      <c r="E18504" s="125">
        <v>3000</v>
      </c>
      <c r="F18504" s="125"/>
      <c r="G18504" s="125">
        <f t="shared" si="332"/>
        <v>-3000</v>
      </c>
      <c r="H18504" s="704" t="s">
        <v>12364</v>
      </c>
      <c r="J18504" s="39"/>
    </row>
    <row r="18505" spans="1:10" ht="15" x14ac:dyDescent="0.2">
      <c r="A18505" s="733">
        <v>45325</v>
      </c>
      <c r="B18505" s="62" t="s">
        <v>12516</v>
      </c>
      <c r="C18505" s="62" t="s">
        <v>5409</v>
      </c>
      <c r="D18505" s="182" t="s">
        <v>12408</v>
      </c>
      <c r="E18505" s="125">
        <v>5000</v>
      </c>
      <c r="F18505" s="125"/>
      <c r="G18505" s="125">
        <f t="shared" si="332"/>
        <v>-5000</v>
      </c>
      <c r="H18505" s="704" t="s">
        <v>12364</v>
      </c>
      <c r="J18505" s="39"/>
    </row>
    <row r="18506" spans="1:10" ht="15" x14ac:dyDescent="0.2">
      <c r="A18506" s="733">
        <v>45328</v>
      </c>
      <c r="B18506" s="62" t="s">
        <v>11883</v>
      </c>
      <c r="C18506" s="62" t="s">
        <v>5740</v>
      </c>
      <c r="D18506" s="182" t="s">
        <v>12409</v>
      </c>
      <c r="E18506" s="125">
        <v>1500</v>
      </c>
      <c r="F18506" s="125"/>
      <c r="G18506" s="125">
        <f t="shared" si="332"/>
        <v>-1500</v>
      </c>
      <c r="H18506" s="704" t="s">
        <v>12364</v>
      </c>
      <c r="J18506" s="39"/>
    </row>
    <row r="18507" spans="1:10" ht="15" x14ac:dyDescent="0.2">
      <c r="A18507" s="733">
        <v>45328</v>
      </c>
      <c r="B18507" s="62" t="s">
        <v>11883</v>
      </c>
      <c r="C18507" s="62" t="s">
        <v>5740</v>
      </c>
      <c r="D18507" s="182" t="s">
        <v>1885</v>
      </c>
      <c r="E18507" s="125">
        <v>2800</v>
      </c>
      <c r="F18507" s="125"/>
      <c r="G18507" s="125">
        <f t="shared" si="332"/>
        <v>-2800</v>
      </c>
      <c r="H18507" s="704" t="s">
        <v>12364</v>
      </c>
      <c r="J18507" s="39"/>
    </row>
    <row r="18508" spans="1:10" ht="15" x14ac:dyDescent="0.2">
      <c r="A18508" s="733">
        <v>45328</v>
      </c>
      <c r="B18508" s="62" t="s">
        <v>103</v>
      </c>
      <c r="C18508" s="62" t="s">
        <v>103</v>
      </c>
      <c r="D18508" s="182" t="s">
        <v>8156</v>
      </c>
      <c r="E18508" s="125">
        <v>5000</v>
      </c>
      <c r="F18508" s="125"/>
      <c r="G18508" s="125">
        <f t="shared" si="332"/>
        <v>-5000</v>
      </c>
      <c r="H18508" s="704" t="s">
        <v>12364</v>
      </c>
      <c r="J18508" s="39"/>
    </row>
    <row r="18509" spans="1:10" ht="15" x14ac:dyDescent="0.2">
      <c r="A18509" s="733">
        <v>45328</v>
      </c>
      <c r="B18509" s="62" t="s">
        <v>12410</v>
      </c>
      <c r="C18509" s="62" t="s">
        <v>5409</v>
      </c>
      <c r="D18509" s="182" t="s">
        <v>12411</v>
      </c>
      <c r="E18509" s="125">
        <v>5000</v>
      </c>
      <c r="F18509" s="125"/>
      <c r="G18509" s="125">
        <f t="shared" si="332"/>
        <v>-5000</v>
      </c>
      <c r="H18509" s="704" t="s">
        <v>12364</v>
      </c>
      <c r="J18509" s="39"/>
    </row>
    <row r="18510" spans="1:10" ht="15" x14ac:dyDescent="0.2">
      <c r="A18510" s="733">
        <v>45328</v>
      </c>
      <c r="B18510" s="62" t="s">
        <v>103</v>
      </c>
      <c r="C18510" s="62" t="s">
        <v>1494</v>
      </c>
      <c r="D18510" s="182" t="s">
        <v>369</v>
      </c>
      <c r="E18510" s="125">
        <v>1200</v>
      </c>
      <c r="F18510" s="125"/>
      <c r="G18510" s="125">
        <f t="shared" si="332"/>
        <v>-1200</v>
      </c>
      <c r="H18510" s="704" t="s">
        <v>12364</v>
      </c>
      <c r="J18510" s="39"/>
    </row>
    <row r="18511" spans="1:10" ht="15" x14ac:dyDescent="0.2">
      <c r="A18511" s="733">
        <v>45328</v>
      </c>
      <c r="B18511" s="62" t="s">
        <v>11883</v>
      </c>
      <c r="C18511" s="62" t="s">
        <v>5740</v>
      </c>
      <c r="D18511" s="182" t="s">
        <v>369</v>
      </c>
      <c r="E18511" s="125">
        <v>1700</v>
      </c>
      <c r="F18511" s="125"/>
      <c r="G18511" s="125">
        <f t="shared" si="332"/>
        <v>-1700</v>
      </c>
      <c r="H18511" s="704" t="s">
        <v>12364</v>
      </c>
      <c r="J18511" s="39"/>
    </row>
    <row r="18512" spans="1:10" ht="15" x14ac:dyDescent="0.2">
      <c r="A18512" s="733">
        <v>45328</v>
      </c>
      <c r="B18512" s="62" t="s">
        <v>11883</v>
      </c>
      <c r="C18512" s="62" t="s">
        <v>11025</v>
      </c>
      <c r="D18512" s="182" t="s">
        <v>12022</v>
      </c>
      <c r="E18512" s="125">
        <v>100000</v>
      </c>
      <c r="F18512" s="125"/>
      <c r="G18512" s="125">
        <f t="shared" si="332"/>
        <v>-100000</v>
      </c>
      <c r="H18512" s="704" t="s">
        <v>12364</v>
      </c>
      <c r="J18512" s="39"/>
    </row>
    <row r="18513" spans="1:10" ht="15" x14ac:dyDescent="0.2">
      <c r="A18513" s="733">
        <v>45329</v>
      </c>
      <c r="B18513" s="62" t="s">
        <v>12350</v>
      </c>
      <c r="C18513" s="62" t="s">
        <v>11713</v>
      </c>
      <c r="D18513" s="182" t="s">
        <v>12022</v>
      </c>
      <c r="E18513" s="125">
        <v>162500</v>
      </c>
      <c r="F18513" s="125"/>
      <c r="G18513" s="125">
        <f t="shared" si="332"/>
        <v>-162500</v>
      </c>
      <c r="H18513" s="704" t="s">
        <v>12364</v>
      </c>
      <c r="J18513" s="39"/>
    </row>
    <row r="18514" spans="1:10" ht="24" x14ac:dyDescent="0.2">
      <c r="A18514" s="733">
        <v>45329</v>
      </c>
      <c r="B18514" s="62" t="s">
        <v>11605</v>
      </c>
      <c r="C18514" s="550" t="s">
        <v>10989</v>
      </c>
      <c r="D18514" s="739" t="s">
        <v>12418</v>
      </c>
      <c r="E18514" s="551">
        <v>16000</v>
      </c>
      <c r="F18514" s="125"/>
      <c r="G18514" s="125">
        <f t="shared" si="332"/>
        <v>-16000</v>
      </c>
      <c r="H18514" s="704" t="s">
        <v>12364</v>
      </c>
      <c r="J18514" s="39"/>
    </row>
    <row r="18515" spans="1:10" ht="24" x14ac:dyDescent="0.2">
      <c r="A18515" s="733">
        <v>45329</v>
      </c>
      <c r="B18515" s="62" t="s">
        <v>11726</v>
      </c>
      <c r="C18515" s="550" t="s">
        <v>10989</v>
      </c>
      <c r="D18515" s="739" t="s">
        <v>12418</v>
      </c>
      <c r="E18515" s="551">
        <v>38000</v>
      </c>
      <c r="F18515" s="125"/>
      <c r="G18515" s="125">
        <f t="shared" si="332"/>
        <v>-38000</v>
      </c>
      <c r="H18515" s="704" t="s">
        <v>12364</v>
      </c>
      <c r="J18515" s="39"/>
    </row>
    <row r="18516" spans="1:10" ht="24" x14ac:dyDescent="0.2">
      <c r="A18516" s="733">
        <v>45329</v>
      </c>
      <c r="B18516" s="62" t="s">
        <v>12608</v>
      </c>
      <c r="C18516" s="550" t="s">
        <v>10989</v>
      </c>
      <c r="D18516" s="739" t="s">
        <v>12418</v>
      </c>
      <c r="E18516" s="551">
        <v>19500</v>
      </c>
      <c r="F18516" s="125"/>
      <c r="G18516" s="125">
        <f t="shared" si="332"/>
        <v>-19500</v>
      </c>
      <c r="H18516" s="704" t="s">
        <v>12364</v>
      </c>
      <c r="J18516" s="39"/>
    </row>
    <row r="18517" spans="1:10" ht="24" x14ac:dyDescent="0.2">
      <c r="A18517" s="733">
        <v>45329</v>
      </c>
      <c r="B18517" s="62" t="s">
        <v>11883</v>
      </c>
      <c r="C18517" s="550" t="s">
        <v>10989</v>
      </c>
      <c r="D18517" s="739" t="s">
        <v>12418</v>
      </c>
      <c r="E18517" s="551">
        <v>80000</v>
      </c>
      <c r="F18517" s="125"/>
      <c r="G18517" s="125">
        <f t="shared" si="332"/>
        <v>-80000</v>
      </c>
      <c r="H18517" s="704" t="s">
        <v>12364</v>
      </c>
      <c r="J18517" s="39"/>
    </row>
    <row r="18518" spans="1:10" ht="15" x14ac:dyDescent="0.2">
      <c r="A18518" s="733">
        <v>45329</v>
      </c>
      <c r="B18518" s="62" t="s">
        <v>11605</v>
      </c>
      <c r="C18518" s="62" t="s">
        <v>11548</v>
      </c>
      <c r="D18518" s="182" t="s">
        <v>12419</v>
      </c>
      <c r="E18518" s="125">
        <v>88800</v>
      </c>
      <c r="F18518" s="125"/>
      <c r="G18518" s="125">
        <f t="shared" si="332"/>
        <v>-88800</v>
      </c>
      <c r="H18518" s="704" t="s">
        <v>12364</v>
      </c>
      <c r="J18518" s="39"/>
    </row>
    <row r="18519" spans="1:10" ht="24" x14ac:dyDescent="0.2">
      <c r="A18519" s="733">
        <v>45329</v>
      </c>
      <c r="B18519" s="62" t="s">
        <v>11883</v>
      </c>
      <c r="C18519" s="62" t="s">
        <v>12420</v>
      </c>
      <c r="D18519" s="182" t="s">
        <v>12421</v>
      </c>
      <c r="E18519" s="125">
        <v>164000</v>
      </c>
      <c r="F18519" s="125"/>
      <c r="G18519" s="125">
        <f t="shared" si="332"/>
        <v>-164000</v>
      </c>
      <c r="H18519" s="704" t="s">
        <v>12364</v>
      </c>
      <c r="J18519" s="39"/>
    </row>
    <row r="18520" spans="1:10" ht="15" x14ac:dyDescent="0.2">
      <c r="A18520" s="733">
        <v>45329</v>
      </c>
      <c r="B18520" s="62" t="s">
        <v>10469</v>
      </c>
      <c r="C18520" s="62" t="s">
        <v>12422</v>
      </c>
      <c r="D18520" s="182" t="s">
        <v>12423</v>
      </c>
      <c r="E18520" s="125">
        <v>140000</v>
      </c>
      <c r="F18520" s="125"/>
      <c r="G18520" s="125">
        <f t="shared" si="332"/>
        <v>-140000</v>
      </c>
      <c r="H18520" s="704" t="s">
        <v>12364</v>
      </c>
      <c r="J18520" s="39"/>
    </row>
    <row r="18521" spans="1:10" ht="24" x14ac:dyDescent="0.2">
      <c r="A18521" s="733">
        <v>45329</v>
      </c>
      <c r="B18521" s="62" t="s">
        <v>11883</v>
      </c>
      <c r="C18521" s="62" t="s">
        <v>10989</v>
      </c>
      <c r="D18521" s="182" t="s">
        <v>12424</v>
      </c>
      <c r="E18521" s="125">
        <v>208000</v>
      </c>
      <c r="F18521" s="125"/>
      <c r="G18521" s="125">
        <f t="shared" si="332"/>
        <v>-208000</v>
      </c>
      <c r="H18521" s="704" t="s">
        <v>12364</v>
      </c>
      <c r="J18521" s="39"/>
    </row>
    <row r="18522" spans="1:10" ht="15" x14ac:dyDescent="0.2">
      <c r="A18522" s="733">
        <v>45329</v>
      </c>
      <c r="B18522" s="62" t="s">
        <v>11605</v>
      </c>
      <c r="C18522" s="62" t="s">
        <v>10989</v>
      </c>
      <c r="D18522" s="182" t="s">
        <v>12425</v>
      </c>
      <c r="E18522" s="125">
        <v>23680</v>
      </c>
      <c r="F18522" s="125"/>
      <c r="G18522" s="125">
        <f t="shared" si="332"/>
        <v>-23680</v>
      </c>
      <c r="H18522" s="704" t="s">
        <v>12364</v>
      </c>
      <c r="J18522" s="39"/>
    </row>
    <row r="18523" spans="1:10" ht="15" x14ac:dyDescent="0.2">
      <c r="A18523" s="733">
        <v>45329</v>
      </c>
      <c r="B18523" s="62" t="s">
        <v>103</v>
      </c>
      <c r="C18523" s="62" t="s">
        <v>103</v>
      </c>
      <c r="D18523" s="182" t="s">
        <v>8156</v>
      </c>
      <c r="E18523" s="125">
        <v>2000</v>
      </c>
      <c r="F18523" s="125"/>
      <c r="G18523" s="125">
        <f t="shared" ref="G18523:G18526" si="333">F18523-E18523</f>
        <v>-2000</v>
      </c>
      <c r="H18523" s="704" t="s">
        <v>12364</v>
      </c>
      <c r="J18523" s="39"/>
    </row>
    <row r="18524" spans="1:10" ht="15" x14ac:dyDescent="0.2">
      <c r="A18524" s="733">
        <v>45329</v>
      </c>
      <c r="B18524" s="62" t="s">
        <v>9984</v>
      </c>
      <c r="C18524" s="62" t="s">
        <v>6422</v>
      </c>
      <c r="D18524" s="182" t="s">
        <v>1156</v>
      </c>
      <c r="E18524" s="125">
        <v>35000</v>
      </c>
      <c r="F18524" s="125"/>
      <c r="G18524" s="125">
        <f t="shared" si="333"/>
        <v>-35000</v>
      </c>
      <c r="H18524" s="704" t="s">
        <v>12364</v>
      </c>
      <c r="J18524" s="39"/>
    </row>
    <row r="18525" spans="1:10" ht="15" x14ac:dyDescent="0.2">
      <c r="A18525" s="733">
        <v>45329</v>
      </c>
      <c r="B18525" s="62" t="s">
        <v>11085</v>
      </c>
      <c r="C18525" s="62" t="s">
        <v>10989</v>
      </c>
      <c r="D18525" s="182" t="s">
        <v>12417</v>
      </c>
      <c r="E18525" s="125">
        <v>25500</v>
      </c>
      <c r="F18525" s="125"/>
      <c r="G18525" s="125">
        <f t="shared" ref="G18525" si="334">F18525-E18525</f>
        <v>-25500</v>
      </c>
      <c r="H18525" s="704" t="s">
        <v>12364</v>
      </c>
      <c r="J18525" s="39"/>
    </row>
    <row r="18526" spans="1:10" ht="15" x14ac:dyDescent="0.2">
      <c r="A18526" s="733">
        <v>45329</v>
      </c>
      <c r="B18526" s="62" t="s">
        <v>12410</v>
      </c>
      <c r="C18526" s="62" t="s">
        <v>5740</v>
      </c>
      <c r="D18526" s="182" t="s">
        <v>369</v>
      </c>
      <c r="E18526" s="125">
        <v>2700</v>
      </c>
      <c r="F18526" s="125"/>
      <c r="G18526" s="125">
        <f t="shared" si="333"/>
        <v>-2700</v>
      </c>
      <c r="H18526" s="704" t="s">
        <v>12364</v>
      </c>
      <c r="J18526" s="39"/>
    </row>
    <row r="18527" spans="1:10" ht="15" x14ac:dyDescent="0.2">
      <c r="A18527" s="733">
        <v>45331</v>
      </c>
      <c r="B18527" s="62" t="s">
        <v>11623</v>
      </c>
      <c r="C18527" s="62" t="s">
        <v>12426</v>
      </c>
      <c r="D18527" s="182" t="s">
        <v>1156</v>
      </c>
      <c r="E18527" s="125">
        <v>50000</v>
      </c>
      <c r="F18527" s="125"/>
      <c r="G18527" s="125">
        <f t="shared" ref="G18527:G18539" si="335">F18527-E18527</f>
        <v>-50000</v>
      </c>
      <c r="H18527" s="704" t="s">
        <v>12364</v>
      </c>
      <c r="J18527" s="39"/>
    </row>
    <row r="18528" spans="1:10" ht="15" x14ac:dyDescent="0.2">
      <c r="A18528" s="733">
        <v>45331</v>
      </c>
      <c r="B18528" s="62" t="s">
        <v>12350</v>
      </c>
      <c r="C18528" s="62" t="s">
        <v>10989</v>
      </c>
      <c r="D18528" s="182" t="s">
        <v>12427</v>
      </c>
      <c r="E18528" s="125">
        <v>3000</v>
      </c>
      <c r="F18528" s="125"/>
      <c r="G18528" s="125">
        <f t="shared" si="335"/>
        <v>-3000</v>
      </c>
      <c r="H18528" s="704" t="s">
        <v>12364</v>
      </c>
      <c r="J18528" s="39"/>
    </row>
    <row r="18529" spans="1:10" ht="15" x14ac:dyDescent="0.2">
      <c r="A18529" s="733">
        <v>45331</v>
      </c>
      <c r="B18529" s="62" t="s">
        <v>103</v>
      </c>
      <c r="C18529" s="62" t="s">
        <v>103</v>
      </c>
      <c r="D18529" s="182" t="s">
        <v>8156</v>
      </c>
      <c r="E18529" s="125">
        <v>3000</v>
      </c>
      <c r="F18529" s="125"/>
      <c r="G18529" s="125">
        <f t="shared" si="335"/>
        <v>-3000</v>
      </c>
      <c r="H18529" s="704" t="s">
        <v>12364</v>
      </c>
      <c r="J18529" s="39"/>
    </row>
    <row r="18530" spans="1:10" ht="15" x14ac:dyDescent="0.2">
      <c r="A18530" s="733">
        <v>45331</v>
      </c>
      <c r="B18530" s="62" t="s">
        <v>11085</v>
      </c>
      <c r="C18530" s="62" t="s">
        <v>5740</v>
      </c>
      <c r="D18530" s="182" t="s">
        <v>369</v>
      </c>
      <c r="E18530" s="125">
        <v>2000</v>
      </c>
      <c r="F18530" s="125"/>
      <c r="G18530" s="125">
        <f t="shared" si="335"/>
        <v>-2000</v>
      </c>
      <c r="H18530" s="704" t="s">
        <v>12364</v>
      </c>
      <c r="J18530" s="39"/>
    </row>
    <row r="18531" spans="1:10" ht="15" x14ac:dyDescent="0.2">
      <c r="A18531" s="733">
        <v>45331</v>
      </c>
      <c r="B18531" s="62" t="s">
        <v>10469</v>
      </c>
      <c r="C18531" s="62" t="s">
        <v>12292</v>
      </c>
      <c r="D18531" s="182" t="s">
        <v>1156</v>
      </c>
      <c r="E18531" s="125">
        <v>50000</v>
      </c>
      <c r="F18531" s="125"/>
      <c r="G18531" s="125">
        <f t="shared" si="335"/>
        <v>-50000</v>
      </c>
      <c r="H18531" s="704" t="s">
        <v>12364</v>
      </c>
      <c r="J18531" s="39"/>
    </row>
    <row r="18532" spans="1:10" ht="15" x14ac:dyDescent="0.2">
      <c r="A18532" s="733">
        <v>45331</v>
      </c>
      <c r="B18532" s="62" t="s">
        <v>9354</v>
      </c>
      <c r="C18532" s="62" t="s">
        <v>12292</v>
      </c>
      <c r="D18532" s="182" t="s">
        <v>1156</v>
      </c>
      <c r="E18532" s="125">
        <v>25000</v>
      </c>
      <c r="F18532" s="125"/>
      <c r="G18532" s="125">
        <f t="shared" si="335"/>
        <v>-25000</v>
      </c>
      <c r="H18532" s="704" t="s">
        <v>12364</v>
      </c>
      <c r="J18532" s="39"/>
    </row>
    <row r="18533" spans="1:10" ht="15" x14ac:dyDescent="0.2">
      <c r="A18533" s="733">
        <v>45331</v>
      </c>
      <c r="B18533" s="62" t="s">
        <v>11726</v>
      </c>
      <c r="C18533" s="62" t="s">
        <v>12140</v>
      </c>
      <c r="D18533" s="182" t="s">
        <v>12443</v>
      </c>
      <c r="E18533" s="125">
        <v>25000</v>
      </c>
      <c r="F18533" s="125"/>
      <c r="G18533" s="125">
        <f t="shared" si="335"/>
        <v>-25000</v>
      </c>
      <c r="H18533" s="704" t="s">
        <v>12364</v>
      </c>
      <c r="J18533" s="39"/>
    </row>
    <row r="18534" spans="1:10" ht="15" x14ac:dyDescent="0.2">
      <c r="A18534" s="733">
        <v>45332</v>
      </c>
      <c r="B18534" s="62" t="s">
        <v>8557</v>
      </c>
      <c r="C18534" s="62" t="s">
        <v>11621</v>
      </c>
      <c r="D18534" s="182" t="s">
        <v>12428</v>
      </c>
      <c r="E18534" s="125">
        <v>12000</v>
      </c>
      <c r="F18534" s="125"/>
      <c r="G18534" s="125">
        <f t="shared" si="335"/>
        <v>-12000</v>
      </c>
      <c r="H18534" s="704" t="s">
        <v>12364</v>
      </c>
      <c r="J18534" s="39"/>
    </row>
    <row r="18535" spans="1:10" ht="15" x14ac:dyDescent="0.2">
      <c r="A18535" s="733">
        <v>45332</v>
      </c>
      <c r="B18535" s="62" t="s">
        <v>11085</v>
      </c>
      <c r="C18535" s="62" t="s">
        <v>5740</v>
      </c>
      <c r="D18535" s="182" t="s">
        <v>12429</v>
      </c>
      <c r="E18535" s="125">
        <v>3500</v>
      </c>
      <c r="F18535" s="125"/>
      <c r="G18535" s="125">
        <f t="shared" si="335"/>
        <v>-3500</v>
      </c>
      <c r="H18535" s="704" t="s">
        <v>12364</v>
      </c>
      <c r="J18535" s="39"/>
    </row>
    <row r="18536" spans="1:10" ht="15" x14ac:dyDescent="0.2">
      <c r="A18536" s="733">
        <v>45332</v>
      </c>
      <c r="B18536" s="62" t="s">
        <v>12430</v>
      </c>
      <c r="C18536" s="62" t="s">
        <v>5740</v>
      </c>
      <c r="D18536" s="182" t="s">
        <v>12431</v>
      </c>
      <c r="E18536" s="125">
        <v>2200</v>
      </c>
      <c r="F18536" s="125"/>
      <c r="G18536" s="125">
        <f t="shared" si="335"/>
        <v>-2200</v>
      </c>
      <c r="H18536" s="704" t="s">
        <v>12364</v>
      </c>
      <c r="J18536" s="39"/>
    </row>
    <row r="18537" spans="1:10" ht="24" x14ac:dyDescent="0.2">
      <c r="A18537" s="733">
        <v>45332</v>
      </c>
      <c r="B18537" s="62" t="s">
        <v>11883</v>
      </c>
      <c r="C18537" s="62" t="s">
        <v>11621</v>
      </c>
      <c r="D18537" s="182" t="s">
        <v>12432</v>
      </c>
      <c r="E18537" s="125">
        <v>85000</v>
      </c>
      <c r="F18537" s="125"/>
      <c r="G18537" s="125">
        <f t="shared" si="335"/>
        <v>-85000</v>
      </c>
      <c r="H18537" s="704" t="s">
        <v>12364</v>
      </c>
      <c r="J18537" s="39"/>
    </row>
    <row r="18538" spans="1:10" ht="15" x14ac:dyDescent="0.2">
      <c r="A18538" s="733">
        <v>45332</v>
      </c>
      <c r="B18538" s="62" t="s">
        <v>11883</v>
      </c>
      <c r="C18538" s="62" t="s">
        <v>12024</v>
      </c>
      <c r="D18538" s="182" t="s">
        <v>12434</v>
      </c>
      <c r="E18538" s="125">
        <v>500000</v>
      </c>
      <c r="F18538" s="125"/>
      <c r="G18538" s="125">
        <f t="shared" si="335"/>
        <v>-500000</v>
      </c>
      <c r="H18538" s="704" t="s">
        <v>12364</v>
      </c>
      <c r="J18538" s="39"/>
    </row>
    <row r="18539" spans="1:10" ht="15" x14ac:dyDescent="0.2">
      <c r="A18539" s="733">
        <v>45332</v>
      </c>
      <c r="B18539" s="62" t="s">
        <v>11726</v>
      </c>
      <c r="C18539" s="62" t="s">
        <v>10989</v>
      </c>
      <c r="D18539" s="182" t="s">
        <v>11864</v>
      </c>
      <c r="E18539" s="125">
        <v>15170</v>
      </c>
      <c r="F18539" s="125"/>
      <c r="G18539" s="125">
        <f t="shared" si="335"/>
        <v>-15170</v>
      </c>
      <c r="H18539" s="704" t="s">
        <v>12364</v>
      </c>
      <c r="J18539" s="39"/>
    </row>
    <row r="18540" spans="1:10" ht="15" x14ac:dyDescent="0.2">
      <c r="A18540" s="733">
        <v>45332</v>
      </c>
      <c r="B18540" s="62" t="s">
        <v>11883</v>
      </c>
      <c r="C18540" s="62" t="s">
        <v>2189</v>
      </c>
      <c r="D18540" s="182" t="s">
        <v>12435</v>
      </c>
      <c r="E18540" s="125">
        <v>24000</v>
      </c>
      <c r="F18540" s="125"/>
      <c r="G18540" s="125">
        <f t="shared" ref="G18540:G18550" si="336">F18540-E18540</f>
        <v>-24000</v>
      </c>
      <c r="H18540" s="704" t="s">
        <v>12364</v>
      </c>
      <c r="J18540" s="39"/>
    </row>
    <row r="18541" spans="1:10" ht="15" x14ac:dyDescent="0.2">
      <c r="A18541" s="733">
        <v>45332</v>
      </c>
      <c r="B18541" s="62" t="s">
        <v>8557</v>
      </c>
      <c r="C18541" s="62" t="s">
        <v>5740</v>
      </c>
      <c r="D18541" s="182" t="s">
        <v>369</v>
      </c>
      <c r="E18541" s="125">
        <v>3000</v>
      </c>
      <c r="F18541" s="125"/>
      <c r="G18541" s="125">
        <f t="shared" si="336"/>
        <v>-3000</v>
      </c>
      <c r="H18541" s="704" t="s">
        <v>12364</v>
      </c>
      <c r="J18541" s="39"/>
    </row>
    <row r="18542" spans="1:10" ht="15" x14ac:dyDescent="0.2">
      <c r="A18542" s="733">
        <v>45332</v>
      </c>
      <c r="B18542" s="62" t="s">
        <v>11883</v>
      </c>
      <c r="C18542" s="62" t="s">
        <v>5740</v>
      </c>
      <c r="D18542" s="182" t="s">
        <v>369</v>
      </c>
      <c r="E18542" s="125">
        <v>600</v>
      </c>
      <c r="F18542" s="125"/>
      <c r="G18542" s="125">
        <f t="shared" si="336"/>
        <v>-600</v>
      </c>
      <c r="H18542" s="704" t="s">
        <v>12364</v>
      </c>
      <c r="J18542" s="39"/>
    </row>
    <row r="18543" spans="1:10" ht="15" x14ac:dyDescent="0.2">
      <c r="A18543" s="733">
        <v>45332</v>
      </c>
      <c r="B18543" s="62" t="s">
        <v>12516</v>
      </c>
      <c r="C18543" s="62" t="s">
        <v>5409</v>
      </c>
      <c r="D18543" s="182" t="s">
        <v>12436</v>
      </c>
      <c r="E18543" s="125">
        <v>5000</v>
      </c>
      <c r="F18543" s="125"/>
      <c r="G18543" s="125">
        <f t="shared" si="336"/>
        <v>-5000</v>
      </c>
      <c r="H18543" s="704" t="s">
        <v>12364</v>
      </c>
      <c r="J18543" s="39"/>
    </row>
    <row r="18544" spans="1:10" ht="15" x14ac:dyDescent="0.2">
      <c r="A18544" s="733">
        <v>45332</v>
      </c>
      <c r="B18544" s="62" t="s">
        <v>11883</v>
      </c>
      <c r="C18544" s="62" t="s">
        <v>10989</v>
      </c>
      <c r="D18544" s="182" t="s">
        <v>12437</v>
      </c>
      <c r="E18544" s="125">
        <v>7500</v>
      </c>
      <c r="F18544" s="125"/>
      <c r="G18544" s="125">
        <f t="shared" si="336"/>
        <v>-7500</v>
      </c>
      <c r="H18544" s="704" t="s">
        <v>12364</v>
      </c>
      <c r="J18544" s="39"/>
    </row>
    <row r="18545" spans="1:10" ht="15" x14ac:dyDescent="0.2">
      <c r="A18545" s="733">
        <v>45332</v>
      </c>
      <c r="B18545" s="62" t="s">
        <v>3944</v>
      </c>
      <c r="C18545" s="62" t="s">
        <v>793</v>
      </c>
      <c r="D18545" s="182" t="s">
        <v>12438</v>
      </c>
      <c r="E18545" s="125">
        <v>2100</v>
      </c>
      <c r="F18545" s="125"/>
      <c r="G18545" s="125">
        <f t="shared" si="336"/>
        <v>-2100</v>
      </c>
      <c r="H18545" s="704" t="s">
        <v>12364</v>
      </c>
      <c r="J18545" s="39"/>
    </row>
    <row r="18546" spans="1:10" ht="15" x14ac:dyDescent="0.2">
      <c r="A18546" s="733">
        <v>45332</v>
      </c>
      <c r="B18546" s="62" t="s">
        <v>11883</v>
      </c>
      <c r="C18546" s="62" t="s">
        <v>5740</v>
      </c>
      <c r="D18546" s="182" t="s">
        <v>369</v>
      </c>
      <c r="E18546" s="125">
        <v>450</v>
      </c>
      <c r="F18546" s="125"/>
      <c r="G18546" s="125">
        <f t="shared" si="336"/>
        <v>-450</v>
      </c>
      <c r="H18546" s="704" t="s">
        <v>12364</v>
      </c>
      <c r="J18546" s="39"/>
    </row>
    <row r="18547" spans="1:10" ht="15" x14ac:dyDescent="0.2">
      <c r="A18547" s="733">
        <v>45332</v>
      </c>
      <c r="B18547" s="62" t="s">
        <v>9354</v>
      </c>
      <c r="C18547" s="62" t="s">
        <v>10989</v>
      </c>
      <c r="D18547" s="182" t="s">
        <v>12442</v>
      </c>
      <c r="E18547" s="125">
        <v>1200</v>
      </c>
      <c r="F18547" s="125"/>
      <c r="G18547" s="125">
        <f>F18547-E18547</f>
        <v>-1200</v>
      </c>
      <c r="H18547" s="704" t="s">
        <v>12364</v>
      </c>
      <c r="J18547" s="39"/>
    </row>
    <row r="18548" spans="1:10" ht="15" x14ac:dyDescent="0.2">
      <c r="A18548" s="733">
        <v>45332</v>
      </c>
      <c r="B18548" s="62" t="s">
        <v>12439</v>
      </c>
      <c r="C18548" s="62" t="s">
        <v>12440</v>
      </c>
      <c r="D18548" s="182" t="s">
        <v>12441</v>
      </c>
      <c r="E18548" s="125">
        <v>20900</v>
      </c>
      <c r="F18548" s="125"/>
      <c r="G18548" s="125">
        <f t="shared" si="336"/>
        <v>-20900</v>
      </c>
      <c r="H18548" s="704" t="s">
        <v>12364</v>
      </c>
      <c r="J18548" s="39"/>
    </row>
    <row r="18549" spans="1:10" ht="15" x14ac:dyDescent="0.2">
      <c r="A18549" s="733">
        <v>45332</v>
      </c>
      <c r="B18549" s="62" t="s">
        <v>12410</v>
      </c>
      <c r="C18549" s="62" t="s">
        <v>391</v>
      </c>
      <c r="D18549" s="182" t="s">
        <v>12448</v>
      </c>
      <c r="E18549" s="125">
        <v>3100</v>
      </c>
      <c r="F18549" s="125"/>
      <c r="G18549" s="125">
        <f t="shared" si="336"/>
        <v>-3100</v>
      </c>
      <c r="H18549" s="704" t="s">
        <v>12364</v>
      </c>
      <c r="J18549" s="39"/>
    </row>
    <row r="18550" spans="1:10" ht="15" x14ac:dyDescent="0.2">
      <c r="A18550" s="733">
        <v>45332</v>
      </c>
      <c r="B18550" s="62" t="s">
        <v>10906</v>
      </c>
      <c r="C18550" s="62" t="s">
        <v>391</v>
      </c>
      <c r="D18550" s="182" t="s">
        <v>12447</v>
      </c>
      <c r="E18550" s="125">
        <v>7230</v>
      </c>
      <c r="F18550" s="125"/>
      <c r="G18550" s="125">
        <f t="shared" si="336"/>
        <v>-7230</v>
      </c>
      <c r="H18550" s="704" t="s">
        <v>12364</v>
      </c>
      <c r="J18550" s="39"/>
    </row>
    <row r="18551" spans="1:10" ht="15" x14ac:dyDescent="0.2">
      <c r="A18551" s="733">
        <v>45332</v>
      </c>
      <c r="B18551" s="62" t="s">
        <v>11883</v>
      </c>
      <c r="C18551" s="62" t="s">
        <v>5740</v>
      </c>
      <c r="D18551" s="182" t="s">
        <v>369</v>
      </c>
      <c r="E18551" s="125">
        <v>600</v>
      </c>
      <c r="F18551" s="125"/>
      <c r="G18551" s="125">
        <f t="shared" ref="G18551:G18554" si="337">F18551-E18551</f>
        <v>-600</v>
      </c>
      <c r="H18551" s="704" t="s">
        <v>12364</v>
      </c>
      <c r="J18551" s="39"/>
    </row>
    <row r="18552" spans="1:10" ht="15" x14ac:dyDescent="0.2">
      <c r="A18552" s="733">
        <v>45332</v>
      </c>
      <c r="B18552" s="62" t="s">
        <v>10906</v>
      </c>
      <c r="C18552" s="62" t="s">
        <v>5740</v>
      </c>
      <c r="D18552" s="182" t="s">
        <v>369</v>
      </c>
      <c r="E18552" s="125">
        <v>2000</v>
      </c>
      <c r="F18552" s="125"/>
      <c r="G18552" s="125">
        <f t="shared" si="337"/>
        <v>-2000</v>
      </c>
      <c r="H18552" s="704" t="s">
        <v>12364</v>
      </c>
      <c r="J18552" s="39"/>
    </row>
    <row r="18553" spans="1:10" ht="15" x14ac:dyDescent="0.2">
      <c r="A18553" s="733">
        <v>45333</v>
      </c>
      <c r="B18553" s="62" t="s">
        <v>12608</v>
      </c>
      <c r="C18553" s="62" t="s">
        <v>9547</v>
      </c>
      <c r="D18553" s="182" t="s">
        <v>12449</v>
      </c>
      <c r="E18553" s="125">
        <v>1000</v>
      </c>
      <c r="F18553" s="125"/>
      <c r="G18553" s="125">
        <f t="shared" si="337"/>
        <v>-1000</v>
      </c>
      <c r="H18553" s="704" t="s">
        <v>12364</v>
      </c>
      <c r="J18553" s="39"/>
    </row>
    <row r="18554" spans="1:10" ht="15" x14ac:dyDescent="0.2">
      <c r="A18554" s="733">
        <v>45333</v>
      </c>
      <c r="B18554" s="62" t="s">
        <v>12410</v>
      </c>
      <c r="C18554" s="62" t="s">
        <v>5740</v>
      </c>
      <c r="D18554" s="182" t="s">
        <v>12450</v>
      </c>
      <c r="E18554" s="125">
        <v>1200</v>
      </c>
      <c r="F18554" s="125"/>
      <c r="G18554" s="125">
        <f t="shared" si="337"/>
        <v>-1200</v>
      </c>
      <c r="H18554" s="704" t="s">
        <v>12364</v>
      </c>
      <c r="J18554" s="39"/>
    </row>
    <row r="18555" spans="1:10" ht="15" x14ac:dyDescent="0.2">
      <c r="A18555" s="733">
        <v>45334</v>
      </c>
      <c r="B18555" s="62" t="s">
        <v>103</v>
      </c>
      <c r="C18555" s="62" t="s">
        <v>103</v>
      </c>
      <c r="D18555" s="182" t="s">
        <v>8156</v>
      </c>
      <c r="E18555" s="125">
        <v>3000</v>
      </c>
      <c r="F18555" s="125"/>
      <c r="G18555" s="125">
        <f t="shared" ref="G18555:G18563" si="338">F18555-E18555</f>
        <v>-3000</v>
      </c>
      <c r="H18555" s="704" t="s">
        <v>12364</v>
      </c>
      <c r="J18555" s="39"/>
    </row>
    <row r="18556" spans="1:10" ht="15" x14ac:dyDescent="0.2">
      <c r="A18556" s="733">
        <v>45334</v>
      </c>
      <c r="B18556" s="62" t="s">
        <v>10906</v>
      </c>
      <c r="C18556" s="62" t="s">
        <v>5740</v>
      </c>
      <c r="D18556" s="182" t="s">
        <v>369</v>
      </c>
      <c r="E18556" s="125">
        <v>2000</v>
      </c>
      <c r="F18556" s="125"/>
      <c r="G18556" s="125">
        <f t="shared" si="338"/>
        <v>-2000</v>
      </c>
      <c r="H18556" s="704" t="s">
        <v>12364</v>
      </c>
      <c r="J18556" s="39"/>
    </row>
    <row r="18557" spans="1:10" ht="15" x14ac:dyDescent="0.2">
      <c r="A18557" s="733">
        <v>45334</v>
      </c>
      <c r="B18557" s="62" t="s">
        <v>10906</v>
      </c>
      <c r="C18557" s="62" t="s">
        <v>5740</v>
      </c>
      <c r="D18557" s="182" t="s">
        <v>369</v>
      </c>
      <c r="E18557" s="125">
        <v>500</v>
      </c>
      <c r="F18557" s="125"/>
      <c r="G18557" s="125">
        <f t="shared" si="338"/>
        <v>-500</v>
      </c>
      <c r="H18557" s="704" t="s">
        <v>12364</v>
      </c>
      <c r="J18557" s="39"/>
    </row>
    <row r="18558" spans="1:10" ht="24" x14ac:dyDescent="0.2">
      <c r="A18558" s="733">
        <v>45334</v>
      </c>
      <c r="B18558" s="62" t="s">
        <v>12516</v>
      </c>
      <c r="C18558" s="62" t="s">
        <v>6422</v>
      </c>
      <c r="D18558" s="182" t="s">
        <v>12791</v>
      </c>
      <c r="E18558" s="125">
        <v>35000</v>
      </c>
      <c r="F18558" s="125"/>
      <c r="G18558" s="125">
        <f t="shared" si="338"/>
        <v>-35000</v>
      </c>
      <c r="H18558" s="704" t="s">
        <v>12364</v>
      </c>
      <c r="J18558" s="39"/>
    </row>
    <row r="18559" spans="1:10" ht="15" x14ac:dyDescent="0.2">
      <c r="A18559" s="733">
        <v>45334</v>
      </c>
      <c r="B18559" s="62" t="s">
        <v>8557</v>
      </c>
      <c r="C18559" s="62" t="s">
        <v>5740</v>
      </c>
      <c r="D18559" s="182" t="s">
        <v>12451</v>
      </c>
      <c r="E18559" s="125">
        <v>500</v>
      </c>
      <c r="F18559" s="125"/>
      <c r="G18559" s="125">
        <f t="shared" si="338"/>
        <v>-500</v>
      </c>
      <c r="H18559" s="704" t="s">
        <v>12364</v>
      </c>
      <c r="J18559" s="39"/>
    </row>
    <row r="18560" spans="1:10" ht="15" x14ac:dyDescent="0.2">
      <c r="A18560" s="733">
        <v>45334</v>
      </c>
      <c r="B18560" s="62" t="s">
        <v>9354</v>
      </c>
      <c r="C18560" s="62" t="s">
        <v>10989</v>
      </c>
      <c r="D18560" s="182" t="s">
        <v>12452</v>
      </c>
      <c r="E18560" s="125">
        <v>5000</v>
      </c>
      <c r="F18560" s="125"/>
      <c r="G18560" s="125">
        <f t="shared" si="338"/>
        <v>-5000</v>
      </c>
      <c r="H18560" s="704" t="s">
        <v>12364</v>
      </c>
      <c r="J18560" s="39"/>
    </row>
    <row r="18561" spans="1:10" ht="15" x14ac:dyDescent="0.2">
      <c r="A18561" s="733">
        <v>45334</v>
      </c>
      <c r="B18561" s="62" t="s">
        <v>9354</v>
      </c>
      <c r="C18561" s="62" t="s">
        <v>391</v>
      </c>
      <c r="D18561" s="182" t="s">
        <v>12453</v>
      </c>
      <c r="E18561" s="125">
        <v>1500</v>
      </c>
      <c r="F18561" s="125"/>
      <c r="G18561" s="125">
        <f t="shared" si="338"/>
        <v>-1500</v>
      </c>
      <c r="H18561" s="704" t="s">
        <v>12364</v>
      </c>
      <c r="J18561" s="39"/>
    </row>
    <row r="18562" spans="1:10" ht="15" x14ac:dyDescent="0.2">
      <c r="A18562" s="733">
        <v>45334</v>
      </c>
      <c r="B18562" s="62" t="s">
        <v>11883</v>
      </c>
      <c r="C18562" s="62" t="s">
        <v>8089</v>
      </c>
      <c r="D18562" s="182" t="s">
        <v>12454</v>
      </c>
      <c r="E18562" s="125">
        <v>500000</v>
      </c>
      <c r="F18562" s="125"/>
      <c r="G18562" s="125">
        <f t="shared" si="338"/>
        <v>-500000</v>
      </c>
      <c r="H18562" s="704" t="s">
        <v>12364</v>
      </c>
      <c r="J18562" s="39"/>
    </row>
    <row r="18563" spans="1:10" ht="24" x14ac:dyDescent="0.2">
      <c r="A18563" s="733">
        <v>45334</v>
      </c>
      <c r="B18563" s="62" t="s">
        <v>8557</v>
      </c>
      <c r="C18563" s="62" t="s">
        <v>3144</v>
      </c>
      <c r="D18563" s="182" t="s">
        <v>12455</v>
      </c>
      <c r="E18563" s="125">
        <v>60000</v>
      </c>
      <c r="F18563" s="125"/>
      <c r="G18563" s="125">
        <f t="shared" si="338"/>
        <v>-60000</v>
      </c>
      <c r="H18563" s="704" t="s">
        <v>12364</v>
      </c>
      <c r="J18563" s="39"/>
    </row>
    <row r="18564" spans="1:10" ht="15" x14ac:dyDescent="0.2">
      <c r="A18564" s="733">
        <v>45334</v>
      </c>
      <c r="B18564" s="62" t="s">
        <v>11085</v>
      </c>
      <c r="C18564" s="62" t="s">
        <v>12456</v>
      </c>
      <c r="D18564" s="182" t="s">
        <v>12457</v>
      </c>
      <c r="E18564" s="125">
        <v>20000</v>
      </c>
      <c r="F18564" s="125"/>
      <c r="G18564" s="125">
        <f t="shared" ref="G18564:G18566" si="339">F18564-E18564</f>
        <v>-20000</v>
      </c>
      <c r="H18564" s="704" t="s">
        <v>12364</v>
      </c>
      <c r="J18564" s="39"/>
    </row>
    <row r="18565" spans="1:10" ht="15" x14ac:dyDescent="0.2">
      <c r="A18565" s="733">
        <v>45334</v>
      </c>
      <c r="B18565" s="62" t="s">
        <v>10906</v>
      </c>
      <c r="C18565" s="62" t="s">
        <v>5740</v>
      </c>
      <c r="D18565" s="182" t="s">
        <v>369</v>
      </c>
      <c r="E18565" s="125">
        <v>200</v>
      </c>
      <c r="F18565" s="125"/>
      <c r="G18565" s="125">
        <f t="shared" si="339"/>
        <v>-200</v>
      </c>
      <c r="H18565" s="704" t="s">
        <v>12364</v>
      </c>
      <c r="J18565" s="39"/>
    </row>
    <row r="18566" spans="1:10" ht="15" x14ac:dyDescent="0.2">
      <c r="A18566" s="733">
        <v>45334</v>
      </c>
      <c r="B18566" s="62" t="s">
        <v>12192</v>
      </c>
      <c r="C18566" s="62" t="s">
        <v>11095</v>
      </c>
      <c r="D18566" s="182" t="s">
        <v>12022</v>
      </c>
      <c r="E18566" s="125">
        <v>100000</v>
      </c>
      <c r="F18566" s="125"/>
      <c r="G18566" s="125">
        <f t="shared" si="339"/>
        <v>-100000</v>
      </c>
      <c r="H18566" s="704" t="s">
        <v>12364</v>
      </c>
      <c r="J18566" s="39"/>
    </row>
    <row r="18567" spans="1:10" ht="15" x14ac:dyDescent="0.2">
      <c r="A18567" s="733">
        <v>45334</v>
      </c>
      <c r="B18567" s="62" t="s">
        <v>11883</v>
      </c>
      <c r="C18567" s="62" t="s">
        <v>5740</v>
      </c>
      <c r="D18567" s="182" t="s">
        <v>369</v>
      </c>
      <c r="E18567" s="125">
        <v>1350</v>
      </c>
      <c r="F18567" s="125"/>
      <c r="G18567" s="125">
        <f t="shared" ref="G18567:G18576" si="340">F18567-E18567</f>
        <v>-1350</v>
      </c>
      <c r="H18567" s="704" t="s">
        <v>12364</v>
      </c>
      <c r="J18567" s="39"/>
    </row>
    <row r="18568" spans="1:10" ht="15" x14ac:dyDescent="0.2">
      <c r="A18568" s="733">
        <v>45334</v>
      </c>
      <c r="B18568" s="62" t="s">
        <v>103</v>
      </c>
      <c r="C18568" s="62" t="s">
        <v>12486</v>
      </c>
      <c r="D18568" s="182" t="s">
        <v>369</v>
      </c>
      <c r="E18568" s="125">
        <v>6300</v>
      </c>
      <c r="F18568" s="125"/>
      <c r="G18568" s="125">
        <f t="shared" si="340"/>
        <v>-6300</v>
      </c>
      <c r="H18568" s="704" t="s">
        <v>12364</v>
      </c>
      <c r="J18568" s="39"/>
    </row>
    <row r="18569" spans="1:10" ht="15" x14ac:dyDescent="0.2">
      <c r="A18569" s="733">
        <v>45334</v>
      </c>
      <c r="B18569" s="62" t="s">
        <v>103</v>
      </c>
      <c r="C18569" s="62" t="s">
        <v>103</v>
      </c>
      <c r="D18569" s="182" t="s">
        <v>12487</v>
      </c>
      <c r="E18569" s="125">
        <v>2000</v>
      </c>
      <c r="F18569" s="125"/>
      <c r="G18569" s="125">
        <f t="shared" si="340"/>
        <v>-2000</v>
      </c>
      <c r="H18569" s="704" t="s">
        <v>12364</v>
      </c>
      <c r="J18569" s="39"/>
    </row>
    <row r="18570" spans="1:10" ht="15" x14ac:dyDescent="0.2">
      <c r="A18570" s="733">
        <v>45334</v>
      </c>
      <c r="B18570" s="62" t="s">
        <v>103</v>
      </c>
      <c r="C18570" s="62" t="s">
        <v>12488</v>
      </c>
      <c r="D18570" s="182" t="s">
        <v>12489</v>
      </c>
      <c r="E18570" s="125">
        <v>12840</v>
      </c>
      <c r="F18570" s="125"/>
      <c r="G18570" s="125">
        <f t="shared" si="340"/>
        <v>-12840</v>
      </c>
      <c r="H18570" s="704" t="s">
        <v>12364</v>
      </c>
      <c r="J18570" s="39"/>
    </row>
    <row r="18571" spans="1:10" ht="15" x14ac:dyDescent="0.2">
      <c r="A18571" s="733">
        <v>45335</v>
      </c>
      <c r="B18571" s="62" t="s">
        <v>11623</v>
      </c>
      <c r="C18571" s="62" t="s">
        <v>5740</v>
      </c>
      <c r="D18571" s="182" t="s">
        <v>12490</v>
      </c>
      <c r="E18571" s="125">
        <v>300</v>
      </c>
      <c r="F18571" s="125"/>
      <c r="G18571" s="125">
        <f t="shared" si="340"/>
        <v>-300</v>
      </c>
      <c r="H18571" s="704" t="s">
        <v>12364</v>
      </c>
      <c r="J18571" s="39"/>
    </row>
    <row r="18572" spans="1:10" ht="15" x14ac:dyDescent="0.2">
      <c r="A18572" s="733">
        <v>45335</v>
      </c>
      <c r="B18572" s="62" t="s">
        <v>103</v>
      </c>
      <c r="C18572" s="62" t="s">
        <v>103</v>
      </c>
      <c r="D18572" s="182" t="s">
        <v>12491</v>
      </c>
      <c r="E18572" s="125">
        <v>4370</v>
      </c>
      <c r="F18572" s="125"/>
      <c r="G18572" s="125">
        <f t="shared" si="340"/>
        <v>-4370</v>
      </c>
      <c r="H18572" s="704" t="s">
        <v>12364</v>
      </c>
      <c r="J18572" s="39"/>
    </row>
    <row r="18573" spans="1:10" ht="15" x14ac:dyDescent="0.2">
      <c r="A18573" s="733">
        <v>45335</v>
      </c>
      <c r="B18573" s="62" t="s">
        <v>103</v>
      </c>
      <c r="C18573" s="62" t="s">
        <v>103</v>
      </c>
      <c r="D18573" s="182" t="s">
        <v>12487</v>
      </c>
      <c r="E18573" s="125">
        <v>4660</v>
      </c>
      <c r="F18573" s="125"/>
      <c r="G18573" s="125">
        <f t="shared" si="340"/>
        <v>-4660</v>
      </c>
      <c r="H18573" s="704" t="s">
        <v>12364</v>
      </c>
      <c r="J18573" s="39"/>
    </row>
    <row r="18574" spans="1:10" ht="15" x14ac:dyDescent="0.2">
      <c r="A18574" s="733">
        <v>45335</v>
      </c>
      <c r="B18574" s="62" t="s">
        <v>103</v>
      </c>
      <c r="C18574" s="62" t="s">
        <v>3469</v>
      </c>
      <c r="D18574" s="182" t="s">
        <v>12492</v>
      </c>
      <c r="E18574" s="125">
        <v>7500</v>
      </c>
      <c r="F18574" s="125"/>
      <c r="G18574" s="125">
        <f t="shared" si="340"/>
        <v>-7500</v>
      </c>
      <c r="H18574" s="704" t="s">
        <v>12364</v>
      </c>
      <c r="J18574" s="39"/>
    </row>
    <row r="18575" spans="1:10" ht="15" x14ac:dyDescent="0.2">
      <c r="A18575" s="733">
        <v>45335</v>
      </c>
      <c r="B18575" s="62" t="s">
        <v>103</v>
      </c>
      <c r="C18575" s="62" t="s">
        <v>103</v>
      </c>
      <c r="D18575" s="182" t="s">
        <v>8156</v>
      </c>
      <c r="E18575" s="125">
        <v>3000</v>
      </c>
      <c r="F18575" s="125"/>
      <c r="G18575" s="125">
        <f t="shared" si="340"/>
        <v>-3000</v>
      </c>
      <c r="H18575" s="704" t="s">
        <v>12364</v>
      </c>
      <c r="J18575" s="39"/>
    </row>
    <row r="18576" spans="1:10" ht="15" x14ac:dyDescent="0.2">
      <c r="A18576" s="733">
        <v>45335</v>
      </c>
      <c r="B18576" s="62" t="s">
        <v>11442</v>
      </c>
      <c r="C18576" s="62" t="s">
        <v>10989</v>
      </c>
      <c r="D18576" s="182" t="s">
        <v>12493</v>
      </c>
      <c r="E18576" s="125">
        <v>10900</v>
      </c>
      <c r="F18576" s="125"/>
      <c r="G18576" s="125">
        <f t="shared" si="340"/>
        <v>-10900</v>
      </c>
      <c r="H18576" s="704" t="s">
        <v>12364</v>
      </c>
      <c r="J18576" s="39"/>
    </row>
    <row r="18577" spans="1:10" ht="15" x14ac:dyDescent="0.2">
      <c r="A18577" s="733">
        <v>45335</v>
      </c>
      <c r="B18577" s="62" t="s">
        <v>12494</v>
      </c>
      <c r="C18577" s="62" t="s">
        <v>1197</v>
      </c>
      <c r="D18577" s="182" t="s">
        <v>12495</v>
      </c>
      <c r="E18577" s="125">
        <v>27500</v>
      </c>
      <c r="F18577" s="125"/>
      <c r="G18577" s="125">
        <f t="shared" ref="G18577:G18582" si="341">F18577-E18577</f>
        <v>-27500</v>
      </c>
      <c r="H18577" s="704" t="s">
        <v>12364</v>
      </c>
      <c r="J18577" s="39"/>
    </row>
    <row r="18578" spans="1:10" ht="15" x14ac:dyDescent="0.2">
      <c r="A18578" s="733">
        <v>45335</v>
      </c>
      <c r="B18578" s="62" t="s">
        <v>8557</v>
      </c>
      <c r="C18578" s="62" t="s">
        <v>5740</v>
      </c>
      <c r="D18578" s="182" t="s">
        <v>369</v>
      </c>
      <c r="E18578" s="125">
        <v>650</v>
      </c>
      <c r="F18578" s="125"/>
      <c r="G18578" s="125">
        <f t="shared" si="341"/>
        <v>-650</v>
      </c>
      <c r="H18578" s="704" t="s">
        <v>12364</v>
      </c>
      <c r="J18578" s="39"/>
    </row>
    <row r="18579" spans="1:10" ht="15" x14ac:dyDescent="0.2">
      <c r="A18579" s="733">
        <v>45335</v>
      </c>
      <c r="B18579" s="62" t="s">
        <v>103</v>
      </c>
      <c r="C18579" s="62" t="s">
        <v>285</v>
      </c>
      <c r="D18579" s="182" t="s">
        <v>3149</v>
      </c>
      <c r="E18579" s="125">
        <v>150</v>
      </c>
      <c r="F18579" s="125"/>
      <c r="G18579" s="125">
        <f t="shared" si="341"/>
        <v>-150</v>
      </c>
      <c r="H18579" s="704" t="s">
        <v>12364</v>
      </c>
      <c r="J18579" s="39"/>
    </row>
    <row r="18580" spans="1:10" ht="15" x14ac:dyDescent="0.2">
      <c r="A18580" s="733">
        <v>45335</v>
      </c>
      <c r="B18580" s="62" t="s">
        <v>12494</v>
      </c>
      <c r="C18580" s="62" t="s">
        <v>5740</v>
      </c>
      <c r="D18580" s="182" t="s">
        <v>12496</v>
      </c>
      <c r="E18580" s="125">
        <v>700</v>
      </c>
      <c r="F18580" s="125"/>
      <c r="G18580" s="125">
        <f t="shared" si="341"/>
        <v>-700</v>
      </c>
      <c r="H18580" s="704" t="s">
        <v>12364</v>
      </c>
      <c r="J18580" s="39"/>
    </row>
    <row r="18581" spans="1:10" ht="15" x14ac:dyDescent="0.2">
      <c r="A18581" s="733">
        <v>45335</v>
      </c>
      <c r="B18581" s="62" t="s">
        <v>10469</v>
      </c>
      <c r="C18581" s="62" t="s">
        <v>9458</v>
      </c>
      <c r="D18581" s="182" t="s">
        <v>11766</v>
      </c>
      <c r="E18581" s="125">
        <v>25000</v>
      </c>
      <c r="F18581" s="125"/>
      <c r="G18581" s="125">
        <f t="shared" si="341"/>
        <v>-25000</v>
      </c>
      <c r="H18581" s="704" t="s">
        <v>12364</v>
      </c>
      <c r="J18581" s="39"/>
    </row>
    <row r="18582" spans="1:10" ht="15" x14ac:dyDescent="0.2">
      <c r="A18582" s="733">
        <v>45335</v>
      </c>
      <c r="B18582" s="62" t="s">
        <v>10469</v>
      </c>
      <c r="C18582" s="62" t="s">
        <v>12422</v>
      </c>
      <c r="D18582" s="182" t="s">
        <v>12423</v>
      </c>
      <c r="E18582" s="125">
        <v>140000</v>
      </c>
      <c r="F18582" s="125"/>
      <c r="G18582" s="125">
        <f t="shared" si="341"/>
        <v>-140000</v>
      </c>
      <c r="H18582" s="704" t="s">
        <v>12364</v>
      </c>
      <c r="J18582" s="39"/>
    </row>
    <row r="18583" spans="1:10" ht="15" x14ac:dyDescent="0.2">
      <c r="A18583" s="733">
        <v>45336</v>
      </c>
      <c r="B18583" s="62" t="s">
        <v>25</v>
      </c>
      <c r="C18583" s="62" t="s">
        <v>4064</v>
      </c>
      <c r="D18583" s="182" t="s">
        <v>12497</v>
      </c>
      <c r="E18583" s="125">
        <v>2400</v>
      </c>
      <c r="F18583" s="125"/>
      <c r="G18583" s="125">
        <f t="shared" ref="G18583:G18592" si="342">F18583-E18583</f>
        <v>-2400</v>
      </c>
      <c r="H18583" s="704" t="s">
        <v>12364</v>
      </c>
      <c r="J18583" s="39"/>
    </row>
    <row r="18584" spans="1:10" ht="15" x14ac:dyDescent="0.2">
      <c r="A18584" s="733">
        <v>45336</v>
      </c>
      <c r="B18584" s="62" t="s">
        <v>8557</v>
      </c>
      <c r="C18584" s="62" t="s">
        <v>3103</v>
      </c>
      <c r="D18584" s="182" t="s">
        <v>12498</v>
      </c>
      <c r="E18584" s="125">
        <v>20000</v>
      </c>
      <c r="F18584" s="125"/>
      <c r="G18584" s="125">
        <f t="shared" si="342"/>
        <v>-20000</v>
      </c>
      <c r="H18584" s="704" t="s">
        <v>12364</v>
      </c>
      <c r="J18584" s="39"/>
    </row>
    <row r="18585" spans="1:10" ht="15" x14ac:dyDescent="0.2">
      <c r="A18585" s="733">
        <v>45336</v>
      </c>
      <c r="B18585" s="62" t="s">
        <v>10906</v>
      </c>
      <c r="C18585" s="62" t="s">
        <v>5740</v>
      </c>
      <c r="D18585" s="182" t="s">
        <v>369</v>
      </c>
      <c r="E18585" s="125">
        <v>600</v>
      </c>
      <c r="F18585" s="125"/>
      <c r="G18585" s="125">
        <f t="shared" si="342"/>
        <v>-600</v>
      </c>
      <c r="H18585" s="704" t="s">
        <v>12364</v>
      </c>
      <c r="J18585" s="39"/>
    </row>
    <row r="18586" spans="1:10" ht="15" x14ac:dyDescent="0.2">
      <c r="A18586" s="733">
        <v>45336</v>
      </c>
      <c r="B18586" s="62" t="s">
        <v>3944</v>
      </c>
      <c r="C18586" s="550" t="s">
        <v>3002</v>
      </c>
      <c r="D18586" s="739" t="s">
        <v>12500</v>
      </c>
      <c r="E18586" s="551">
        <v>35360</v>
      </c>
      <c r="F18586" s="125"/>
      <c r="G18586" s="125">
        <f t="shared" si="342"/>
        <v>-35360</v>
      </c>
      <c r="H18586" s="704" t="s">
        <v>12364</v>
      </c>
      <c r="J18586" s="39"/>
    </row>
    <row r="18587" spans="1:10" ht="15" x14ac:dyDescent="0.2">
      <c r="A18587" s="733">
        <v>45336</v>
      </c>
      <c r="B18587" s="62" t="s">
        <v>3945</v>
      </c>
      <c r="C18587" s="550" t="s">
        <v>3002</v>
      </c>
      <c r="D18587" s="739" t="s">
        <v>12500</v>
      </c>
      <c r="E18587" s="551">
        <v>32760</v>
      </c>
      <c r="F18587" s="125"/>
      <c r="G18587" s="125">
        <f t="shared" si="342"/>
        <v>-32760</v>
      </c>
      <c r="H18587" s="704" t="s">
        <v>12364</v>
      </c>
      <c r="J18587" s="39"/>
    </row>
    <row r="18588" spans="1:10" ht="15" x14ac:dyDescent="0.2">
      <c r="A18588" s="733">
        <v>45336</v>
      </c>
      <c r="B18588" s="62" t="s">
        <v>8557</v>
      </c>
      <c r="C18588" s="550" t="s">
        <v>3002</v>
      </c>
      <c r="D18588" s="739" t="s">
        <v>12500</v>
      </c>
      <c r="E18588" s="551">
        <v>145766</v>
      </c>
      <c r="F18588" s="125"/>
      <c r="G18588" s="125">
        <f t="shared" si="342"/>
        <v>-145766</v>
      </c>
      <c r="H18588" s="704" t="s">
        <v>12364</v>
      </c>
      <c r="J18588" s="39"/>
    </row>
    <row r="18589" spans="1:10" ht="15" x14ac:dyDescent="0.2">
      <c r="A18589" s="733">
        <v>45336</v>
      </c>
      <c r="B18589" s="62" t="s">
        <v>11623</v>
      </c>
      <c r="C18589" s="550" t="s">
        <v>3002</v>
      </c>
      <c r="D18589" s="739" t="s">
        <v>12500</v>
      </c>
      <c r="E18589" s="551">
        <v>508379</v>
      </c>
      <c r="F18589" s="125"/>
      <c r="G18589" s="125">
        <f t="shared" si="342"/>
        <v>-508379</v>
      </c>
      <c r="H18589" s="704" t="s">
        <v>12364</v>
      </c>
      <c r="J18589" s="39"/>
    </row>
    <row r="18590" spans="1:10" ht="15" x14ac:dyDescent="0.2">
      <c r="A18590" s="733">
        <v>45336</v>
      </c>
      <c r="B18590" s="62" t="s">
        <v>11883</v>
      </c>
      <c r="C18590" s="62" t="s">
        <v>8392</v>
      </c>
      <c r="D18590" s="182" t="s">
        <v>12303</v>
      </c>
      <c r="E18590" s="125">
        <v>1000000</v>
      </c>
      <c r="F18590" s="125"/>
      <c r="G18590" s="125">
        <f t="shared" si="342"/>
        <v>-1000000</v>
      </c>
      <c r="H18590" s="704" t="s">
        <v>12364</v>
      </c>
      <c r="J18590" s="39"/>
    </row>
    <row r="18591" spans="1:10" ht="15" x14ac:dyDescent="0.2">
      <c r="A18591" s="733">
        <v>45336</v>
      </c>
      <c r="B18591" s="62" t="s">
        <v>10230</v>
      </c>
      <c r="C18591" s="62" t="s">
        <v>11740</v>
      </c>
      <c r="D18591" s="182" t="s">
        <v>11167</v>
      </c>
      <c r="E18591" s="125">
        <v>500000</v>
      </c>
      <c r="F18591" s="125"/>
      <c r="G18591" s="125">
        <f t="shared" si="342"/>
        <v>-500000</v>
      </c>
      <c r="H18591" s="704" t="s">
        <v>12364</v>
      </c>
      <c r="J18591" s="39"/>
    </row>
    <row r="18592" spans="1:10" ht="15" x14ac:dyDescent="0.2">
      <c r="A18592" s="733">
        <v>45336</v>
      </c>
      <c r="B18592" s="62" t="s">
        <v>11131</v>
      </c>
      <c r="C18592" s="62" t="s">
        <v>12501</v>
      </c>
      <c r="D18592" s="182" t="s">
        <v>11167</v>
      </c>
      <c r="E18592" s="125">
        <v>500000</v>
      </c>
      <c r="F18592" s="125"/>
      <c r="G18592" s="125">
        <f t="shared" si="342"/>
        <v>-500000</v>
      </c>
      <c r="H18592" s="704" t="s">
        <v>12364</v>
      </c>
      <c r="J18592" s="39"/>
    </row>
    <row r="18593" spans="1:10" ht="15" x14ac:dyDescent="0.2">
      <c r="A18593" s="733">
        <v>45337</v>
      </c>
      <c r="B18593" s="62" t="s">
        <v>11085</v>
      </c>
      <c r="C18593" s="62" t="s">
        <v>11961</v>
      </c>
      <c r="D18593" s="182" t="s">
        <v>12502</v>
      </c>
      <c r="E18593" s="125">
        <v>10000</v>
      </c>
      <c r="F18593" s="125"/>
      <c r="G18593" s="125">
        <f t="shared" ref="G18593:G18594" si="343">F18593-E18593</f>
        <v>-10000</v>
      </c>
      <c r="H18593" s="704" t="s">
        <v>12364</v>
      </c>
      <c r="J18593" s="39"/>
    </row>
    <row r="18594" spans="1:10" ht="15" x14ac:dyDescent="0.2">
      <c r="A18594" s="733">
        <v>45337</v>
      </c>
      <c r="B18594" s="62" t="s">
        <v>11085</v>
      </c>
      <c r="C18594" s="62" t="s">
        <v>391</v>
      </c>
      <c r="D18594" s="182" t="s">
        <v>7647</v>
      </c>
      <c r="E18594" s="125">
        <v>2000</v>
      </c>
      <c r="F18594" s="125"/>
      <c r="G18594" s="125">
        <f t="shared" si="343"/>
        <v>-2000</v>
      </c>
      <c r="H18594" s="704" t="s">
        <v>12364</v>
      </c>
      <c r="J18594" s="39"/>
    </row>
    <row r="18595" spans="1:10" ht="15" x14ac:dyDescent="0.2">
      <c r="A18595" s="733">
        <v>45338</v>
      </c>
      <c r="B18595" s="62" t="s">
        <v>11085</v>
      </c>
      <c r="C18595" s="62" t="s">
        <v>1062</v>
      </c>
      <c r="D18595" s="182" t="s">
        <v>12503</v>
      </c>
      <c r="E18595" s="125">
        <v>4800</v>
      </c>
      <c r="F18595" s="125"/>
      <c r="G18595" s="125">
        <f t="shared" ref="G18595:G18596" si="344">F18595-E18595</f>
        <v>-4800</v>
      </c>
      <c r="H18595" s="704" t="s">
        <v>12364</v>
      </c>
      <c r="J18595" s="39"/>
    </row>
    <row r="18596" spans="1:10" ht="15" x14ac:dyDescent="0.2">
      <c r="A18596" s="733">
        <v>45338</v>
      </c>
      <c r="B18596" s="62" t="s">
        <v>10906</v>
      </c>
      <c r="C18596" s="62" t="s">
        <v>10989</v>
      </c>
      <c r="D18596" s="182" t="s">
        <v>12504</v>
      </c>
      <c r="E18596" s="125">
        <v>9000</v>
      </c>
      <c r="F18596" s="125"/>
      <c r="G18596" s="125">
        <f t="shared" si="344"/>
        <v>-9000</v>
      </c>
      <c r="H18596" s="704" t="s">
        <v>12364</v>
      </c>
      <c r="J18596" s="39"/>
    </row>
    <row r="18597" spans="1:10" ht="15" x14ac:dyDescent="0.2">
      <c r="A18597" s="733">
        <v>45338</v>
      </c>
      <c r="B18597" s="62" t="s">
        <v>11085</v>
      </c>
      <c r="C18597" s="62" t="s">
        <v>5740</v>
      </c>
      <c r="D18597" s="182" t="s">
        <v>12509</v>
      </c>
      <c r="E18597" s="125">
        <v>4000</v>
      </c>
      <c r="F18597" s="125"/>
      <c r="G18597" s="125">
        <f t="shared" ref="G18597:G18605" si="345">F18597-E18597</f>
        <v>-4000</v>
      </c>
      <c r="H18597" s="704" t="s">
        <v>12364</v>
      </c>
      <c r="J18597" s="39"/>
    </row>
    <row r="18598" spans="1:10" ht="15" x14ac:dyDescent="0.2">
      <c r="A18598" s="733">
        <v>45338</v>
      </c>
      <c r="B18598" s="62" t="s">
        <v>12192</v>
      </c>
      <c r="C18598" s="62" t="s">
        <v>12510</v>
      </c>
      <c r="D18598" s="182" t="s">
        <v>12511</v>
      </c>
      <c r="E18598" s="125">
        <v>9880</v>
      </c>
      <c r="F18598" s="125"/>
      <c r="G18598" s="125">
        <f t="shared" si="345"/>
        <v>-9880</v>
      </c>
      <c r="H18598" s="704" t="s">
        <v>12364</v>
      </c>
      <c r="J18598" s="39"/>
    </row>
    <row r="18599" spans="1:10" ht="15" x14ac:dyDescent="0.2">
      <c r="A18599" s="733">
        <v>45338</v>
      </c>
      <c r="B18599" s="62" t="s">
        <v>103</v>
      </c>
      <c r="C18599" s="62" t="s">
        <v>103</v>
      </c>
      <c r="D18599" s="182" t="s">
        <v>12512</v>
      </c>
      <c r="E18599" s="125">
        <v>17700</v>
      </c>
      <c r="F18599" s="125"/>
      <c r="G18599" s="125">
        <f t="shared" si="345"/>
        <v>-17700</v>
      </c>
      <c r="H18599" s="704" t="s">
        <v>12364</v>
      </c>
      <c r="J18599" s="39"/>
    </row>
    <row r="18600" spans="1:10" ht="15" x14ac:dyDescent="0.2">
      <c r="A18600" s="733">
        <v>45338</v>
      </c>
      <c r="B18600" s="62" t="s">
        <v>12350</v>
      </c>
      <c r="C18600" s="62" t="s">
        <v>5740</v>
      </c>
      <c r="D18600" s="182" t="s">
        <v>12513</v>
      </c>
      <c r="E18600" s="125">
        <v>700</v>
      </c>
      <c r="F18600" s="125"/>
      <c r="G18600" s="125">
        <f t="shared" si="345"/>
        <v>-700</v>
      </c>
      <c r="H18600" s="704" t="s">
        <v>12364</v>
      </c>
      <c r="J18600" s="39"/>
    </row>
    <row r="18601" spans="1:10" ht="15" x14ac:dyDescent="0.2">
      <c r="A18601" s="733">
        <v>45338</v>
      </c>
      <c r="B18601" s="62" t="s">
        <v>11883</v>
      </c>
      <c r="C18601" s="62" t="s">
        <v>10989</v>
      </c>
      <c r="D18601" s="182" t="s">
        <v>12514</v>
      </c>
      <c r="E18601" s="125">
        <v>3000</v>
      </c>
      <c r="F18601" s="125"/>
      <c r="G18601" s="125">
        <f t="shared" si="345"/>
        <v>-3000</v>
      </c>
      <c r="H18601" s="704" t="s">
        <v>12364</v>
      </c>
      <c r="J18601" s="39"/>
    </row>
    <row r="18602" spans="1:10" ht="15" x14ac:dyDescent="0.2">
      <c r="A18602" s="733">
        <v>45338</v>
      </c>
      <c r="B18602" s="62" t="s">
        <v>10906</v>
      </c>
      <c r="C18602" s="62" t="s">
        <v>5740</v>
      </c>
      <c r="D18602" s="182" t="s">
        <v>369</v>
      </c>
      <c r="E18602" s="125">
        <v>3000</v>
      </c>
      <c r="F18602" s="125"/>
      <c r="G18602" s="125">
        <f t="shared" si="345"/>
        <v>-3000</v>
      </c>
      <c r="H18602" s="704" t="s">
        <v>12364</v>
      </c>
      <c r="J18602" s="39"/>
    </row>
    <row r="18603" spans="1:10" ht="15" x14ac:dyDescent="0.2">
      <c r="A18603" s="733">
        <v>45338</v>
      </c>
      <c r="B18603" s="62" t="s">
        <v>103</v>
      </c>
      <c r="C18603" s="62" t="s">
        <v>391</v>
      </c>
      <c r="D18603" s="182" t="s">
        <v>12515</v>
      </c>
      <c r="E18603" s="125">
        <v>2250</v>
      </c>
      <c r="F18603" s="125"/>
      <c r="G18603" s="125">
        <f t="shared" si="345"/>
        <v>-2250</v>
      </c>
      <c r="H18603" s="704" t="s">
        <v>12364</v>
      </c>
      <c r="J18603" s="39"/>
    </row>
    <row r="18604" spans="1:10" ht="15" x14ac:dyDescent="0.2">
      <c r="A18604" s="733">
        <v>45338</v>
      </c>
      <c r="B18604" s="62" t="s">
        <v>12516</v>
      </c>
      <c r="C18604" s="62" t="s">
        <v>10989</v>
      </c>
      <c r="D18604" s="182" t="s">
        <v>12517</v>
      </c>
      <c r="E18604" s="125">
        <v>17400</v>
      </c>
      <c r="F18604" s="125"/>
      <c r="G18604" s="125">
        <f t="shared" si="345"/>
        <v>-17400</v>
      </c>
      <c r="H18604" s="704" t="s">
        <v>12364</v>
      </c>
      <c r="J18604" s="39"/>
    </row>
    <row r="18605" spans="1:10" ht="15" x14ac:dyDescent="0.2">
      <c r="A18605" s="733">
        <v>45338</v>
      </c>
      <c r="B18605" s="62" t="s">
        <v>10149</v>
      </c>
      <c r="C18605" s="62" t="s">
        <v>391</v>
      </c>
      <c r="D18605" s="182" t="s">
        <v>12518</v>
      </c>
      <c r="E18605" s="125">
        <v>50000</v>
      </c>
      <c r="F18605" s="125"/>
      <c r="G18605" s="125">
        <f t="shared" si="345"/>
        <v>-50000</v>
      </c>
      <c r="H18605" s="704" t="s">
        <v>12364</v>
      </c>
      <c r="J18605" s="39"/>
    </row>
    <row r="18606" spans="1:10" ht="15" x14ac:dyDescent="0.2">
      <c r="A18606" s="733">
        <v>45339</v>
      </c>
      <c r="B18606" s="62" t="s">
        <v>103</v>
      </c>
      <c r="C18606" s="62" t="s">
        <v>103</v>
      </c>
      <c r="D18606" s="182" t="s">
        <v>8156</v>
      </c>
      <c r="E18606" s="125">
        <v>4000</v>
      </c>
      <c r="F18606" s="125"/>
      <c r="G18606" s="125">
        <f t="shared" ref="G18606:G18620" si="346">F18606-E18606</f>
        <v>-4000</v>
      </c>
      <c r="H18606" s="704" t="s">
        <v>12364</v>
      </c>
      <c r="J18606" s="39"/>
    </row>
    <row r="18607" spans="1:10" ht="15" x14ac:dyDescent="0.2">
      <c r="A18607" s="733">
        <v>45339</v>
      </c>
      <c r="B18607" s="62" t="s">
        <v>3945</v>
      </c>
      <c r="C18607" s="62" t="s">
        <v>5740</v>
      </c>
      <c r="D18607" s="182" t="s">
        <v>12520</v>
      </c>
      <c r="E18607" s="125">
        <v>5000</v>
      </c>
      <c r="F18607" s="125"/>
      <c r="G18607" s="125">
        <f t="shared" si="346"/>
        <v>-5000</v>
      </c>
      <c r="H18607" s="704" t="s">
        <v>12364</v>
      </c>
      <c r="J18607" s="39"/>
    </row>
    <row r="18608" spans="1:10" ht="15" x14ac:dyDescent="0.2">
      <c r="A18608" s="733">
        <v>45339</v>
      </c>
      <c r="B18608" s="62" t="s">
        <v>3945</v>
      </c>
      <c r="C18608" s="62" t="s">
        <v>285</v>
      </c>
      <c r="D18608" s="182" t="s">
        <v>11379</v>
      </c>
      <c r="E18608" s="125">
        <v>500</v>
      </c>
      <c r="F18608" s="125"/>
      <c r="G18608" s="125">
        <f t="shared" si="346"/>
        <v>-500</v>
      </c>
      <c r="H18608" s="704" t="s">
        <v>12364</v>
      </c>
      <c r="J18608" s="39"/>
    </row>
    <row r="18609" spans="1:10" ht="15" x14ac:dyDescent="0.2">
      <c r="A18609" s="733">
        <v>45339</v>
      </c>
      <c r="B18609" s="62" t="s">
        <v>3945</v>
      </c>
      <c r="C18609" s="62" t="s">
        <v>10989</v>
      </c>
      <c r="D18609" s="182" t="s">
        <v>12521</v>
      </c>
      <c r="E18609" s="125">
        <v>800</v>
      </c>
      <c r="F18609" s="125"/>
      <c r="G18609" s="125">
        <f t="shared" si="346"/>
        <v>-800</v>
      </c>
      <c r="H18609" s="704" t="s">
        <v>12364</v>
      </c>
      <c r="J18609" s="39"/>
    </row>
    <row r="18610" spans="1:10" ht="15" x14ac:dyDescent="0.2">
      <c r="A18610" s="733">
        <v>45339</v>
      </c>
      <c r="B18610" s="62" t="s">
        <v>8557</v>
      </c>
      <c r="C18610" s="62" t="s">
        <v>11621</v>
      </c>
      <c r="D18610" s="182" t="s">
        <v>12428</v>
      </c>
      <c r="E18610" s="125">
        <v>12000</v>
      </c>
      <c r="F18610" s="125"/>
      <c r="G18610" s="125">
        <f t="shared" si="346"/>
        <v>-12000</v>
      </c>
      <c r="H18610" s="704" t="s">
        <v>12364</v>
      </c>
      <c r="J18610" s="39"/>
    </row>
    <row r="18611" spans="1:10" ht="15" x14ac:dyDescent="0.2">
      <c r="A18611" s="733">
        <v>45339</v>
      </c>
      <c r="B18611" s="62" t="s">
        <v>8557</v>
      </c>
      <c r="C18611" s="62" t="s">
        <v>10989</v>
      </c>
      <c r="D18611" s="182" t="s">
        <v>12522</v>
      </c>
      <c r="E18611" s="125">
        <v>1130</v>
      </c>
      <c r="F18611" s="125"/>
      <c r="G18611" s="125">
        <f t="shared" si="346"/>
        <v>-1130</v>
      </c>
      <c r="H18611" s="704" t="s">
        <v>12364</v>
      </c>
      <c r="J18611" s="39"/>
    </row>
    <row r="18612" spans="1:10" ht="15" x14ac:dyDescent="0.2">
      <c r="A18612" s="733">
        <v>45339</v>
      </c>
      <c r="B18612" s="62" t="s">
        <v>12350</v>
      </c>
      <c r="C18612" s="62" t="s">
        <v>12523</v>
      </c>
      <c r="D18612" s="182" t="s">
        <v>12524</v>
      </c>
      <c r="E18612" s="125">
        <v>12000</v>
      </c>
      <c r="F18612" s="125"/>
      <c r="G18612" s="125">
        <f t="shared" si="346"/>
        <v>-12000</v>
      </c>
      <c r="H18612" s="704" t="s">
        <v>12364</v>
      </c>
      <c r="J18612" s="39"/>
    </row>
    <row r="18613" spans="1:10" ht="15" x14ac:dyDescent="0.2">
      <c r="A18613" s="733">
        <v>45339</v>
      </c>
      <c r="B18613" s="62" t="s">
        <v>8557</v>
      </c>
      <c r="C18613" s="62" t="s">
        <v>5740</v>
      </c>
      <c r="D18613" s="182" t="s">
        <v>369</v>
      </c>
      <c r="E18613" s="125">
        <v>2000</v>
      </c>
      <c r="F18613" s="125"/>
      <c r="G18613" s="125">
        <f t="shared" si="346"/>
        <v>-2000</v>
      </c>
      <c r="H18613" s="704" t="s">
        <v>12364</v>
      </c>
      <c r="J18613" s="39"/>
    </row>
    <row r="18614" spans="1:10" ht="15" x14ac:dyDescent="0.2">
      <c r="A18614" s="733">
        <v>45339</v>
      </c>
      <c r="B18614" s="62" t="s">
        <v>8557</v>
      </c>
      <c r="C18614" s="62" t="s">
        <v>12523</v>
      </c>
      <c r="D18614" s="182" t="s">
        <v>12524</v>
      </c>
      <c r="E18614" s="125">
        <v>13000</v>
      </c>
      <c r="F18614" s="125"/>
      <c r="G18614" s="125">
        <f t="shared" si="346"/>
        <v>-13000</v>
      </c>
      <c r="H18614" s="704" t="s">
        <v>12364</v>
      </c>
      <c r="J18614" s="39"/>
    </row>
    <row r="18615" spans="1:10" ht="15" x14ac:dyDescent="0.2">
      <c r="A18615" s="733">
        <v>45339</v>
      </c>
      <c r="B18615" s="62" t="s">
        <v>11883</v>
      </c>
      <c r="C18615" s="62" t="s">
        <v>5740</v>
      </c>
      <c r="D18615" s="182" t="s">
        <v>12525</v>
      </c>
      <c r="E18615" s="125">
        <v>3000</v>
      </c>
      <c r="F18615" s="125"/>
      <c r="G18615" s="125">
        <f t="shared" si="346"/>
        <v>-3000</v>
      </c>
      <c r="H18615" s="704" t="s">
        <v>12364</v>
      </c>
      <c r="J18615" s="39"/>
    </row>
    <row r="18616" spans="1:10" ht="15" x14ac:dyDescent="0.2">
      <c r="A18616" s="733">
        <v>45339</v>
      </c>
      <c r="B18616" s="62" t="s">
        <v>11883</v>
      </c>
      <c r="C18616" s="62" t="s">
        <v>5740</v>
      </c>
      <c r="D18616" s="182" t="s">
        <v>11890</v>
      </c>
      <c r="E18616" s="125">
        <v>2700</v>
      </c>
      <c r="F18616" s="125"/>
      <c r="G18616" s="125">
        <f t="shared" si="346"/>
        <v>-2700</v>
      </c>
      <c r="H18616" s="704" t="s">
        <v>12364</v>
      </c>
      <c r="J18616" s="39"/>
    </row>
    <row r="18617" spans="1:10" ht="15" x14ac:dyDescent="0.2">
      <c r="A18617" s="733">
        <v>45339</v>
      </c>
      <c r="B18617" s="62" t="s">
        <v>103</v>
      </c>
      <c r="C18617" s="62" t="s">
        <v>285</v>
      </c>
      <c r="D18617" s="182" t="s">
        <v>8661</v>
      </c>
      <c r="E18617" s="125">
        <v>750</v>
      </c>
      <c r="F18617" s="125"/>
      <c r="G18617" s="125">
        <f t="shared" si="346"/>
        <v>-750</v>
      </c>
      <c r="H18617" s="704" t="s">
        <v>12364</v>
      </c>
      <c r="J18617" s="39"/>
    </row>
    <row r="18618" spans="1:10" ht="15" x14ac:dyDescent="0.2">
      <c r="A18618" s="733">
        <v>45339</v>
      </c>
      <c r="B18618" s="62" t="s">
        <v>25</v>
      </c>
      <c r="C18618" s="62" t="s">
        <v>8148</v>
      </c>
      <c r="D18618" s="182" t="s">
        <v>6342</v>
      </c>
      <c r="E18618" s="125">
        <v>3635</v>
      </c>
      <c r="F18618" s="125"/>
      <c r="G18618" s="125">
        <f t="shared" si="346"/>
        <v>-3635</v>
      </c>
      <c r="H18618" s="704" t="s">
        <v>12364</v>
      </c>
      <c r="J18618" s="39"/>
    </row>
    <row r="18619" spans="1:10" ht="15" x14ac:dyDescent="0.2">
      <c r="A18619" s="733">
        <v>45339</v>
      </c>
      <c r="B18619" s="62" t="s">
        <v>103</v>
      </c>
      <c r="C18619" s="62" t="s">
        <v>8148</v>
      </c>
      <c r="D18619" s="182" t="s">
        <v>6342</v>
      </c>
      <c r="E18619" s="125">
        <v>9800</v>
      </c>
      <c r="F18619" s="125"/>
      <c r="G18619" s="125">
        <f t="shared" si="346"/>
        <v>-9800</v>
      </c>
      <c r="H18619" s="704" t="s">
        <v>12364</v>
      </c>
      <c r="J18619" s="39"/>
    </row>
    <row r="18620" spans="1:10" ht="15" x14ac:dyDescent="0.2">
      <c r="A18620" s="733">
        <v>45339</v>
      </c>
      <c r="B18620" s="62" t="s">
        <v>11089</v>
      </c>
      <c r="C18620" s="62" t="s">
        <v>5740</v>
      </c>
      <c r="D18620" s="182" t="s">
        <v>369</v>
      </c>
      <c r="E18620" s="125">
        <v>1200</v>
      </c>
      <c r="F18620" s="125"/>
      <c r="G18620" s="125">
        <f t="shared" si="346"/>
        <v>-1200</v>
      </c>
      <c r="H18620" s="704" t="s">
        <v>12364</v>
      </c>
      <c r="J18620" s="39"/>
    </row>
    <row r="18621" spans="1:10" ht="15" x14ac:dyDescent="0.2">
      <c r="A18621" s="733">
        <v>45339</v>
      </c>
      <c r="B18621" s="62" t="s">
        <v>11883</v>
      </c>
      <c r="C18621" s="62" t="s">
        <v>11382</v>
      </c>
      <c r="D18621" s="182" t="s">
        <v>12527</v>
      </c>
      <c r="E18621" s="125">
        <v>100000</v>
      </c>
      <c r="F18621" s="125"/>
      <c r="G18621" s="125">
        <f t="shared" ref="G18621:G18622" si="347">F18621-E18621</f>
        <v>-100000</v>
      </c>
      <c r="H18621" s="704" t="s">
        <v>12364</v>
      </c>
      <c r="J18621" s="39"/>
    </row>
    <row r="18622" spans="1:10" ht="15" x14ac:dyDescent="0.2">
      <c r="A18622" s="733">
        <v>45339</v>
      </c>
      <c r="B18622" s="62" t="s">
        <v>11883</v>
      </c>
      <c r="C18622" s="62" t="s">
        <v>12013</v>
      </c>
      <c r="D18622" s="182" t="s">
        <v>12526</v>
      </c>
      <c r="E18622" s="125">
        <v>400000</v>
      </c>
      <c r="F18622" s="125"/>
      <c r="G18622" s="125">
        <f t="shared" si="347"/>
        <v>-400000</v>
      </c>
      <c r="H18622" s="704" t="s">
        <v>12364</v>
      </c>
      <c r="J18622" s="39"/>
    </row>
    <row r="18623" spans="1:10" ht="15" x14ac:dyDescent="0.2">
      <c r="A18623" s="733">
        <v>45339</v>
      </c>
      <c r="B18623" s="62" t="s">
        <v>11085</v>
      </c>
      <c r="C18623" s="62" t="s">
        <v>1197</v>
      </c>
      <c r="D18623" s="182" t="s">
        <v>12528</v>
      </c>
      <c r="E18623" s="125">
        <v>480000</v>
      </c>
      <c r="F18623" s="125"/>
      <c r="G18623" s="125">
        <f t="shared" ref="G18623:G18624" si="348">F18623-E18623</f>
        <v>-480000</v>
      </c>
      <c r="H18623" s="704" t="s">
        <v>12364</v>
      </c>
      <c r="J18623" s="39"/>
    </row>
    <row r="18624" spans="1:10" ht="15" x14ac:dyDescent="0.2">
      <c r="A18624" s="733">
        <v>45339</v>
      </c>
      <c r="B18624" s="62" t="s">
        <v>11085</v>
      </c>
      <c r="C18624" s="62" t="s">
        <v>1197</v>
      </c>
      <c r="D18624" s="182" t="s">
        <v>12528</v>
      </c>
      <c r="E18624" s="125">
        <v>370000</v>
      </c>
      <c r="F18624" s="125"/>
      <c r="G18624" s="125">
        <f t="shared" si="348"/>
        <v>-370000</v>
      </c>
      <c r="H18624" s="704" t="s">
        <v>12364</v>
      </c>
      <c r="J18624" s="39"/>
    </row>
    <row r="18625" spans="1:10" ht="15" x14ac:dyDescent="0.2">
      <c r="A18625" s="733">
        <v>45339</v>
      </c>
      <c r="B18625" s="62" t="s">
        <v>11085</v>
      </c>
      <c r="C18625" s="62" t="s">
        <v>1197</v>
      </c>
      <c r="D18625" s="182" t="s">
        <v>12529</v>
      </c>
      <c r="E18625" s="125">
        <v>704800</v>
      </c>
      <c r="F18625" s="125"/>
      <c r="G18625" s="125">
        <f t="shared" ref="G18625:G18626" si="349">F18625-E18625</f>
        <v>-704800</v>
      </c>
      <c r="H18625" s="704" t="s">
        <v>12364</v>
      </c>
      <c r="J18625" s="39"/>
    </row>
    <row r="18626" spans="1:10" ht="15" x14ac:dyDescent="0.2">
      <c r="A18626" s="733">
        <v>45339</v>
      </c>
      <c r="B18626" s="62" t="s">
        <v>12608</v>
      </c>
      <c r="C18626" s="62" t="s">
        <v>12530</v>
      </c>
      <c r="D18626" s="182" t="s">
        <v>12531</v>
      </c>
      <c r="E18626" s="125">
        <v>40000</v>
      </c>
      <c r="F18626" s="125"/>
      <c r="G18626" s="125">
        <f t="shared" si="349"/>
        <v>-40000</v>
      </c>
      <c r="H18626" s="704" t="s">
        <v>12364</v>
      </c>
      <c r="J18626" s="39"/>
    </row>
    <row r="18627" spans="1:10" ht="15" x14ac:dyDescent="0.2">
      <c r="A18627" s="733">
        <v>45341</v>
      </c>
      <c r="B18627" s="62" t="s">
        <v>11085</v>
      </c>
      <c r="C18627" s="62" t="s">
        <v>5386</v>
      </c>
      <c r="D18627" s="182" t="s">
        <v>369</v>
      </c>
      <c r="E18627" s="125">
        <v>5000</v>
      </c>
      <c r="F18627" s="125"/>
      <c r="G18627" s="125">
        <f t="shared" ref="G18627:G18629" si="350">F18627-E18627</f>
        <v>-5000</v>
      </c>
      <c r="H18627" s="704" t="s">
        <v>12364</v>
      </c>
      <c r="J18627" s="39"/>
    </row>
    <row r="18628" spans="1:10" ht="15" x14ac:dyDescent="0.2">
      <c r="A18628" s="733">
        <v>45341</v>
      </c>
      <c r="B18628" s="62" t="s">
        <v>11089</v>
      </c>
      <c r="C18628" s="62" t="s">
        <v>391</v>
      </c>
      <c r="D18628" s="182" t="s">
        <v>12532</v>
      </c>
      <c r="E18628" s="125">
        <v>7000</v>
      </c>
      <c r="F18628" s="125"/>
      <c r="G18628" s="125">
        <f t="shared" si="350"/>
        <v>-7000</v>
      </c>
      <c r="H18628" s="704" t="s">
        <v>12364</v>
      </c>
      <c r="J18628" s="39"/>
    </row>
    <row r="18629" spans="1:10" ht="15" x14ac:dyDescent="0.2">
      <c r="A18629" s="733">
        <v>45341</v>
      </c>
      <c r="B18629" s="62" t="s">
        <v>103</v>
      </c>
      <c r="C18629" s="62" t="s">
        <v>103</v>
      </c>
      <c r="D18629" s="182" t="s">
        <v>8156</v>
      </c>
      <c r="E18629" s="125">
        <v>1200</v>
      </c>
      <c r="F18629" s="125"/>
      <c r="G18629" s="125">
        <f t="shared" si="350"/>
        <v>-1200</v>
      </c>
      <c r="H18629" s="704" t="s">
        <v>12364</v>
      </c>
      <c r="J18629" s="39"/>
    </row>
    <row r="18630" spans="1:10" ht="15" x14ac:dyDescent="0.2">
      <c r="A18630" s="733">
        <v>45341</v>
      </c>
      <c r="B18630" s="62" t="s">
        <v>12192</v>
      </c>
      <c r="C18630" s="62" t="s">
        <v>11713</v>
      </c>
      <c r="D18630" s="182" t="s">
        <v>12533</v>
      </c>
      <c r="E18630" s="125">
        <v>20180</v>
      </c>
      <c r="F18630" s="125"/>
      <c r="G18630" s="125">
        <f t="shared" ref="G18630:G18638" si="351">F18630-E18630</f>
        <v>-20180</v>
      </c>
      <c r="H18630" s="704" t="s">
        <v>12364</v>
      </c>
      <c r="J18630" s="39"/>
    </row>
    <row r="18631" spans="1:10" ht="15" x14ac:dyDescent="0.2">
      <c r="A18631" s="733">
        <v>45341</v>
      </c>
      <c r="B18631" s="62" t="s">
        <v>11883</v>
      </c>
      <c r="C18631" s="62" t="s">
        <v>11532</v>
      </c>
      <c r="D18631" s="182" t="s">
        <v>12534</v>
      </c>
      <c r="E18631" s="125">
        <v>300000</v>
      </c>
      <c r="F18631" s="125"/>
      <c r="G18631" s="125">
        <f t="shared" si="351"/>
        <v>-300000</v>
      </c>
      <c r="H18631" s="704" t="s">
        <v>12364</v>
      </c>
      <c r="J18631" s="39"/>
    </row>
    <row r="18632" spans="1:10" ht="15" x14ac:dyDescent="0.2">
      <c r="A18632" s="733">
        <v>45341</v>
      </c>
      <c r="B18632" s="62" t="s">
        <v>11089</v>
      </c>
      <c r="C18632" s="550" t="s">
        <v>11740</v>
      </c>
      <c r="D18632" s="739" t="s">
        <v>12535</v>
      </c>
      <c r="E18632" s="551">
        <v>100000</v>
      </c>
      <c r="F18632" s="125"/>
      <c r="G18632" s="125">
        <f t="shared" si="351"/>
        <v>-100000</v>
      </c>
      <c r="H18632" s="704" t="s">
        <v>12364</v>
      </c>
      <c r="J18632" s="39"/>
    </row>
    <row r="18633" spans="1:10" ht="15" x14ac:dyDescent="0.2">
      <c r="A18633" s="733">
        <v>45341</v>
      </c>
      <c r="B18633" s="62" t="s">
        <v>10230</v>
      </c>
      <c r="C18633" s="550" t="s">
        <v>11740</v>
      </c>
      <c r="D18633" s="739" t="s">
        <v>12535</v>
      </c>
      <c r="E18633" s="551">
        <v>528670</v>
      </c>
      <c r="F18633" s="125"/>
      <c r="G18633" s="125">
        <f t="shared" si="351"/>
        <v>-528670</v>
      </c>
      <c r="H18633" s="704" t="s">
        <v>12364</v>
      </c>
      <c r="J18633" s="39"/>
    </row>
    <row r="18634" spans="1:10" ht="15" x14ac:dyDescent="0.2">
      <c r="A18634" s="733">
        <v>45341</v>
      </c>
      <c r="B18634" s="62" t="s">
        <v>11883</v>
      </c>
      <c r="C18634" s="62" t="s">
        <v>10989</v>
      </c>
      <c r="D18634" s="182" t="s">
        <v>12536</v>
      </c>
      <c r="E18634" s="125">
        <v>196890</v>
      </c>
      <c r="F18634" s="125"/>
      <c r="G18634" s="125">
        <f t="shared" si="351"/>
        <v>-196890</v>
      </c>
      <c r="H18634" s="704" t="s">
        <v>12364</v>
      </c>
      <c r="J18634" s="39"/>
    </row>
    <row r="18635" spans="1:10" ht="15" x14ac:dyDescent="0.2">
      <c r="A18635" s="733">
        <v>45341</v>
      </c>
      <c r="B18635" s="62" t="s">
        <v>11883</v>
      </c>
      <c r="C18635" s="62" t="s">
        <v>10989</v>
      </c>
      <c r="D18635" s="182" t="s">
        <v>12537</v>
      </c>
      <c r="E18635" s="125">
        <v>74950</v>
      </c>
      <c r="F18635" s="125"/>
      <c r="G18635" s="125">
        <f t="shared" si="351"/>
        <v>-74950</v>
      </c>
      <c r="H18635" s="704" t="s">
        <v>12364</v>
      </c>
      <c r="J18635" s="39"/>
    </row>
    <row r="18636" spans="1:10" ht="15" x14ac:dyDescent="0.2">
      <c r="A18636" s="733">
        <v>45341</v>
      </c>
      <c r="B18636" s="62" t="s">
        <v>11131</v>
      </c>
      <c r="C18636" s="550" t="s">
        <v>10989</v>
      </c>
      <c r="D18636" s="739" t="s">
        <v>12538</v>
      </c>
      <c r="E18636" s="551">
        <v>80000</v>
      </c>
      <c r="F18636" s="125"/>
      <c r="G18636" s="125">
        <f t="shared" si="351"/>
        <v>-80000</v>
      </c>
      <c r="H18636" s="704" t="s">
        <v>12364</v>
      </c>
      <c r="J18636" s="39"/>
    </row>
    <row r="18637" spans="1:10" ht="15" x14ac:dyDescent="0.2">
      <c r="A18637" s="733">
        <v>45341</v>
      </c>
      <c r="B18637" s="62" t="s">
        <v>11883</v>
      </c>
      <c r="C18637" s="550" t="s">
        <v>10989</v>
      </c>
      <c r="D18637" s="739" t="s">
        <v>12538</v>
      </c>
      <c r="E18637" s="551">
        <v>224620</v>
      </c>
      <c r="F18637" s="125"/>
      <c r="G18637" s="125">
        <f t="shared" si="351"/>
        <v>-224620</v>
      </c>
      <c r="H18637" s="704" t="s">
        <v>12364</v>
      </c>
      <c r="J18637" s="39"/>
    </row>
    <row r="18638" spans="1:10" ht="15" x14ac:dyDescent="0.2">
      <c r="A18638" s="733">
        <v>45341</v>
      </c>
      <c r="B18638" s="62" t="s">
        <v>10906</v>
      </c>
      <c r="C18638" s="62" t="s">
        <v>7221</v>
      </c>
      <c r="D18638" s="182" t="s">
        <v>10719</v>
      </c>
      <c r="E18638" s="125">
        <v>300000</v>
      </c>
      <c r="F18638" s="125"/>
      <c r="G18638" s="125">
        <f t="shared" si="351"/>
        <v>-300000</v>
      </c>
      <c r="H18638" s="704" t="s">
        <v>12364</v>
      </c>
      <c r="J18638" s="39"/>
    </row>
    <row r="18639" spans="1:10" ht="15" x14ac:dyDescent="0.2">
      <c r="A18639" s="733">
        <v>45342</v>
      </c>
      <c r="B18639" s="62" t="s">
        <v>12410</v>
      </c>
      <c r="C18639" s="62" t="s">
        <v>10989</v>
      </c>
      <c r="D18639" s="182" t="s">
        <v>12539</v>
      </c>
      <c r="E18639" s="125">
        <v>700</v>
      </c>
      <c r="F18639" s="125"/>
      <c r="G18639" s="125">
        <f t="shared" ref="G18639:G18646" si="352">F18639-E18639</f>
        <v>-700</v>
      </c>
      <c r="H18639" s="704" t="s">
        <v>12364</v>
      </c>
      <c r="J18639" s="39"/>
    </row>
    <row r="18640" spans="1:10" ht="15" x14ac:dyDescent="0.2">
      <c r="A18640" s="733">
        <v>45342</v>
      </c>
      <c r="B18640" s="62" t="s">
        <v>10906</v>
      </c>
      <c r="C18640" s="62" t="s">
        <v>371</v>
      </c>
      <c r="D18640" s="182" t="s">
        <v>2107</v>
      </c>
      <c r="E18640" s="125">
        <v>1000</v>
      </c>
      <c r="F18640" s="125"/>
      <c r="G18640" s="125">
        <f t="shared" si="352"/>
        <v>-1000</v>
      </c>
      <c r="H18640" s="704" t="s">
        <v>12364</v>
      </c>
      <c r="J18640" s="39"/>
    </row>
    <row r="18641" spans="1:10" ht="15" x14ac:dyDescent="0.2">
      <c r="A18641" s="733">
        <v>45342</v>
      </c>
      <c r="B18641" s="62" t="s">
        <v>10906</v>
      </c>
      <c r="C18641" s="62" t="s">
        <v>5740</v>
      </c>
      <c r="D18641" s="182" t="s">
        <v>369</v>
      </c>
      <c r="E18641" s="125">
        <v>2000</v>
      </c>
      <c r="F18641" s="125"/>
      <c r="G18641" s="125">
        <f t="shared" si="352"/>
        <v>-2000</v>
      </c>
      <c r="H18641" s="704" t="s">
        <v>12364</v>
      </c>
      <c r="J18641" s="39"/>
    </row>
    <row r="18642" spans="1:10" ht="15" x14ac:dyDescent="0.2">
      <c r="A18642" s="733">
        <v>45342</v>
      </c>
      <c r="B18642" s="62" t="s">
        <v>12350</v>
      </c>
      <c r="C18642" s="62" t="s">
        <v>391</v>
      </c>
      <c r="D18642" s="182" t="s">
        <v>12540</v>
      </c>
      <c r="E18642" s="125">
        <v>6000</v>
      </c>
      <c r="F18642" s="125"/>
      <c r="G18642" s="125">
        <f t="shared" si="352"/>
        <v>-6000</v>
      </c>
      <c r="H18642" s="704" t="s">
        <v>12364</v>
      </c>
      <c r="J18642" s="39"/>
    </row>
    <row r="18643" spans="1:10" ht="15" x14ac:dyDescent="0.2">
      <c r="A18643" s="733">
        <v>45342</v>
      </c>
      <c r="B18643" s="62" t="s">
        <v>103</v>
      </c>
      <c r="C18643" s="62" t="s">
        <v>103</v>
      </c>
      <c r="D18643" s="182" t="s">
        <v>12541</v>
      </c>
      <c r="E18643" s="125">
        <v>7000</v>
      </c>
      <c r="F18643" s="125"/>
      <c r="G18643" s="125">
        <f t="shared" si="352"/>
        <v>-7000</v>
      </c>
      <c r="H18643" s="704" t="s">
        <v>12364</v>
      </c>
      <c r="J18643" s="39"/>
    </row>
    <row r="18644" spans="1:10" ht="15" x14ac:dyDescent="0.2">
      <c r="A18644" s="733">
        <v>45342</v>
      </c>
      <c r="B18644" s="62" t="s">
        <v>11089</v>
      </c>
      <c r="C18644" s="62" t="s">
        <v>391</v>
      </c>
      <c r="D18644" s="182" t="s">
        <v>12532</v>
      </c>
      <c r="E18644" s="125">
        <v>3000</v>
      </c>
      <c r="F18644" s="125"/>
      <c r="G18644" s="125">
        <f t="shared" si="352"/>
        <v>-3000</v>
      </c>
      <c r="H18644" s="704" t="s">
        <v>12364</v>
      </c>
      <c r="J18644" s="39"/>
    </row>
    <row r="18645" spans="1:10" ht="15" x14ac:dyDescent="0.2">
      <c r="A18645" s="733">
        <v>45342</v>
      </c>
      <c r="B18645" s="62" t="s">
        <v>12350</v>
      </c>
      <c r="C18645" s="62" t="s">
        <v>5740</v>
      </c>
      <c r="D18645" s="182" t="s">
        <v>10335</v>
      </c>
      <c r="E18645" s="125">
        <v>400</v>
      </c>
      <c r="F18645" s="125"/>
      <c r="G18645" s="125">
        <f t="shared" si="352"/>
        <v>-400</v>
      </c>
      <c r="H18645" s="704" t="s">
        <v>12364</v>
      </c>
      <c r="J18645" s="39"/>
    </row>
    <row r="18646" spans="1:10" ht="15" x14ac:dyDescent="0.2">
      <c r="A18646" s="733">
        <v>45342</v>
      </c>
      <c r="B18646" s="62" t="s">
        <v>103</v>
      </c>
      <c r="C18646" s="62" t="s">
        <v>12486</v>
      </c>
      <c r="D18646" s="182" t="s">
        <v>369</v>
      </c>
      <c r="E18646" s="125">
        <v>1000</v>
      </c>
      <c r="F18646" s="125"/>
      <c r="G18646" s="125">
        <f t="shared" si="352"/>
        <v>-1000</v>
      </c>
      <c r="H18646" s="704" t="s">
        <v>12364</v>
      </c>
      <c r="J18646" s="39"/>
    </row>
    <row r="18647" spans="1:10" ht="15" x14ac:dyDescent="0.2">
      <c r="A18647" s="733">
        <v>45342</v>
      </c>
      <c r="B18647" s="62" t="s">
        <v>12192</v>
      </c>
      <c r="C18647" s="62" t="s">
        <v>391</v>
      </c>
      <c r="D18647" s="182" t="s">
        <v>12542</v>
      </c>
      <c r="E18647" s="125">
        <v>40000</v>
      </c>
      <c r="F18647" s="125"/>
      <c r="G18647" s="125">
        <f t="shared" ref="G18647:G18649" si="353">F18647-E18647</f>
        <v>-40000</v>
      </c>
      <c r="H18647" s="704" t="s">
        <v>12364</v>
      </c>
      <c r="J18647" s="39"/>
    </row>
    <row r="18648" spans="1:10" ht="15" x14ac:dyDescent="0.2">
      <c r="A18648" s="733">
        <v>45342</v>
      </c>
      <c r="B18648" s="62" t="s">
        <v>8557</v>
      </c>
      <c r="C18648" s="62" t="s">
        <v>10989</v>
      </c>
      <c r="D18648" s="182" t="s">
        <v>12545</v>
      </c>
      <c r="E18648" s="125">
        <v>149000</v>
      </c>
      <c r="F18648" s="125"/>
      <c r="G18648" s="125">
        <f t="shared" si="353"/>
        <v>-149000</v>
      </c>
      <c r="H18648" s="704" t="s">
        <v>12364</v>
      </c>
      <c r="J18648" s="39"/>
    </row>
    <row r="18649" spans="1:10" ht="15" x14ac:dyDescent="0.2">
      <c r="A18649" s="733">
        <v>45342</v>
      </c>
      <c r="B18649" s="62" t="s">
        <v>12516</v>
      </c>
      <c r="C18649" s="62" t="s">
        <v>12543</v>
      </c>
      <c r="D18649" s="182" t="s">
        <v>12544</v>
      </c>
      <c r="E18649" s="125">
        <v>300000</v>
      </c>
      <c r="F18649" s="125"/>
      <c r="G18649" s="125">
        <f t="shared" si="353"/>
        <v>-300000</v>
      </c>
      <c r="H18649" s="704" t="s">
        <v>12364</v>
      </c>
      <c r="J18649" s="39"/>
    </row>
    <row r="18650" spans="1:10" ht="15" x14ac:dyDescent="0.2">
      <c r="A18650" s="733">
        <v>45343</v>
      </c>
      <c r="B18650" s="62" t="s">
        <v>11085</v>
      </c>
      <c r="C18650" s="62" t="s">
        <v>10989</v>
      </c>
      <c r="D18650" s="182" t="s">
        <v>12546</v>
      </c>
      <c r="E18650" s="125">
        <v>7300</v>
      </c>
      <c r="F18650" s="125"/>
      <c r="G18650" s="125">
        <f t="shared" ref="G18650:G18655" si="354">F18650-E18650</f>
        <v>-7300</v>
      </c>
      <c r="H18650" s="704" t="s">
        <v>12364</v>
      </c>
      <c r="J18650" s="39"/>
    </row>
    <row r="18651" spans="1:10" ht="15" x14ac:dyDescent="0.2">
      <c r="A18651" s="733">
        <v>45343</v>
      </c>
      <c r="B18651" s="62" t="s">
        <v>8557</v>
      </c>
      <c r="C18651" s="62" t="s">
        <v>10989</v>
      </c>
      <c r="D18651" s="182" t="s">
        <v>12547</v>
      </c>
      <c r="E18651" s="125">
        <v>1100</v>
      </c>
      <c r="F18651" s="125"/>
      <c r="G18651" s="125">
        <f t="shared" si="354"/>
        <v>-1100</v>
      </c>
      <c r="H18651" s="704" t="s">
        <v>12364</v>
      </c>
      <c r="J18651" s="39"/>
    </row>
    <row r="18652" spans="1:10" ht="15" x14ac:dyDescent="0.2">
      <c r="A18652" s="733">
        <v>45343</v>
      </c>
      <c r="B18652" s="62" t="s">
        <v>10906</v>
      </c>
      <c r="C18652" s="62" t="s">
        <v>391</v>
      </c>
      <c r="D18652" s="182" t="s">
        <v>10304</v>
      </c>
      <c r="E18652" s="125">
        <v>1000</v>
      </c>
      <c r="F18652" s="125"/>
      <c r="G18652" s="125">
        <f t="shared" si="354"/>
        <v>-1000</v>
      </c>
      <c r="H18652" s="704" t="s">
        <v>12364</v>
      </c>
      <c r="J18652" s="39"/>
    </row>
    <row r="18653" spans="1:10" ht="15" x14ac:dyDescent="0.2">
      <c r="A18653" s="733">
        <v>45343</v>
      </c>
      <c r="B18653" s="62" t="s">
        <v>12350</v>
      </c>
      <c r="C18653" s="62" t="s">
        <v>5740</v>
      </c>
      <c r="D18653" s="182" t="s">
        <v>12548</v>
      </c>
      <c r="E18653" s="125">
        <v>500</v>
      </c>
      <c r="F18653" s="125"/>
      <c r="G18653" s="125">
        <f t="shared" si="354"/>
        <v>-500</v>
      </c>
      <c r="H18653" s="704" t="s">
        <v>12364</v>
      </c>
      <c r="J18653" s="39"/>
    </row>
    <row r="18654" spans="1:10" ht="15" x14ac:dyDescent="0.2">
      <c r="A18654" s="733">
        <v>45343</v>
      </c>
      <c r="B18654" s="62" t="s">
        <v>12350</v>
      </c>
      <c r="C18654" s="62" t="s">
        <v>5740</v>
      </c>
      <c r="D18654" s="182" t="s">
        <v>369</v>
      </c>
      <c r="E18654" s="125">
        <v>1800</v>
      </c>
      <c r="F18654" s="125"/>
      <c r="G18654" s="125">
        <f t="shared" si="354"/>
        <v>-1800</v>
      </c>
      <c r="H18654" s="704" t="s">
        <v>12364</v>
      </c>
      <c r="J18654" s="39"/>
    </row>
    <row r="18655" spans="1:10" ht="15" x14ac:dyDescent="0.2">
      <c r="A18655" s="733">
        <v>45343</v>
      </c>
      <c r="B18655" s="62" t="s">
        <v>103</v>
      </c>
      <c r="C18655" s="62" t="s">
        <v>103</v>
      </c>
      <c r="D18655" s="182" t="s">
        <v>12541</v>
      </c>
      <c r="E18655" s="125">
        <v>3000</v>
      </c>
      <c r="F18655" s="125"/>
      <c r="G18655" s="125">
        <f t="shared" si="354"/>
        <v>-3000</v>
      </c>
      <c r="H18655" s="704" t="s">
        <v>12364</v>
      </c>
      <c r="J18655" s="39"/>
    </row>
    <row r="18656" spans="1:10" ht="15" x14ac:dyDescent="0.2">
      <c r="A18656" s="733">
        <v>45343</v>
      </c>
      <c r="B18656" s="62" t="s">
        <v>10906</v>
      </c>
      <c r="C18656" s="62" t="s">
        <v>11106</v>
      </c>
      <c r="D18656" s="182" t="s">
        <v>12549</v>
      </c>
      <c r="E18656" s="125">
        <v>275000</v>
      </c>
      <c r="F18656" s="125"/>
      <c r="G18656" s="125">
        <f t="shared" ref="G18656:G18657" si="355">F18656-E18656</f>
        <v>-275000</v>
      </c>
      <c r="H18656" s="704" t="s">
        <v>12364</v>
      </c>
      <c r="J18656" s="39"/>
    </row>
    <row r="18657" spans="1:10" ht="15" x14ac:dyDescent="0.2">
      <c r="A18657" s="733">
        <v>45343</v>
      </c>
      <c r="B18657" s="62" t="s">
        <v>11883</v>
      </c>
      <c r="C18657" s="62" t="s">
        <v>7465</v>
      </c>
      <c r="D18657" s="182" t="s">
        <v>12550</v>
      </c>
      <c r="E18657" s="125">
        <v>1000000</v>
      </c>
      <c r="F18657" s="125"/>
      <c r="G18657" s="125">
        <f t="shared" si="355"/>
        <v>-1000000</v>
      </c>
      <c r="H18657" s="704" t="s">
        <v>12364</v>
      </c>
      <c r="J18657" s="39"/>
    </row>
    <row r="18658" spans="1:10" ht="15" x14ac:dyDescent="0.2">
      <c r="A18658" s="733">
        <v>45344</v>
      </c>
      <c r="B18658" s="62" t="s">
        <v>103</v>
      </c>
      <c r="C18658" s="62" t="s">
        <v>2995</v>
      </c>
      <c r="D18658" s="182" t="s">
        <v>369</v>
      </c>
      <c r="E18658" s="125">
        <v>5330</v>
      </c>
      <c r="F18658" s="125"/>
      <c r="G18658" s="125">
        <f t="shared" ref="G18658:G18660" si="356">F18658-E18658</f>
        <v>-5330</v>
      </c>
      <c r="H18658" s="704" t="s">
        <v>12364</v>
      </c>
      <c r="J18658" s="39"/>
    </row>
    <row r="18659" spans="1:10" ht="15" x14ac:dyDescent="0.2">
      <c r="A18659" s="733">
        <v>45344</v>
      </c>
      <c r="B18659" s="62" t="s">
        <v>8557</v>
      </c>
      <c r="C18659" s="62" t="s">
        <v>204</v>
      </c>
      <c r="D18659" s="182" t="s">
        <v>9917</v>
      </c>
      <c r="E18659" s="125">
        <v>1000</v>
      </c>
      <c r="F18659" s="125"/>
      <c r="G18659" s="125">
        <f t="shared" si="356"/>
        <v>-1000</v>
      </c>
      <c r="H18659" s="704" t="s">
        <v>12364</v>
      </c>
      <c r="J18659" s="39"/>
    </row>
    <row r="18660" spans="1:10" ht="24" x14ac:dyDescent="0.2">
      <c r="A18660" s="733">
        <v>45344</v>
      </c>
      <c r="B18660" s="62" t="s">
        <v>12516</v>
      </c>
      <c r="C18660" s="62" t="s">
        <v>12566</v>
      </c>
      <c r="D18660" s="182" t="s">
        <v>12567</v>
      </c>
      <c r="E18660" s="125">
        <v>2092916</v>
      </c>
      <c r="F18660" s="125"/>
      <c r="G18660" s="125">
        <f t="shared" si="356"/>
        <v>-2092916</v>
      </c>
      <c r="H18660" s="704" t="s">
        <v>12364</v>
      </c>
      <c r="J18660" s="39"/>
    </row>
    <row r="18661" spans="1:10" ht="15" x14ac:dyDescent="0.2">
      <c r="A18661" s="733">
        <v>45345</v>
      </c>
      <c r="B18661" s="62" t="s">
        <v>11085</v>
      </c>
      <c r="C18661" s="62" t="s">
        <v>12551</v>
      </c>
      <c r="D18661" s="182" t="s">
        <v>12552</v>
      </c>
      <c r="E18661" s="125">
        <v>195500</v>
      </c>
      <c r="F18661" s="125"/>
      <c r="G18661" s="125">
        <f t="shared" ref="G18661:G18666" si="357">F18661-E18661</f>
        <v>-195500</v>
      </c>
      <c r="H18661" s="704" t="s">
        <v>12364</v>
      </c>
      <c r="J18661" s="39"/>
    </row>
    <row r="18662" spans="1:10" ht="24" x14ac:dyDescent="0.2">
      <c r="A18662" s="733">
        <v>45345</v>
      </c>
      <c r="B18662" s="62" t="s">
        <v>11085</v>
      </c>
      <c r="C18662" s="62" t="s">
        <v>10989</v>
      </c>
      <c r="D18662" s="182" t="s">
        <v>12553</v>
      </c>
      <c r="E18662" s="125">
        <v>21600</v>
      </c>
      <c r="F18662" s="125"/>
      <c r="G18662" s="125">
        <f t="shared" si="357"/>
        <v>-21600</v>
      </c>
      <c r="H18662" s="704" t="s">
        <v>12364</v>
      </c>
      <c r="J18662" s="39"/>
    </row>
    <row r="18663" spans="1:10" ht="15" x14ac:dyDescent="0.2">
      <c r="A18663" s="733">
        <v>45345</v>
      </c>
      <c r="B18663" s="62" t="s">
        <v>11085</v>
      </c>
      <c r="C18663" s="62" t="s">
        <v>10989</v>
      </c>
      <c r="D18663" s="182" t="s">
        <v>12554</v>
      </c>
      <c r="E18663" s="125">
        <v>78500</v>
      </c>
      <c r="F18663" s="125"/>
      <c r="G18663" s="125">
        <f t="shared" si="357"/>
        <v>-78500</v>
      </c>
      <c r="H18663" s="704" t="s">
        <v>12364</v>
      </c>
      <c r="J18663" s="39"/>
    </row>
    <row r="18664" spans="1:10" ht="15" x14ac:dyDescent="0.2">
      <c r="A18664" s="733">
        <v>45345</v>
      </c>
      <c r="B18664" s="62" t="s">
        <v>11726</v>
      </c>
      <c r="C18664" s="62" t="s">
        <v>10110</v>
      </c>
      <c r="D18664" s="182" t="s">
        <v>12555</v>
      </c>
      <c r="E18664" s="125">
        <v>200000</v>
      </c>
      <c r="F18664" s="125"/>
      <c r="G18664" s="125">
        <f t="shared" si="357"/>
        <v>-200000</v>
      </c>
      <c r="H18664" s="704" t="s">
        <v>12364</v>
      </c>
      <c r="J18664" s="39"/>
    </row>
    <row r="18665" spans="1:10" ht="15" x14ac:dyDescent="0.2">
      <c r="A18665" s="733">
        <v>45345</v>
      </c>
      <c r="B18665" s="62" t="s">
        <v>12516</v>
      </c>
      <c r="C18665" s="62" t="s">
        <v>12543</v>
      </c>
      <c r="D18665" s="182" t="s">
        <v>12556</v>
      </c>
      <c r="E18665" s="125">
        <v>200000</v>
      </c>
      <c r="F18665" s="125"/>
      <c r="G18665" s="125">
        <f t="shared" si="357"/>
        <v>-200000</v>
      </c>
      <c r="H18665" s="704" t="s">
        <v>12364</v>
      </c>
      <c r="J18665" s="39"/>
    </row>
    <row r="18666" spans="1:10" ht="15" x14ac:dyDescent="0.2">
      <c r="A18666" s="733">
        <v>45345</v>
      </c>
      <c r="B18666" s="62" t="s">
        <v>25</v>
      </c>
      <c r="C18666" s="62" t="s">
        <v>8148</v>
      </c>
      <c r="D18666" s="182" t="s">
        <v>6336</v>
      </c>
      <c r="E18666" s="125">
        <v>45290</v>
      </c>
      <c r="F18666" s="125"/>
      <c r="G18666" s="125">
        <f t="shared" si="357"/>
        <v>-45290</v>
      </c>
      <c r="H18666" s="704" t="s">
        <v>12364</v>
      </c>
      <c r="J18666" s="39"/>
    </row>
    <row r="18667" spans="1:10" ht="15" x14ac:dyDescent="0.2">
      <c r="A18667" s="733">
        <v>45345</v>
      </c>
      <c r="B18667" s="62" t="s">
        <v>103</v>
      </c>
      <c r="C18667" s="62" t="s">
        <v>8148</v>
      </c>
      <c r="D18667" s="182" t="s">
        <v>6336</v>
      </c>
      <c r="E18667" s="125">
        <v>17872</v>
      </c>
      <c r="F18667" s="125"/>
      <c r="G18667" s="125">
        <f t="shared" ref="G18667:G18684" si="358">F18667-E18667</f>
        <v>-17872</v>
      </c>
      <c r="H18667" s="704" t="s">
        <v>12364</v>
      </c>
      <c r="J18667" s="39"/>
    </row>
    <row r="18668" spans="1:10" ht="15" x14ac:dyDescent="0.2">
      <c r="A18668" s="733">
        <v>45345</v>
      </c>
      <c r="B18668" s="62" t="s">
        <v>103</v>
      </c>
      <c r="C18668" s="62" t="s">
        <v>103</v>
      </c>
      <c r="D18668" s="182" t="s">
        <v>12541</v>
      </c>
      <c r="E18668" s="125">
        <v>3000</v>
      </c>
      <c r="F18668" s="125"/>
      <c r="G18668" s="125">
        <f t="shared" si="358"/>
        <v>-3000</v>
      </c>
      <c r="H18668" s="704" t="s">
        <v>12364</v>
      </c>
      <c r="J18668" s="39"/>
    </row>
    <row r="18669" spans="1:10" ht="15" x14ac:dyDescent="0.2">
      <c r="A18669" s="733">
        <v>45345</v>
      </c>
      <c r="B18669" s="62" t="s">
        <v>12410</v>
      </c>
      <c r="C18669" s="62" t="s">
        <v>285</v>
      </c>
      <c r="D18669" s="182" t="s">
        <v>9893</v>
      </c>
      <c r="E18669" s="125">
        <v>400</v>
      </c>
      <c r="F18669" s="125"/>
      <c r="G18669" s="125">
        <f t="shared" si="358"/>
        <v>-400</v>
      </c>
      <c r="H18669" s="704" t="s">
        <v>12364</v>
      </c>
      <c r="J18669" s="39"/>
    </row>
    <row r="18670" spans="1:10" ht="15" x14ac:dyDescent="0.2">
      <c r="A18670" s="733">
        <v>45345</v>
      </c>
      <c r="B18670" s="62" t="s">
        <v>10906</v>
      </c>
      <c r="C18670" s="62" t="s">
        <v>285</v>
      </c>
      <c r="D18670" s="182" t="s">
        <v>12583</v>
      </c>
      <c r="E18670" s="125">
        <v>20000</v>
      </c>
      <c r="F18670" s="125"/>
      <c r="G18670" s="125">
        <f t="shared" si="358"/>
        <v>-20000</v>
      </c>
      <c r="H18670" s="704" t="s">
        <v>12364</v>
      </c>
      <c r="J18670" s="39"/>
    </row>
    <row r="18671" spans="1:10" ht="15" x14ac:dyDescent="0.2">
      <c r="A18671" s="733">
        <v>45346</v>
      </c>
      <c r="B18671" s="62" t="s">
        <v>11883</v>
      </c>
      <c r="C18671" s="62" t="s">
        <v>8392</v>
      </c>
      <c r="D18671" s="182" t="s">
        <v>12303</v>
      </c>
      <c r="E18671" s="125">
        <v>500000</v>
      </c>
      <c r="F18671" s="125"/>
      <c r="G18671" s="125">
        <f t="shared" si="358"/>
        <v>-500000</v>
      </c>
      <c r="H18671" s="704" t="s">
        <v>12364</v>
      </c>
      <c r="J18671" s="39"/>
    </row>
    <row r="18672" spans="1:10" ht="15" x14ac:dyDescent="0.2">
      <c r="A18672" s="733">
        <v>45346</v>
      </c>
      <c r="B18672" s="62" t="s">
        <v>10377</v>
      </c>
      <c r="C18672" s="669" t="s">
        <v>255</v>
      </c>
      <c r="D18672" s="906" t="s">
        <v>12568</v>
      </c>
      <c r="E18672" s="671">
        <v>13760</v>
      </c>
      <c r="F18672" s="125"/>
      <c r="G18672" s="125">
        <f t="shared" si="358"/>
        <v>-13760</v>
      </c>
      <c r="H18672" s="704" t="s">
        <v>12364</v>
      </c>
      <c r="J18672" s="39"/>
    </row>
    <row r="18673" spans="1:10" ht="15" x14ac:dyDescent="0.2">
      <c r="A18673" s="733">
        <v>45346</v>
      </c>
      <c r="B18673" s="62" t="s">
        <v>10907</v>
      </c>
      <c r="C18673" s="669" t="s">
        <v>255</v>
      </c>
      <c r="D18673" s="906" t="s">
        <v>12568</v>
      </c>
      <c r="E18673" s="671">
        <v>164280</v>
      </c>
      <c r="F18673" s="125"/>
      <c r="G18673" s="125">
        <f t="shared" ref="G18673:G18675" si="359">F18673-E18673</f>
        <v>-164280</v>
      </c>
      <c r="H18673" s="704" t="s">
        <v>12364</v>
      </c>
      <c r="J18673" s="39"/>
    </row>
    <row r="18674" spans="1:10" ht="15" x14ac:dyDescent="0.2">
      <c r="A18674" s="733">
        <v>45346</v>
      </c>
      <c r="B18674" s="62" t="s">
        <v>11605</v>
      </c>
      <c r="C18674" s="669" t="s">
        <v>255</v>
      </c>
      <c r="D18674" s="906" t="s">
        <v>12568</v>
      </c>
      <c r="E18674" s="671">
        <v>145230</v>
      </c>
      <c r="F18674" s="125"/>
      <c r="G18674" s="125">
        <f t="shared" si="359"/>
        <v>-145230</v>
      </c>
      <c r="H18674" s="704" t="s">
        <v>12364</v>
      </c>
      <c r="J18674" s="39"/>
    </row>
    <row r="18675" spans="1:10" ht="15" x14ac:dyDescent="0.2">
      <c r="A18675" s="733">
        <v>45346</v>
      </c>
      <c r="B18675" s="62" t="s">
        <v>11883</v>
      </c>
      <c r="C18675" s="669" t="s">
        <v>255</v>
      </c>
      <c r="D18675" s="906" t="s">
        <v>12568</v>
      </c>
      <c r="E18675" s="671">
        <v>176730</v>
      </c>
      <c r="F18675" s="125"/>
      <c r="G18675" s="125">
        <f t="shared" si="359"/>
        <v>-176730</v>
      </c>
      <c r="H18675" s="704" t="s">
        <v>12364</v>
      </c>
      <c r="J18675" s="39"/>
    </row>
    <row r="18676" spans="1:10" ht="15" x14ac:dyDescent="0.2">
      <c r="A18676" s="733">
        <v>45347</v>
      </c>
      <c r="B18676" s="62" t="s">
        <v>10906</v>
      </c>
      <c r="C18676" s="62" t="s">
        <v>391</v>
      </c>
      <c r="D18676" s="182" t="s">
        <v>3990</v>
      </c>
      <c r="E18676" s="125">
        <v>5670</v>
      </c>
      <c r="F18676" s="125"/>
      <c r="G18676" s="125">
        <f t="shared" si="358"/>
        <v>-5670</v>
      </c>
      <c r="H18676" s="704" t="s">
        <v>12364</v>
      </c>
      <c r="J18676" s="39"/>
    </row>
    <row r="18677" spans="1:10" ht="15" x14ac:dyDescent="0.2">
      <c r="A18677" s="733">
        <v>45347</v>
      </c>
      <c r="B18677" s="62" t="s">
        <v>8557</v>
      </c>
      <c r="C18677" s="62" t="s">
        <v>10989</v>
      </c>
      <c r="D18677" s="182" t="s">
        <v>5135</v>
      </c>
      <c r="E18677" s="125">
        <v>114974</v>
      </c>
      <c r="F18677" s="125"/>
      <c r="G18677" s="125">
        <f t="shared" si="358"/>
        <v>-114974</v>
      </c>
      <c r="H18677" s="704" t="s">
        <v>12364</v>
      </c>
      <c r="J18677" s="39"/>
    </row>
    <row r="18678" spans="1:10" ht="15" x14ac:dyDescent="0.2">
      <c r="A18678" s="733">
        <v>45347</v>
      </c>
      <c r="B18678" s="62" t="s">
        <v>11085</v>
      </c>
      <c r="C18678" s="62" t="s">
        <v>10989</v>
      </c>
      <c r="D18678" s="182" t="s">
        <v>5135</v>
      </c>
      <c r="E18678" s="125">
        <v>128521</v>
      </c>
      <c r="F18678" s="125"/>
      <c r="G18678" s="125">
        <f t="shared" si="358"/>
        <v>-128521</v>
      </c>
      <c r="H18678" s="704" t="s">
        <v>12364</v>
      </c>
      <c r="J18678" s="39"/>
    </row>
    <row r="18679" spans="1:10" ht="15" x14ac:dyDescent="0.2">
      <c r="A18679" s="733">
        <v>45347</v>
      </c>
      <c r="B18679" s="62" t="s">
        <v>11085</v>
      </c>
      <c r="C18679" s="62" t="s">
        <v>10989</v>
      </c>
      <c r="D18679" s="182" t="s">
        <v>12569</v>
      </c>
      <c r="E18679" s="125">
        <v>16000</v>
      </c>
      <c r="F18679" s="125"/>
      <c r="G18679" s="125">
        <f t="shared" si="358"/>
        <v>-16000</v>
      </c>
      <c r="H18679" s="704" t="s">
        <v>12364</v>
      </c>
      <c r="J18679" s="39"/>
    </row>
    <row r="18680" spans="1:10" ht="15" x14ac:dyDescent="0.2">
      <c r="A18680" s="733">
        <v>45347</v>
      </c>
      <c r="B18680" s="62" t="s">
        <v>103</v>
      </c>
      <c r="C18680" s="62" t="s">
        <v>12570</v>
      </c>
      <c r="D18680" s="182" t="s">
        <v>12571</v>
      </c>
      <c r="E18680" s="125">
        <v>100000</v>
      </c>
      <c r="F18680" s="125"/>
      <c r="G18680" s="125">
        <f t="shared" si="358"/>
        <v>-100000</v>
      </c>
      <c r="H18680" s="704" t="s">
        <v>12364</v>
      </c>
      <c r="J18680" s="39"/>
    </row>
    <row r="18681" spans="1:10" ht="15" x14ac:dyDescent="0.2">
      <c r="A18681" s="733">
        <v>45347</v>
      </c>
      <c r="B18681" s="62" t="s">
        <v>11883</v>
      </c>
      <c r="C18681" s="62" t="s">
        <v>8388</v>
      </c>
      <c r="D18681" s="182" t="s">
        <v>12573</v>
      </c>
      <c r="E18681" s="125">
        <v>33000</v>
      </c>
      <c r="F18681" s="125"/>
      <c r="G18681" s="125">
        <f t="shared" si="358"/>
        <v>-33000</v>
      </c>
      <c r="H18681" s="704" t="s">
        <v>12364</v>
      </c>
      <c r="J18681" s="39"/>
    </row>
    <row r="18682" spans="1:10" ht="15" x14ac:dyDescent="0.2">
      <c r="A18682" s="733">
        <v>45347</v>
      </c>
      <c r="B18682" s="62" t="s">
        <v>9984</v>
      </c>
      <c r="C18682" s="62" t="s">
        <v>6422</v>
      </c>
      <c r="D18682" s="182" t="s">
        <v>12572</v>
      </c>
      <c r="E18682" s="125">
        <v>50000</v>
      </c>
      <c r="F18682" s="125"/>
      <c r="G18682" s="125">
        <f t="shared" si="358"/>
        <v>-50000</v>
      </c>
      <c r="H18682" s="704" t="s">
        <v>12364</v>
      </c>
      <c r="J18682" s="39"/>
    </row>
    <row r="18683" spans="1:10" ht="15" x14ac:dyDescent="0.2">
      <c r="A18683" s="733">
        <v>45348</v>
      </c>
      <c r="B18683" s="62" t="s">
        <v>10230</v>
      </c>
      <c r="C18683" s="62" t="s">
        <v>11736</v>
      </c>
      <c r="D18683" s="182" t="s">
        <v>12574</v>
      </c>
      <c r="E18683" s="125">
        <v>146000</v>
      </c>
      <c r="F18683" s="125"/>
      <c r="G18683" s="125">
        <f t="shared" si="358"/>
        <v>-146000</v>
      </c>
      <c r="H18683" s="704" t="s">
        <v>12364</v>
      </c>
      <c r="J18683" s="39"/>
    </row>
    <row r="18684" spans="1:10" ht="15" x14ac:dyDescent="0.2">
      <c r="A18684" s="733">
        <v>45348</v>
      </c>
      <c r="B18684" s="62" t="s">
        <v>12516</v>
      </c>
      <c r="C18684" s="62" t="s">
        <v>10975</v>
      </c>
      <c r="D18684" s="182" t="s">
        <v>12575</v>
      </c>
      <c r="E18684" s="125">
        <v>135936</v>
      </c>
      <c r="F18684" s="125"/>
      <c r="G18684" s="125">
        <f t="shared" si="358"/>
        <v>-135936</v>
      </c>
      <c r="H18684" s="704" t="s">
        <v>12364</v>
      </c>
      <c r="J18684" s="39"/>
    </row>
    <row r="18685" spans="1:10" ht="15" x14ac:dyDescent="0.2">
      <c r="A18685" s="733">
        <v>45348</v>
      </c>
      <c r="B18685" s="62" t="s">
        <v>3945</v>
      </c>
      <c r="C18685" s="62" t="s">
        <v>391</v>
      </c>
      <c r="D18685" s="182" t="s">
        <v>12576</v>
      </c>
      <c r="E18685" s="125">
        <v>11000</v>
      </c>
      <c r="F18685" s="125"/>
      <c r="G18685" s="125">
        <f t="shared" ref="G18685:G18724" si="360">F18685-E18685</f>
        <v>-11000</v>
      </c>
      <c r="H18685" s="704" t="s">
        <v>12364</v>
      </c>
      <c r="J18685" s="39"/>
    </row>
    <row r="18686" spans="1:10" ht="15" x14ac:dyDescent="0.2">
      <c r="A18686" s="733">
        <v>45348</v>
      </c>
      <c r="B18686" s="62" t="s">
        <v>9407</v>
      </c>
      <c r="C18686" s="62" t="s">
        <v>5740</v>
      </c>
      <c r="D18686" s="182" t="s">
        <v>369</v>
      </c>
      <c r="E18686" s="125">
        <v>5000</v>
      </c>
      <c r="F18686" s="125"/>
      <c r="G18686" s="125">
        <f t="shared" si="360"/>
        <v>-5000</v>
      </c>
      <c r="H18686" s="704" t="s">
        <v>12364</v>
      </c>
      <c r="J18686" s="39"/>
    </row>
    <row r="18687" spans="1:10" ht="15" x14ac:dyDescent="0.2">
      <c r="A18687" s="733">
        <v>45348</v>
      </c>
      <c r="B18687" s="62" t="s">
        <v>11883</v>
      </c>
      <c r="C18687" s="1082" t="s">
        <v>793</v>
      </c>
      <c r="D18687" s="1085" t="s">
        <v>12203</v>
      </c>
      <c r="E18687" s="1084">
        <v>25000</v>
      </c>
      <c r="F18687" s="125"/>
      <c r="G18687" s="125">
        <f t="shared" ref="G18687:G18691" si="361">F18687-E18687</f>
        <v>-25000</v>
      </c>
      <c r="H18687" s="704" t="s">
        <v>12364</v>
      </c>
      <c r="J18687" s="39"/>
    </row>
    <row r="18688" spans="1:10" ht="15" x14ac:dyDescent="0.2">
      <c r="A18688" s="733">
        <v>45348</v>
      </c>
      <c r="B18688" s="62" t="s">
        <v>11085</v>
      </c>
      <c r="C18688" s="1082" t="s">
        <v>793</v>
      </c>
      <c r="D18688" s="1085" t="s">
        <v>12203</v>
      </c>
      <c r="E18688" s="1084">
        <v>25000</v>
      </c>
      <c r="F18688" s="125"/>
      <c r="G18688" s="125">
        <f t="shared" si="361"/>
        <v>-25000</v>
      </c>
      <c r="H18688" s="704" t="s">
        <v>12364</v>
      </c>
      <c r="J18688" s="39"/>
    </row>
    <row r="18689" spans="1:10" ht="15" x14ac:dyDescent="0.2">
      <c r="A18689" s="733">
        <v>45348</v>
      </c>
      <c r="B18689" s="62" t="s">
        <v>10906</v>
      </c>
      <c r="C18689" s="1082" t="s">
        <v>793</v>
      </c>
      <c r="D18689" s="1085" t="s">
        <v>12204</v>
      </c>
      <c r="E18689" s="1084">
        <v>25000</v>
      </c>
      <c r="F18689" s="125"/>
      <c r="G18689" s="125">
        <f t="shared" si="361"/>
        <v>-25000</v>
      </c>
      <c r="H18689" s="704" t="s">
        <v>12364</v>
      </c>
      <c r="J18689" s="39"/>
    </row>
    <row r="18690" spans="1:10" ht="15" x14ac:dyDescent="0.2">
      <c r="A18690" s="733">
        <v>45348</v>
      </c>
      <c r="B18690" s="62" t="s">
        <v>10230</v>
      </c>
      <c r="C18690" s="1082" t="s">
        <v>793</v>
      </c>
      <c r="D18690" s="1085" t="s">
        <v>12204</v>
      </c>
      <c r="E18690" s="1084">
        <v>25000</v>
      </c>
      <c r="F18690" s="125"/>
      <c r="G18690" s="125">
        <f t="shared" si="361"/>
        <v>-25000</v>
      </c>
      <c r="H18690" s="704" t="s">
        <v>12364</v>
      </c>
      <c r="J18690" s="39"/>
    </row>
    <row r="18691" spans="1:10" ht="15" x14ac:dyDescent="0.2">
      <c r="A18691" s="733">
        <v>45348</v>
      </c>
      <c r="B18691" s="62" t="s">
        <v>25</v>
      </c>
      <c r="C18691" s="1082" t="s">
        <v>793</v>
      </c>
      <c r="D18691" s="1085" t="s">
        <v>12205</v>
      </c>
      <c r="E18691" s="1084">
        <v>105000</v>
      </c>
      <c r="F18691" s="125"/>
      <c r="G18691" s="125">
        <f t="shared" si="361"/>
        <v>-105000</v>
      </c>
      <c r="H18691" s="704" t="s">
        <v>12364</v>
      </c>
      <c r="J18691" s="39"/>
    </row>
    <row r="18692" spans="1:10" ht="15" x14ac:dyDescent="0.2">
      <c r="A18692" s="733">
        <v>45348</v>
      </c>
      <c r="B18692" s="1082" t="s">
        <v>11085</v>
      </c>
      <c r="C18692" s="1082" t="s">
        <v>793</v>
      </c>
      <c r="D18692" s="1085" t="s">
        <v>11834</v>
      </c>
      <c r="E18692" s="1084">
        <v>46250</v>
      </c>
      <c r="F18692" s="125"/>
      <c r="G18692" s="125">
        <f t="shared" ref="G18692:G18709" si="362">F18692-E18692</f>
        <v>-46250</v>
      </c>
      <c r="H18692" s="704" t="s">
        <v>12364</v>
      </c>
      <c r="J18692" s="39"/>
    </row>
    <row r="18693" spans="1:10" ht="15" x14ac:dyDescent="0.2">
      <c r="A18693" s="733">
        <v>45348</v>
      </c>
      <c r="B18693" s="1082" t="s">
        <v>11131</v>
      </c>
      <c r="C18693" s="1082" t="s">
        <v>793</v>
      </c>
      <c r="D18693" s="1085" t="s">
        <v>10116</v>
      </c>
      <c r="E18693" s="1084">
        <v>36050</v>
      </c>
      <c r="F18693" s="125"/>
      <c r="G18693" s="125">
        <f t="shared" si="362"/>
        <v>-36050</v>
      </c>
      <c r="H18693" s="704" t="s">
        <v>12364</v>
      </c>
      <c r="J18693" s="39"/>
    </row>
    <row r="18694" spans="1:10" ht="15" x14ac:dyDescent="0.2">
      <c r="A18694" s="733">
        <v>45348</v>
      </c>
      <c r="B18694" s="1082" t="s">
        <v>103</v>
      </c>
      <c r="C18694" s="1082" t="s">
        <v>793</v>
      </c>
      <c r="D18694" s="1085" t="s">
        <v>10135</v>
      </c>
      <c r="E18694" s="1084">
        <v>267000</v>
      </c>
      <c r="F18694" s="125"/>
      <c r="G18694" s="125">
        <f t="shared" si="362"/>
        <v>-267000</v>
      </c>
      <c r="H18694" s="704" t="s">
        <v>12364</v>
      </c>
      <c r="J18694" s="39"/>
    </row>
    <row r="18695" spans="1:10" ht="15" x14ac:dyDescent="0.2">
      <c r="A18695" s="733">
        <v>45348</v>
      </c>
      <c r="B18695" s="1082" t="s">
        <v>8557</v>
      </c>
      <c r="C18695" s="1082" t="s">
        <v>793</v>
      </c>
      <c r="D18695" s="1085" t="s">
        <v>11837</v>
      </c>
      <c r="E18695" s="1084">
        <v>50430</v>
      </c>
      <c r="F18695" s="125"/>
      <c r="G18695" s="125">
        <f t="shared" si="362"/>
        <v>-50430</v>
      </c>
      <c r="H18695" s="704" t="s">
        <v>12364</v>
      </c>
      <c r="J18695" s="39"/>
    </row>
    <row r="18696" spans="1:10" ht="15" x14ac:dyDescent="0.2">
      <c r="A18696" s="733">
        <v>45348</v>
      </c>
      <c r="B18696" s="1082" t="s">
        <v>3945</v>
      </c>
      <c r="C18696" s="1082" t="s">
        <v>793</v>
      </c>
      <c r="D18696" s="1085" t="s">
        <v>12091</v>
      </c>
      <c r="E18696" s="1084">
        <v>131915.94827586209</v>
      </c>
      <c r="F18696" s="125"/>
      <c r="G18696" s="125">
        <f t="shared" si="362"/>
        <v>-131915.94827586209</v>
      </c>
      <c r="H18696" s="704" t="s">
        <v>12364</v>
      </c>
      <c r="J18696" s="39"/>
    </row>
    <row r="18697" spans="1:10" ht="15" x14ac:dyDescent="0.2">
      <c r="A18697" s="733">
        <v>45348</v>
      </c>
      <c r="B18697" s="1082" t="s">
        <v>11131</v>
      </c>
      <c r="C18697" s="1082" t="s">
        <v>793</v>
      </c>
      <c r="D18697" s="1085" t="s">
        <v>12635</v>
      </c>
      <c r="E18697" s="1084">
        <v>88680</v>
      </c>
      <c r="F18697" s="125"/>
      <c r="G18697" s="125">
        <f t="shared" si="362"/>
        <v>-88680</v>
      </c>
      <c r="H18697" s="704" t="s">
        <v>12364</v>
      </c>
      <c r="J18697" s="39"/>
    </row>
    <row r="18698" spans="1:10" ht="15" x14ac:dyDescent="0.2">
      <c r="A18698" s="733">
        <v>45348</v>
      </c>
      <c r="B18698" s="1082" t="s">
        <v>12618</v>
      </c>
      <c r="C18698" s="1082" t="s">
        <v>793</v>
      </c>
      <c r="D18698" s="1085" t="s">
        <v>12636</v>
      </c>
      <c r="E18698" s="1084">
        <v>71890</v>
      </c>
      <c r="F18698" s="125"/>
      <c r="G18698" s="125">
        <f t="shared" si="362"/>
        <v>-71890</v>
      </c>
      <c r="H18698" s="704" t="s">
        <v>12364</v>
      </c>
      <c r="J18698" s="39"/>
    </row>
    <row r="18699" spans="1:10" ht="15" x14ac:dyDescent="0.2">
      <c r="A18699" s="733">
        <v>45348</v>
      </c>
      <c r="B18699" s="1082" t="s">
        <v>10906</v>
      </c>
      <c r="C18699" s="1082" t="s">
        <v>793</v>
      </c>
      <c r="D18699" s="1085" t="s">
        <v>11833</v>
      </c>
      <c r="E18699" s="1084">
        <v>13800</v>
      </c>
      <c r="F18699" s="125"/>
      <c r="G18699" s="125">
        <f t="shared" si="362"/>
        <v>-13800</v>
      </c>
      <c r="H18699" s="704" t="s">
        <v>12364</v>
      </c>
      <c r="J18699" s="39"/>
    </row>
    <row r="18700" spans="1:10" ht="15" x14ac:dyDescent="0.2">
      <c r="A18700" s="733">
        <v>45348</v>
      </c>
      <c r="B18700" s="1082" t="s">
        <v>37</v>
      </c>
      <c r="C18700" s="1082" t="s">
        <v>793</v>
      </c>
      <c r="D18700" s="1085" t="s">
        <v>11832</v>
      </c>
      <c r="E18700" s="1084">
        <v>164698.27586206899</v>
      </c>
      <c r="F18700" s="125"/>
      <c r="G18700" s="125">
        <f t="shared" si="362"/>
        <v>-164698.27586206899</v>
      </c>
      <c r="H18700" s="704" t="s">
        <v>12364</v>
      </c>
      <c r="J18700" s="39"/>
    </row>
    <row r="18701" spans="1:10" ht="15" x14ac:dyDescent="0.2">
      <c r="A18701" s="733">
        <v>45348</v>
      </c>
      <c r="B18701" s="1082" t="s">
        <v>11883</v>
      </c>
      <c r="C18701" s="1082" t="s">
        <v>793</v>
      </c>
      <c r="D18701" s="1085" t="s">
        <v>12402</v>
      </c>
      <c r="E18701" s="1084">
        <v>70000</v>
      </c>
      <c r="F18701" s="125"/>
      <c r="G18701" s="125">
        <f t="shared" si="362"/>
        <v>-70000</v>
      </c>
      <c r="H18701" s="704" t="s">
        <v>12364</v>
      </c>
      <c r="J18701" s="39"/>
    </row>
    <row r="18702" spans="1:10" ht="15" x14ac:dyDescent="0.2">
      <c r="A18702" s="733">
        <v>45348</v>
      </c>
      <c r="B18702" s="1082" t="s">
        <v>10906</v>
      </c>
      <c r="C18702" s="1082" t="s">
        <v>793</v>
      </c>
      <c r="D18702" s="1085" t="s">
        <v>10747</v>
      </c>
      <c r="E18702" s="1084">
        <v>83000</v>
      </c>
      <c r="F18702" s="125"/>
      <c r="G18702" s="125">
        <f t="shared" si="362"/>
        <v>-83000</v>
      </c>
      <c r="H18702" s="704" t="s">
        <v>12364</v>
      </c>
      <c r="J18702" s="39"/>
    </row>
    <row r="18703" spans="1:10" ht="15" x14ac:dyDescent="0.2">
      <c r="A18703" s="733">
        <v>45348</v>
      </c>
      <c r="B18703" s="1082" t="s">
        <v>11085</v>
      </c>
      <c r="C18703" s="1082" t="s">
        <v>793</v>
      </c>
      <c r="D18703" s="1085" t="s">
        <v>10736</v>
      </c>
      <c r="E18703" s="1084">
        <v>20700</v>
      </c>
      <c r="F18703" s="125"/>
      <c r="G18703" s="125">
        <f t="shared" si="362"/>
        <v>-20700</v>
      </c>
      <c r="H18703" s="704" t="s">
        <v>12364</v>
      </c>
      <c r="J18703" s="39"/>
    </row>
    <row r="18704" spans="1:10" ht="15" x14ac:dyDescent="0.2">
      <c r="A18704" s="733">
        <v>45348</v>
      </c>
      <c r="B18704" s="1082" t="s">
        <v>11085</v>
      </c>
      <c r="C18704" s="1082" t="s">
        <v>793</v>
      </c>
      <c r="D18704" s="1085" t="s">
        <v>12638</v>
      </c>
      <c r="E18704" s="1084">
        <v>39100</v>
      </c>
      <c r="F18704" s="125"/>
      <c r="G18704" s="125">
        <f t="shared" si="362"/>
        <v>-39100</v>
      </c>
      <c r="H18704" s="704" t="s">
        <v>12364</v>
      </c>
      <c r="J18704" s="39"/>
    </row>
    <row r="18705" spans="1:10" ht="15" x14ac:dyDescent="0.2">
      <c r="A18705" s="733">
        <v>45348</v>
      </c>
      <c r="B18705" s="1082" t="s">
        <v>11085</v>
      </c>
      <c r="C18705" s="1082" t="s">
        <v>793</v>
      </c>
      <c r="D18705" s="1085" t="s">
        <v>12639</v>
      </c>
      <c r="E18705" s="1084">
        <v>34300</v>
      </c>
      <c r="F18705" s="125"/>
      <c r="G18705" s="125">
        <f t="shared" si="362"/>
        <v>-34300</v>
      </c>
      <c r="H18705" s="704" t="s">
        <v>12364</v>
      </c>
      <c r="J18705" s="39"/>
    </row>
    <row r="18706" spans="1:10" ht="15" x14ac:dyDescent="0.2">
      <c r="A18706" s="733">
        <v>45348</v>
      </c>
      <c r="B18706" s="1082" t="s">
        <v>3944</v>
      </c>
      <c r="C18706" s="1082" t="s">
        <v>793</v>
      </c>
      <c r="D18706" s="1085" t="s">
        <v>12400</v>
      </c>
      <c r="E18706" s="1084">
        <v>140338.36206896551</v>
      </c>
      <c r="F18706" s="125"/>
      <c r="G18706" s="125">
        <f t="shared" si="362"/>
        <v>-140338.36206896551</v>
      </c>
      <c r="H18706" s="704" t="s">
        <v>12364</v>
      </c>
      <c r="J18706" s="39"/>
    </row>
    <row r="18707" spans="1:10" ht="15" x14ac:dyDescent="0.2">
      <c r="A18707" s="733">
        <v>45348</v>
      </c>
      <c r="B18707" s="1082" t="s">
        <v>10906</v>
      </c>
      <c r="C18707" s="1082" t="s">
        <v>793</v>
      </c>
      <c r="D18707" s="1085" t="s">
        <v>12162</v>
      </c>
      <c r="E18707" s="1084">
        <v>57930</v>
      </c>
      <c r="F18707" s="125"/>
      <c r="G18707" s="125">
        <f t="shared" si="362"/>
        <v>-57930</v>
      </c>
      <c r="H18707" s="704" t="s">
        <v>12364</v>
      </c>
      <c r="J18707" s="39"/>
    </row>
    <row r="18708" spans="1:10" ht="15" x14ac:dyDescent="0.2">
      <c r="A18708" s="733">
        <v>45348</v>
      </c>
      <c r="B18708" s="1082" t="s">
        <v>10906</v>
      </c>
      <c r="C18708" s="1082" t="s">
        <v>793</v>
      </c>
      <c r="D18708" s="1085" t="s">
        <v>11868</v>
      </c>
      <c r="E18708" s="1084">
        <v>28500</v>
      </c>
      <c r="F18708" s="125"/>
      <c r="G18708" s="125">
        <f t="shared" si="362"/>
        <v>-28500</v>
      </c>
      <c r="H18708" s="704" t="s">
        <v>12364</v>
      </c>
      <c r="J18708" s="39"/>
    </row>
    <row r="18709" spans="1:10" ht="15" x14ac:dyDescent="0.2">
      <c r="A18709" s="733">
        <v>45348</v>
      </c>
      <c r="B18709" s="1082" t="s">
        <v>11883</v>
      </c>
      <c r="C18709" s="1082" t="s">
        <v>793</v>
      </c>
      <c r="D18709" s="1085" t="s">
        <v>12403</v>
      </c>
      <c r="E18709" s="1084">
        <v>60000</v>
      </c>
      <c r="F18709" s="125"/>
      <c r="G18709" s="125">
        <f t="shared" si="362"/>
        <v>-60000</v>
      </c>
      <c r="H18709" s="704" t="s">
        <v>12364</v>
      </c>
      <c r="J18709" s="39"/>
    </row>
    <row r="18710" spans="1:10" ht="15" x14ac:dyDescent="0.2">
      <c r="A18710" s="733">
        <v>45348</v>
      </c>
      <c r="B18710" s="1082" t="s">
        <v>10906</v>
      </c>
      <c r="C18710" s="1082" t="s">
        <v>793</v>
      </c>
      <c r="D18710" s="1085" t="s">
        <v>11585</v>
      </c>
      <c r="E18710" s="1084">
        <v>40650</v>
      </c>
      <c r="F18710" s="125"/>
      <c r="G18710" s="125">
        <f t="shared" ref="G18710:G18720" si="363">F18710-E18710</f>
        <v>-40650</v>
      </c>
      <c r="H18710" s="704" t="s">
        <v>12364</v>
      </c>
      <c r="J18710" s="39"/>
    </row>
    <row r="18711" spans="1:10" ht="15" x14ac:dyDescent="0.2">
      <c r="A18711" s="733">
        <v>45348</v>
      </c>
      <c r="B18711" s="1082" t="s">
        <v>3945</v>
      </c>
      <c r="C18711" s="1082" t="s">
        <v>793</v>
      </c>
      <c r="D18711" s="1085" t="s">
        <v>12674</v>
      </c>
      <c r="E18711" s="1084">
        <v>28000</v>
      </c>
      <c r="F18711" s="125"/>
      <c r="G18711" s="125">
        <f t="shared" si="363"/>
        <v>-28000</v>
      </c>
      <c r="H18711" s="704" t="s">
        <v>12364</v>
      </c>
      <c r="J18711" s="39"/>
    </row>
    <row r="18712" spans="1:10" ht="15" x14ac:dyDescent="0.2">
      <c r="A18712" s="733">
        <v>45348</v>
      </c>
      <c r="B18712" s="1082" t="s">
        <v>8557</v>
      </c>
      <c r="C18712" s="1082" t="s">
        <v>793</v>
      </c>
      <c r="D18712" s="1085" t="s">
        <v>10745</v>
      </c>
      <c r="E18712" s="1084">
        <v>51750</v>
      </c>
      <c r="F18712" s="125"/>
      <c r="G18712" s="125">
        <f t="shared" si="363"/>
        <v>-51750</v>
      </c>
      <c r="H18712" s="704" t="s">
        <v>12364</v>
      </c>
      <c r="J18712" s="39"/>
    </row>
    <row r="18713" spans="1:10" ht="15" x14ac:dyDescent="0.2">
      <c r="A18713" s="733">
        <v>45348</v>
      </c>
      <c r="B18713" s="1082" t="s">
        <v>11883</v>
      </c>
      <c r="C18713" s="1082" t="s">
        <v>793</v>
      </c>
      <c r="D18713" s="1085" t="s">
        <v>12675</v>
      </c>
      <c r="E18713" s="1084">
        <v>64150</v>
      </c>
      <c r="F18713" s="125"/>
      <c r="G18713" s="125">
        <f t="shared" si="363"/>
        <v>-64150</v>
      </c>
      <c r="H18713" s="704" t="s">
        <v>12364</v>
      </c>
      <c r="J18713" s="39"/>
    </row>
    <row r="18714" spans="1:10" ht="15" x14ac:dyDescent="0.2">
      <c r="A18714" s="733">
        <v>45348</v>
      </c>
      <c r="B18714" s="1082" t="s">
        <v>11726</v>
      </c>
      <c r="C18714" s="1082" t="s">
        <v>793</v>
      </c>
      <c r="D18714" s="1085" t="s">
        <v>12395</v>
      </c>
      <c r="E18714" s="1084">
        <v>678905.17241379316</v>
      </c>
      <c r="F18714" s="125"/>
      <c r="G18714" s="125">
        <f t="shared" si="363"/>
        <v>-678905.17241379316</v>
      </c>
      <c r="H18714" s="704" t="s">
        <v>12364</v>
      </c>
      <c r="J18714" s="39"/>
    </row>
    <row r="18715" spans="1:10" ht="15" x14ac:dyDescent="0.2">
      <c r="A18715" s="733">
        <v>45348</v>
      </c>
      <c r="B18715" s="1082" t="s">
        <v>12516</v>
      </c>
      <c r="C18715" s="1082" t="s">
        <v>793</v>
      </c>
      <c r="D18715" s="1085" t="s">
        <v>11835</v>
      </c>
      <c r="E18715" s="1084">
        <v>76200</v>
      </c>
      <c r="F18715" s="125"/>
      <c r="G18715" s="125">
        <f t="shared" si="363"/>
        <v>-76200</v>
      </c>
      <c r="H18715" s="704" t="s">
        <v>12364</v>
      </c>
      <c r="J18715" s="39"/>
    </row>
    <row r="18716" spans="1:10" ht="15" x14ac:dyDescent="0.2">
      <c r="A18716" s="733">
        <v>45348</v>
      </c>
      <c r="B18716" s="1082" t="s">
        <v>10177</v>
      </c>
      <c r="C18716" s="1082" t="s">
        <v>793</v>
      </c>
      <c r="D18716" s="1085" t="s">
        <v>8429</v>
      </c>
      <c r="E18716" s="1084">
        <v>5000</v>
      </c>
      <c r="F18716" s="125"/>
      <c r="G18716" s="125">
        <f t="shared" si="363"/>
        <v>-5000</v>
      </c>
      <c r="H18716" s="704" t="s">
        <v>12364</v>
      </c>
      <c r="J18716" s="39"/>
    </row>
    <row r="18717" spans="1:10" ht="15" x14ac:dyDescent="0.2">
      <c r="A18717" s="733">
        <v>45348</v>
      </c>
      <c r="B18717" s="1082" t="s">
        <v>11726</v>
      </c>
      <c r="C18717" s="1082" t="s">
        <v>793</v>
      </c>
      <c r="D18717" s="1085" t="s">
        <v>12725</v>
      </c>
      <c r="E18717" s="1084">
        <v>3500</v>
      </c>
      <c r="F18717" s="125"/>
      <c r="G18717" s="125">
        <f t="shared" si="363"/>
        <v>-3500</v>
      </c>
      <c r="H18717" s="704" t="s">
        <v>12364</v>
      </c>
      <c r="J18717" s="39"/>
    </row>
    <row r="18718" spans="1:10" ht="15" x14ac:dyDescent="0.2">
      <c r="A18718" s="733">
        <v>45348</v>
      </c>
      <c r="B18718" s="1082" t="s">
        <v>11726</v>
      </c>
      <c r="C18718" s="1082" t="s">
        <v>793</v>
      </c>
      <c r="D18718" s="1085" t="s">
        <v>12726</v>
      </c>
      <c r="E18718" s="1084">
        <v>32500</v>
      </c>
      <c r="F18718" s="125"/>
      <c r="G18718" s="125">
        <f t="shared" si="363"/>
        <v>-32500</v>
      </c>
      <c r="H18718" s="704" t="s">
        <v>12364</v>
      </c>
      <c r="J18718" s="39"/>
    </row>
    <row r="18719" spans="1:10" ht="15" x14ac:dyDescent="0.2">
      <c r="A18719" s="733">
        <v>45348</v>
      </c>
      <c r="B18719" s="62" t="s">
        <v>11089</v>
      </c>
      <c r="C18719" s="62" t="s">
        <v>10989</v>
      </c>
      <c r="D18719" s="182" t="s">
        <v>12577</v>
      </c>
      <c r="E18719" s="125">
        <v>1350</v>
      </c>
      <c r="F18719" s="125"/>
      <c r="G18719" s="125">
        <f t="shared" si="363"/>
        <v>-1350</v>
      </c>
      <c r="H18719" s="704" t="s">
        <v>12364</v>
      </c>
      <c r="J18719" s="39"/>
    </row>
    <row r="18720" spans="1:10" ht="15" x14ac:dyDescent="0.2">
      <c r="A18720" s="733">
        <v>45348</v>
      </c>
      <c r="B18720" s="62" t="s">
        <v>11883</v>
      </c>
      <c r="C18720" s="62" t="s">
        <v>10989</v>
      </c>
      <c r="D18720" s="182" t="s">
        <v>11264</v>
      </c>
      <c r="E18720" s="125">
        <v>3450</v>
      </c>
      <c r="F18720" s="125"/>
      <c r="G18720" s="125">
        <f t="shared" si="363"/>
        <v>-3450</v>
      </c>
      <c r="H18720" s="704" t="s">
        <v>12364</v>
      </c>
      <c r="J18720" s="39"/>
    </row>
    <row r="18721" spans="1:10" ht="15" x14ac:dyDescent="0.2">
      <c r="A18721" s="733">
        <v>45348</v>
      </c>
      <c r="B18721" s="62" t="s">
        <v>10906</v>
      </c>
      <c r="C18721" s="62" t="s">
        <v>10989</v>
      </c>
      <c r="D18721" s="182" t="s">
        <v>12578</v>
      </c>
      <c r="E18721" s="125">
        <v>1950</v>
      </c>
      <c r="F18721" s="125"/>
      <c r="G18721" s="125">
        <f t="shared" si="360"/>
        <v>-1950</v>
      </c>
      <c r="H18721" s="704" t="s">
        <v>12364</v>
      </c>
      <c r="J18721" s="39"/>
    </row>
    <row r="18722" spans="1:10" ht="15" x14ac:dyDescent="0.2">
      <c r="A18722" s="733">
        <v>45348</v>
      </c>
      <c r="B18722" s="62" t="s">
        <v>103</v>
      </c>
      <c r="C18722" s="62" t="s">
        <v>103</v>
      </c>
      <c r="D18722" s="182" t="s">
        <v>12541</v>
      </c>
      <c r="E18722" s="125">
        <v>5500</v>
      </c>
      <c r="F18722" s="125"/>
      <c r="G18722" s="125">
        <f t="shared" si="360"/>
        <v>-5500</v>
      </c>
      <c r="H18722" s="704" t="s">
        <v>12364</v>
      </c>
      <c r="J18722" s="39"/>
    </row>
    <row r="18723" spans="1:10" ht="15" x14ac:dyDescent="0.2">
      <c r="A18723" s="733">
        <v>45349</v>
      </c>
      <c r="B18723" s="62" t="s">
        <v>8557</v>
      </c>
      <c r="C18723" s="62" t="s">
        <v>12579</v>
      </c>
      <c r="D18723" s="182" t="s">
        <v>12580</v>
      </c>
      <c r="E18723" s="125">
        <v>30000</v>
      </c>
      <c r="F18723" s="125"/>
      <c r="G18723" s="125">
        <f t="shared" si="360"/>
        <v>-30000</v>
      </c>
      <c r="H18723" s="704" t="s">
        <v>12364</v>
      </c>
      <c r="J18723" s="39"/>
    </row>
    <row r="18724" spans="1:10" ht="48" x14ac:dyDescent="0.2">
      <c r="A18724" s="733">
        <v>45349</v>
      </c>
      <c r="B18724" s="62" t="s">
        <v>10906</v>
      </c>
      <c r="C18724" s="62" t="s">
        <v>10851</v>
      </c>
      <c r="D18724" s="182" t="s">
        <v>12581</v>
      </c>
      <c r="E18724" s="125">
        <v>200000</v>
      </c>
      <c r="F18724" s="125"/>
      <c r="G18724" s="125">
        <f t="shared" si="360"/>
        <v>-200000</v>
      </c>
      <c r="H18724" s="704" t="s">
        <v>12364</v>
      </c>
      <c r="J18724" s="39"/>
    </row>
    <row r="18725" spans="1:10" ht="15" x14ac:dyDescent="0.2">
      <c r="A18725" s="733">
        <v>45349</v>
      </c>
      <c r="B18725" s="62" t="s">
        <v>10230</v>
      </c>
      <c r="C18725" s="62" t="s">
        <v>8370</v>
      </c>
      <c r="D18725" s="182" t="s">
        <v>369</v>
      </c>
      <c r="E18725" s="125">
        <v>7600</v>
      </c>
      <c r="F18725" s="125"/>
      <c r="G18725" s="125">
        <f t="shared" ref="G18725:G18729" si="364">F18725-E18725</f>
        <v>-7600</v>
      </c>
      <c r="H18725" s="704" t="s">
        <v>12364</v>
      </c>
      <c r="J18725" s="39"/>
    </row>
    <row r="18726" spans="1:10" ht="15" x14ac:dyDescent="0.2">
      <c r="A18726" s="733">
        <v>45349</v>
      </c>
      <c r="B18726" s="62" t="s">
        <v>11085</v>
      </c>
      <c r="C18726" s="62" t="s">
        <v>11621</v>
      </c>
      <c r="D18726" s="182" t="s">
        <v>12596</v>
      </c>
      <c r="E18726" s="125">
        <v>6500</v>
      </c>
      <c r="F18726" s="125"/>
      <c r="G18726" s="125">
        <f t="shared" si="364"/>
        <v>-6500</v>
      </c>
      <c r="H18726" s="704" t="s">
        <v>12364</v>
      </c>
      <c r="J18726" s="39"/>
    </row>
    <row r="18727" spans="1:10" ht="15" x14ac:dyDescent="0.2">
      <c r="A18727" s="733">
        <v>45349</v>
      </c>
      <c r="B18727" s="62" t="s">
        <v>11883</v>
      </c>
      <c r="C18727" s="62" t="s">
        <v>7465</v>
      </c>
      <c r="D18727" s="182" t="s">
        <v>11311</v>
      </c>
      <c r="E18727" s="125">
        <v>1000000</v>
      </c>
      <c r="F18727" s="125"/>
      <c r="G18727" s="125">
        <f t="shared" si="364"/>
        <v>-1000000</v>
      </c>
      <c r="H18727" s="704" t="s">
        <v>12364</v>
      </c>
      <c r="J18727" s="39"/>
    </row>
    <row r="18728" spans="1:10" ht="15" x14ac:dyDescent="0.2">
      <c r="A18728" s="733">
        <v>45349</v>
      </c>
      <c r="B18728" s="62" t="s">
        <v>11883</v>
      </c>
      <c r="C18728" s="62" t="s">
        <v>10856</v>
      </c>
      <c r="D18728" s="182" t="s">
        <v>12598</v>
      </c>
      <c r="E18728" s="125">
        <v>1333000</v>
      </c>
      <c r="F18728" s="125"/>
      <c r="G18728" s="125">
        <f t="shared" si="364"/>
        <v>-1333000</v>
      </c>
      <c r="H18728" s="704" t="s">
        <v>12364</v>
      </c>
      <c r="J18728" s="39"/>
    </row>
    <row r="18729" spans="1:10" ht="15" x14ac:dyDescent="0.2">
      <c r="A18729" s="733">
        <v>45349</v>
      </c>
      <c r="B18729" s="62" t="s">
        <v>12350</v>
      </c>
      <c r="C18729" s="62" t="s">
        <v>11095</v>
      </c>
      <c r="D18729" s="182" t="s">
        <v>10719</v>
      </c>
      <c r="E18729" s="125">
        <v>50000</v>
      </c>
      <c r="F18729" s="125"/>
      <c r="G18729" s="125">
        <f t="shared" si="364"/>
        <v>-50000</v>
      </c>
      <c r="H18729" s="704" t="s">
        <v>12364</v>
      </c>
      <c r="J18729" s="39"/>
    </row>
    <row r="18730" spans="1:10" ht="15" x14ac:dyDescent="0.2">
      <c r="A18730" s="733">
        <v>45350</v>
      </c>
      <c r="B18730" s="62" t="s">
        <v>8874</v>
      </c>
      <c r="C18730" s="62" t="s">
        <v>391</v>
      </c>
      <c r="D18730" s="182" t="s">
        <v>12599</v>
      </c>
      <c r="E18730" s="125">
        <v>6000</v>
      </c>
      <c r="F18730" s="125"/>
      <c r="G18730" s="125">
        <f t="shared" ref="G18730:G18736" si="365">F18730-E18730</f>
        <v>-6000</v>
      </c>
      <c r="H18730" s="704" t="s">
        <v>12364</v>
      </c>
      <c r="J18730" s="39"/>
    </row>
    <row r="18731" spans="1:10" ht="15" x14ac:dyDescent="0.2">
      <c r="A18731" s="733">
        <v>45350</v>
      </c>
      <c r="B18731" s="62" t="s">
        <v>37</v>
      </c>
      <c r="C18731" s="62" t="s">
        <v>391</v>
      </c>
      <c r="D18731" s="182" t="s">
        <v>12600</v>
      </c>
      <c r="E18731" s="125">
        <v>5000</v>
      </c>
      <c r="F18731" s="125"/>
      <c r="G18731" s="125">
        <f t="shared" si="365"/>
        <v>-5000</v>
      </c>
      <c r="H18731" s="704" t="s">
        <v>12364</v>
      </c>
      <c r="J18731" s="39"/>
    </row>
    <row r="18732" spans="1:10" ht="15" x14ac:dyDescent="0.2">
      <c r="A18732" s="733">
        <v>45350</v>
      </c>
      <c r="B18732" s="62" t="s">
        <v>11623</v>
      </c>
      <c r="C18732" s="62" t="s">
        <v>391</v>
      </c>
      <c r="D18732" s="182" t="s">
        <v>12601</v>
      </c>
      <c r="E18732" s="125">
        <v>5000</v>
      </c>
      <c r="F18732" s="125"/>
      <c r="G18732" s="125">
        <f t="shared" si="365"/>
        <v>-5000</v>
      </c>
      <c r="H18732" s="704" t="s">
        <v>12364</v>
      </c>
      <c r="J18732" s="39"/>
    </row>
    <row r="18733" spans="1:10" ht="15" x14ac:dyDescent="0.2">
      <c r="A18733" s="733">
        <v>45350</v>
      </c>
      <c r="B18733" s="62" t="s">
        <v>10149</v>
      </c>
      <c r="C18733" s="62" t="s">
        <v>391</v>
      </c>
      <c r="D18733" s="182" t="s">
        <v>12602</v>
      </c>
      <c r="E18733" s="125">
        <v>5500</v>
      </c>
      <c r="F18733" s="125"/>
      <c r="G18733" s="125">
        <f t="shared" si="365"/>
        <v>-5500</v>
      </c>
      <c r="H18733" s="704" t="s">
        <v>12364</v>
      </c>
      <c r="J18733" s="39"/>
    </row>
    <row r="18734" spans="1:10" ht="15" x14ac:dyDescent="0.2">
      <c r="A18734" s="733">
        <v>45350</v>
      </c>
      <c r="B18734" s="62" t="s">
        <v>11085</v>
      </c>
      <c r="C18734" s="62" t="s">
        <v>391</v>
      </c>
      <c r="D18734" s="182" t="s">
        <v>12603</v>
      </c>
      <c r="E18734" s="125">
        <v>12000</v>
      </c>
      <c r="F18734" s="125"/>
      <c r="G18734" s="125">
        <f t="shared" si="365"/>
        <v>-12000</v>
      </c>
      <c r="H18734" s="704" t="s">
        <v>12364</v>
      </c>
      <c r="J18734" s="39"/>
    </row>
    <row r="18735" spans="1:10" ht="15" x14ac:dyDescent="0.2">
      <c r="A18735" s="733">
        <v>45350</v>
      </c>
      <c r="B18735" s="62" t="s">
        <v>103</v>
      </c>
      <c r="C18735" s="62" t="s">
        <v>391</v>
      </c>
      <c r="D18735" s="182" t="s">
        <v>12604</v>
      </c>
      <c r="E18735" s="125">
        <v>3150</v>
      </c>
      <c r="F18735" s="125"/>
      <c r="G18735" s="125">
        <f t="shared" si="365"/>
        <v>-3150</v>
      </c>
      <c r="H18735" s="704" t="s">
        <v>12364</v>
      </c>
      <c r="J18735" s="39"/>
    </row>
    <row r="18736" spans="1:10" ht="15" x14ac:dyDescent="0.2">
      <c r="A18736" s="733">
        <v>45350</v>
      </c>
      <c r="B18736" s="62" t="s">
        <v>12516</v>
      </c>
      <c r="C18736" s="62" t="s">
        <v>391</v>
      </c>
      <c r="D18736" s="182" t="s">
        <v>12605</v>
      </c>
      <c r="E18736" s="125">
        <v>13000</v>
      </c>
      <c r="F18736" s="125"/>
      <c r="G18736" s="125">
        <f t="shared" si="365"/>
        <v>-13000</v>
      </c>
      <c r="H18736" s="704" t="s">
        <v>12364</v>
      </c>
      <c r="J18736" s="39"/>
    </row>
    <row r="18737" spans="1:10" ht="15" x14ac:dyDescent="0.2">
      <c r="A18737" s="733">
        <v>45350</v>
      </c>
      <c r="B18737" s="62" t="s">
        <v>103</v>
      </c>
      <c r="C18737" s="62" t="s">
        <v>5740</v>
      </c>
      <c r="D18737" s="182" t="s">
        <v>10335</v>
      </c>
      <c r="E18737" s="125">
        <v>250</v>
      </c>
      <c r="F18737" s="125"/>
      <c r="G18737" s="125">
        <f t="shared" ref="G18737:G18742" si="366">F18737-E18737</f>
        <v>-250</v>
      </c>
      <c r="H18737" s="704" t="s">
        <v>12364</v>
      </c>
      <c r="J18737" s="39"/>
    </row>
    <row r="18738" spans="1:10" ht="15" x14ac:dyDescent="0.2">
      <c r="A18738" s="733">
        <v>45350</v>
      </c>
      <c r="B18738" s="62" t="s">
        <v>103</v>
      </c>
      <c r="C18738" s="62" t="s">
        <v>103</v>
      </c>
      <c r="D18738" s="182" t="s">
        <v>12541</v>
      </c>
      <c r="E18738" s="125">
        <v>1000</v>
      </c>
      <c r="F18738" s="125"/>
      <c r="G18738" s="125">
        <f t="shared" si="366"/>
        <v>-1000</v>
      </c>
      <c r="H18738" s="704" t="s">
        <v>12364</v>
      </c>
      <c r="J18738" s="39"/>
    </row>
    <row r="18739" spans="1:10" ht="15" x14ac:dyDescent="0.2">
      <c r="A18739" s="733">
        <v>45350</v>
      </c>
      <c r="B18739" s="62" t="s">
        <v>11883</v>
      </c>
      <c r="C18739" s="62" t="s">
        <v>11382</v>
      </c>
      <c r="D18739" s="182" t="s">
        <v>10719</v>
      </c>
      <c r="E18739" s="125">
        <v>70000</v>
      </c>
      <c r="F18739" s="125"/>
      <c r="G18739" s="125">
        <f t="shared" si="366"/>
        <v>-70000</v>
      </c>
      <c r="H18739" s="704" t="s">
        <v>12364</v>
      </c>
      <c r="J18739" s="39"/>
    </row>
    <row r="18740" spans="1:10" ht="15" x14ac:dyDescent="0.2">
      <c r="A18740" s="733">
        <v>45350</v>
      </c>
      <c r="B18740" s="62" t="s">
        <v>11883</v>
      </c>
      <c r="C18740" s="62" t="s">
        <v>11382</v>
      </c>
      <c r="D18740" s="182" t="s">
        <v>10719</v>
      </c>
      <c r="E18740" s="125">
        <v>130000</v>
      </c>
      <c r="F18740" s="125"/>
      <c r="G18740" s="125">
        <f t="shared" si="366"/>
        <v>-130000</v>
      </c>
      <c r="H18740" s="704" t="s">
        <v>12364</v>
      </c>
      <c r="J18740" s="39"/>
    </row>
    <row r="18741" spans="1:10" ht="15" x14ac:dyDescent="0.2">
      <c r="A18741" s="733">
        <v>45350</v>
      </c>
      <c r="B18741" s="62" t="s">
        <v>10906</v>
      </c>
      <c r="C18741" s="62" t="s">
        <v>10989</v>
      </c>
      <c r="D18741" s="182" t="s">
        <v>12445</v>
      </c>
      <c r="E18741" s="125">
        <v>54400</v>
      </c>
      <c r="F18741" s="125"/>
      <c r="G18741" s="125">
        <f t="shared" si="366"/>
        <v>-54400</v>
      </c>
      <c r="H18741" s="704" t="s">
        <v>12364</v>
      </c>
      <c r="J18741" s="39"/>
    </row>
    <row r="18742" spans="1:10" ht="15" x14ac:dyDescent="0.2">
      <c r="A18742" s="733">
        <v>45350</v>
      </c>
      <c r="B18742" s="62" t="s">
        <v>11085</v>
      </c>
      <c r="C18742" s="62" t="s">
        <v>11713</v>
      </c>
      <c r="D18742" s="182" t="s">
        <v>12445</v>
      </c>
      <c r="E18742" s="125">
        <v>100000</v>
      </c>
      <c r="F18742" s="125"/>
      <c r="G18742" s="125">
        <f t="shared" si="366"/>
        <v>-100000</v>
      </c>
      <c r="H18742" s="704" t="s">
        <v>12364</v>
      </c>
      <c r="J18742" s="39"/>
    </row>
    <row r="18743" spans="1:10" ht="15" x14ac:dyDescent="0.2">
      <c r="A18743" s="733">
        <v>45351</v>
      </c>
      <c r="B18743" s="62" t="s">
        <v>11883</v>
      </c>
      <c r="C18743" s="62" t="s">
        <v>11025</v>
      </c>
      <c r="D18743" s="182" t="s">
        <v>12612</v>
      </c>
      <c r="E18743" s="125">
        <v>100000</v>
      </c>
      <c r="F18743" s="125"/>
      <c r="G18743" s="125">
        <f t="shared" ref="G18743:G18744" si="367">F18743-E18743</f>
        <v>-100000</v>
      </c>
      <c r="H18743" s="704" t="s">
        <v>12364</v>
      </c>
      <c r="J18743" s="39"/>
    </row>
    <row r="18744" spans="1:10" ht="24" x14ac:dyDescent="0.2">
      <c r="A18744" s="733">
        <v>45351</v>
      </c>
      <c r="B18744" s="62" t="s">
        <v>10149</v>
      </c>
      <c r="C18744" s="62" t="s">
        <v>12611</v>
      </c>
      <c r="D18744" s="182" t="s">
        <v>12613</v>
      </c>
      <c r="E18744" s="125">
        <v>70000</v>
      </c>
      <c r="F18744" s="125"/>
      <c r="G18744" s="125">
        <f t="shared" si="367"/>
        <v>-70000</v>
      </c>
      <c r="H18744" s="704" t="s">
        <v>12364</v>
      </c>
      <c r="J18744" s="39"/>
    </row>
    <row r="18745" spans="1:10" ht="15" x14ac:dyDescent="0.2">
      <c r="A18745" s="733">
        <v>45351</v>
      </c>
      <c r="B18745" s="62" t="s">
        <v>103</v>
      </c>
      <c r="C18745" s="62" t="s">
        <v>103</v>
      </c>
      <c r="D18745" s="182" t="s">
        <v>12541</v>
      </c>
      <c r="E18745" s="125">
        <v>7000</v>
      </c>
      <c r="F18745" s="125"/>
      <c r="G18745" s="125">
        <f t="shared" ref="G18745:G18761" si="368">F18745-E18745</f>
        <v>-7000</v>
      </c>
      <c r="H18745" s="704" t="s">
        <v>12364</v>
      </c>
      <c r="J18745" s="39"/>
    </row>
    <row r="18746" spans="1:10" ht="15" x14ac:dyDescent="0.2">
      <c r="A18746" s="733">
        <v>45351</v>
      </c>
      <c r="B18746" s="62" t="s">
        <v>11085</v>
      </c>
      <c r="C18746" s="62" t="s">
        <v>5740</v>
      </c>
      <c r="D18746" s="182" t="s">
        <v>369</v>
      </c>
      <c r="E18746" s="125">
        <v>3000</v>
      </c>
      <c r="F18746" s="125"/>
      <c r="G18746" s="125">
        <f t="shared" si="368"/>
        <v>-3000</v>
      </c>
      <c r="H18746" s="704" t="s">
        <v>12364</v>
      </c>
      <c r="J18746" s="39"/>
    </row>
    <row r="18747" spans="1:10" ht="15" x14ac:dyDescent="0.2">
      <c r="A18747" s="733">
        <v>45351</v>
      </c>
      <c r="B18747" s="62" t="s">
        <v>12494</v>
      </c>
      <c r="C18747" s="62" t="s">
        <v>391</v>
      </c>
      <c r="D18747" s="182" t="s">
        <v>12614</v>
      </c>
      <c r="E18747" s="125">
        <v>450</v>
      </c>
      <c r="F18747" s="125"/>
      <c r="G18747" s="125">
        <f t="shared" si="368"/>
        <v>-450</v>
      </c>
      <c r="H18747" s="704" t="s">
        <v>12364</v>
      </c>
      <c r="J18747" s="39"/>
    </row>
    <row r="18748" spans="1:10" ht="15" x14ac:dyDescent="0.2">
      <c r="A18748" s="733">
        <v>45351</v>
      </c>
      <c r="B18748" s="62" t="s">
        <v>10906</v>
      </c>
      <c r="C18748" s="62" t="s">
        <v>10989</v>
      </c>
      <c r="D18748" s="182" t="s">
        <v>12615</v>
      </c>
      <c r="E18748" s="125">
        <v>17400</v>
      </c>
      <c r="F18748" s="125"/>
      <c r="G18748" s="125">
        <f t="shared" si="368"/>
        <v>-17400</v>
      </c>
      <c r="H18748" s="704" t="s">
        <v>12364</v>
      </c>
      <c r="J18748" s="39"/>
    </row>
    <row r="18749" spans="1:10" ht="15" x14ac:dyDescent="0.2">
      <c r="A18749" s="733">
        <v>45351</v>
      </c>
      <c r="B18749" s="62" t="s">
        <v>10230</v>
      </c>
      <c r="C18749" s="62" t="s">
        <v>10989</v>
      </c>
      <c r="D18749" s="182" t="s">
        <v>12616</v>
      </c>
      <c r="E18749" s="125">
        <v>9500</v>
      </c>
      <c r="F18749" s="125"/>
      <c r="G18749" s="125">
        <f t="shared" si="368"/>
        <v>-9500</v>
      </c>
      <c r="H18749" s="704" t="s">
        <v>12364</v>
      </c>
      <c r="J18749" s="39"/>
    </row>
    <row r="18750" spans="1:10" ht="15" x14ac:dyDescent="0.2">
      <c r="A18750" s="733">
        <v>45351</v>
      </c>
      <c r="B18750" s="62" t="s">
        <v>10906</v>
      </c>
      <c r="C18750" s="62" t="s">
        <v>285</v>
      </c>
      <c r="D18750" s="182" t="s">
        <v>12617</v>
      </c>
      <c r="E18750" s="125">
        <v>1000</v>
      </c>
      <c r="F18750" s="125"/>
      <c r="G18750" s="125">
        <f t="shared" si="368"/>
        <v>-1000</v>
      </c>
      <c r="H18750" s="704" t="s">
        <v>12364</v>
      </c>
      <c r="J18750" s="39"/>
    </row>
    <row r="18751" spans="1:10" ht="15" x14ac:dyDescent="0.2">
      <c r="A18751" s="733">
        <v>45351</v>
      </c>
      <c r="B18751" s="62" t="s">
        <v>12618</v>
      </c>
      <c r="C18751" s="62" t="s">
        <v>4007</v>
      </c>
      <c r="D18751" s="182" t="s">
        <v>12619</v>
      </c>
      <c r="E18751" s="125">
        <v>50000</v>
      </c>
      <c r="F18751" s="125"/>
      <c r="G18751" s="125">
        <f t="shared" si="368"/>
        <v>-50000</v>
      </c>
      <c r="H18751" s="704" t="s">
        <v>12364</v>
      </c>
      <c r="J18751" s="39"/>
    </row>
    <row r="18752" spans="1:10" ht="15" x14ac:dyDescent="0.2">
      <c r="A18752" s="733">
        <v>45351</v>
      </c>
      <c r="B18752" s="62" t="s">
        <v>12618</v>
      </c>
      <c r="C18752" s="62" t="s">
        <v>391</v>
      </c>
      <c r="D18752" s="182" t="s">
        <v>12620</v>
      </c>
      <c r="E18752" s="125">
        <v>10000</v>
      </c>
      <c r="F18752" s="125"/>
      <c r="G18752" s="125">
        <f t="shared" si="368"/>
        <v>-10000</v>
      </c>
      <c r="H18752" s="704" t="s">
        <v>12364</v>
      </c>
      <c r="J18752" s="39"/>
    </row>
    <row r="18753" spans="1:10" ht="15" x14ac:dyDescent="0.2">
      <c r="A18753" s="733">
        <v>45351</v>
      </c>
      <c r="B18753" s="62" t="s">
        <v>12618</v>
      </c>
      <c r="C18753" s="62" t="s">
        <v>285</v>
      </c>
      <c r="D18753" s="182" t="s">
        <v>12621</v>
      </c>
      <c r="E18753" s="125">
        <v>5000</v>
      </c>
      <c r="F18753" s="125"/>
      <c r="G18753" s="125">
        <f t="shared" si="368"/>
        <v>-5000</v>
      </c>
      <c r="H18753" s="704" t="s">
        <v>12364</v>
      </c>
      <c r="J18753" s="39"/>
    </row>
    <row r="18754" spans="1:10" ht="15" x14ac:dyDescent="0.2">
      <c r="A18754" s="733">
        <v>45351</v>
      </c>
      <c r="B18754" s="62" t="s">
        <v>11883</v>
      </c>
      <c r="C18754" s="62" t="s">
        <v>391</v>
      </c>
      <c r="D18754" s="182" t="s">
        <v>12622</v>
      </c>
      <c r="E18754" s="125">
        <v>1000</v>
      </c>
      <c r="F18754" s="125"/>
      <c r="G18754" s="125">
        <f t="shared" si="368"/>
        <v>-1000</v>
      </c>
      <c r="H18754" s="704" t="s">
        <v>12364</v>
      </c>
      <c r="J18754" s="39"/>
    </row>
    <row r="18755" spans="1:10" ht="15" x14ac:dyDescent="0.2">
      <c r="A18755" s="733">
        <v>45351</v>
      </c>
      <c r="B18755" s="62" t="s">
        <v>11883</v>
      </c>
      <c r="C18755" s="62" t="s">
        <v>5740</v>
      </c>
      <c r="D18755" s="182" t="s">
        <v>369</v>
      </c>
      <c r="E18755" s="125">
        <v>270</v>
      </c>
      <c r="F18755" s="125"/>
      <c r="G18755" s="125">
        <f t="shared" si="368"/>
        <v>-270</v>
      </c>
      <c r="H18755" s="704" t="s">
        <v>12364</v>
      </c>
      <c r="J18755" s="39"/>
    </row>
    <row r="18756" spans="1:10" ht="15" x14ac:dyDescent="0.2">
      <c r="A18756" s="733">
        <v>45351</v>
      </c>
      <c r="B18756" s="62" t="s">
        <v>11085</v>
      </c>
      <c r="C18756" s="62" t="s">
        <v>12456</v>
      </c>
      <c r="D18756" s="182" t="s">
        <v>1156</v>
      </c>
      <c r="E18756" s="125">
        <v>10000</v>
      </c>
      <c r="F18756" s="125"/>
      <c r="G18756" s="125">
        <f t="shared" si="368"/>
        <v>-10000</v>
      </c>
      <c r="H18756" s="704" t="s">
        <v>12364</v>
      </c>
      <c r="J18756" s="39"/>
    </row>
    <row r="18757" spans="1:10" ht="15" x14ac:dyDescent="0.2">
      <c r="A18757" s="733">
        <v>45351</v>
      </c>
      <c r="B18757" s="62" t="s">
        <v>11089</v>
      </c>
      <c r="C18757" s="62" t="s">
        <v>10989</v>
      </c>
      <c r="D18757" s="182" t="s">
        <v>4965</v>
      </c>
      <c r="E18757" s="125">
        <v>18480</v>
      </c>
      <c r="F18757" s="125"/>
      <c r="G18757" s="125">
        <f t="shared" si="368"/>
        <v>-18480</v>
      </c>
      <c r="H18757" s="704" t="s">
        <v>12364</v>
      </c>
      <c r="J18757" s="39"/>
    </row>
    <row r="18758" spans="1:10" ht="15" x14ac:dyDescent="0.2">
      <c r="A18758" s="733">
        <v>45351</v>
      </c>
      <c r="B18758" s="62" t="s">
        <v>12516</v>
      </c>
      <c r="C18758" s="62" t="s">
        <v>10989</v>
      </c>
      <c r="D18758" s="182" t="s">
        <v>4965</v>
      </c>
      <c r="E18758" s="125">
        <v>7700</v>
      </c>
      <c r="F18758" s="125"/>
      <c r="G18758" s="125">
        <f t="shared" si="368"/>
        <v>-7700</v>
      </c>
      <c r="H18758" s="704" t="s">
        <v>12364</v>
      </c>
      <c r="J18758" s="39"/>
    </row>
    <row r="18759" spans="1:10" ht="15" x14ac:dyDescent="0.2">
      <c r="A18759" s="733">
        <v>45351</v>
      </c>
      <c r="B18759" s="62" t="s">
        <v>12516</v>
      </c>
      <c r="C18759" s="62" t="s">
        <v>10989</v>
      </c>
      <c r="D18759" s="182" t="s">
        <v>4965</v>
      </c>
      <c r="E18759" s="125">
        <v>135454</v>
      </c>
      <c r="F18759" s="125"/>
      <c r="G18759" s="125">
        <f t="shared" si="368"/>
        <v>-135454</v>
      </c>
      <c r="H18759" s="704" t="s">
        <v>12364</v>
      </c>
      <c r="J18759" s="39"/>
    </row>
    <row r="18760" spans="1:10" ht="15" x14ac:dyDescent="0.2">
      <c r="A18760" s="733">
        <v>45351</v>
      </c>
      <c r="B18760" s="62" t="s">
        <v>10906</v>
      </c>
      <c r="C18760" s="62" t="s">
        <v>10989</v>
      </c>
      <c r="D18760" s="182" t="s">
        <v>4965</v>
      </c>
      <c r="E18760" s="125">
        <v>690</v>
      </c>
      <c r="F18760" s="125"/>
      <c r="G18760" s="125">
        <f t="shared" si="368"/>
        <v>-690</v>
      </c>
      <c r="H18760" s="704" t="s">
        <v>12364</v>
      </c>
      <c r="J18760" s="39"/>
    </row>
    <row r="18761" spans="1:10" ht="15" x14ac:dyDescent="0.2">
      <c r="A18761" s="733">
        <v>45351</v>
      </c>
      <c r="B18761" s="62" t="s">
        <v>12516</v>
      </c>
      <c r="C18761" s="62" t="s">
        <v>10989</v>
      </c>
      <c r="D18761" s="182" t="s">
        <v>4965</v>
      </c>
      <c r="E18761" s="125">
        <v>46440</v>
      </c>
      <c r="F18761" s="125"/>
      <c r="G18761" s="125">
        <f t="shared" si="368"/>
        <v>-46440</v>
      </c>
      <c r="H18761" s="704" t="s">
        <v>12364</v>
      </c>
      <c r="J18761" s="39"/>
    </row>
    <row r="18762" spans="1:10" ht="15" x14ac:dyDescent="0.2">
      <c r="A18762" s="733">
        <v>45351</v>
      </c>
      <c r="B18762" s="62" t="s">
        <v>103</v>
      </c>
      <c r="C18762" s="62" t="s">
        <v>2995</v>
      </c>
      <c r="D18762" s="182" t="s">
        <v>12623</v>
      </c>
      <c r="E18762" s="125">
        <v>5330</v>
      </c>
      <c r="F18762" s="125"/>
      <c r="G18762" s="125">
        <f t="shared" ref="G18762:G18763" si="369">F18762-E18762</f>
        <v>-5330</v>
      </c>
      <c r="H18762" s="704" t="s">
        <v>12364</v>
      </c>
      <c r="J18762" s="39"/>
    </row>
    <row r="18763" spans="1:10" ht="15" x14ac:dyDescent="0.2">
      <c r="A18763" s="733">
        <v>45351</v>
      </c>
      <c r="B18763" s="62" t="s">
        <v>12350</v>
      </c>
      <c r="C18763" s="62" t="s">
        <v>11424</v>
      </c>
      <c r="D18763" s="182" t="s">
        <v>10719</v>
      </c>
      <c r="E18763" s="125">
        <v>100000</v>
      </c>
      <c r="F18763" s="125"/>
      <c r="G18763" s="125">
        <f t="shared" si="369"/>
        <v>-100000</v>
      </c>
      <c r="H18763" s="704" t="s">
        <v>12364</v>
      </c>
      <c r="J18763" s="39"/>
    </row>
    <row r="18764" spans="1:10" ht="15" x14ac:dyDescent="0.2">
      <c r="A18764" s="732">
        <v>45328</v>
      </c>
      <c r="B18764" s="173" t="s">
        <v>12608</v>
      </c>
      <c r="C18764" s="173" t="s">
        <v>12380</v>
      </c>
      <c r="D18764" s="227" t="s">
        <v>12381</v>
      </c>
      <c r="E18764" s="235">
        <v>330000</v>
      </c>
      <c r="F18764" s="235"/>
      <c r="G18764" s="235">
        <f t="shared" ref="G18764:G18775" si="370">F18764-E18764</f>
        <v>-330000</v>
      </c>
      <c r="H18764" s="708" t="s">
        <v>12364</v>
      </c>
    </row>
    <row r="18765" spans="1:10" ht="15" x14ac:dyDescent="0.2">
      <c r="A18765" s="732">
        <v>45328</v>
      </c>
      <c r="B18765" s="173" t="s">
        <v>11605</v>
      </c>
      <c r="C18765" s="173" t="s">
        <v>11871</v>
      </c>
      <c r="D18765" s="227" t="s">
        <v>12382</v>
      </c>
      <c r="E18765" s="235">
        <v>81000</v>
      </c>
      <c r="F18765" s="235"/>
      <c r="G18765" s="235">
        <f t="shared" si="370"/>
        <v>-81000</v>
      </c>
      <c r="H18765" s="708" t="s">
        <v>12364</v>
      </c>
    </row>
    <row r="18766" spans="1:10" ht="15" x14ac:dyDescent="0.2">
      <c r="A18766" s="732">
        <v>45328</v>
      </c>
      <c r="B18766" s="173" t="s">
        <v>11883</v>
      </c>
      <c r="C18766" s="173" t="s">
        <v>11287</v>
      </c>
      <c r="D18766" s="227" t="s">
        <v>12383</v>
      </c>
      <c r="E18766" s="235">
        <v>200000</v>
      </c>
      <c r="F18766" s="235"/>
      <c r="G18766" s="235">
        <f t="shared" si="370"/>
        <v>-200000</v>
      </c>
      <c r="H18766" s="708" t="s">
        <v>12364</v>
      </c>
    </row>
    <row r="18767" spans="1:10" ht="24" x14ac:dyDescent="0.2">
      <c r="A18767" s="732">
        <v>45341</v>
      </c>
      <c r="B18767" s="173" t="s">
        <v>103</v>
      </c>
      <c r="C18767" s="173" t="s">
        <v>12557</v>
      </c>
      <c r="D18767" s="227" t="s">
        <v>12559</v>
      </c>
      <c r="E18767" s="235">
        <v>100000</v>
      </c>
      <c r="F18767" s="235"/>
      <c r="G18767" s="235">
        <f t="shared" si="370"/>
        <v>-100000</v>
      </c>
      <c r="H18767" s="708" t="s">
        <v>12364</v>
      </c>
    </row>
    <row r="18768" spans="1:10" ht="15" x14ac:dyDescent="0.2">
      <c r="A18768" s="732">
        <v>45341</v>
      </c>
      <c r="B18768" s="173" t="s">
        <v>10469</v>
      </c>
      <c r="C18768" s="173" t="s">
        <v>9458</v>
      </c>
      <c r="D18768" s="227" t="s">
        <v>12558</v>
      </c>
      <c r="E18768" s="235">
        <v>90000</v>
      </c>
      <c r="F18768" s="235"/>
      <c r="G18768" s="235">
        <f t="shared" si="370"/>
        <v>-90000</v>
      </c>
      <c r="H18768" s="708" t="s">
        <v>12364</v>
      </c>
    </row>
    <row r="18769" spans="1:8" ht="15" x14ac:dyDescent="0.2">
      <c r="A18769" s="732">
        <v>45341</v>
      </c>
      <c r="B18769" s="173" t="s">
        <v>12350</v>
      </c>
      <c r="C18769" s="173" t="s">
        <v>12036</v>
      </c>
      <c r="D18769" s="227" t="s">
        <v>12561</v>
      </c>
      <c r="E18769" s="235">
        <v>653892</v>
      </c>
      <c r="F18769" s="235"/>
      <c r="G18769" s="235">
        <f t="shared" si="370"/>
        <v>-653892</v>
      </c>
      <c r="H18769" s="708" t="s">
        <v>12364</v>
      </c>
    </row>
    <row r="18770" spans="1:8" ht="15" x14ac:dyDescent="0.2">
      <c r="A18770" s="732">
        <v>45342</v>
      </c>
      <c r="B18770" s="173" t="s">
        <v>9767</v>
      </c>
      <c r="C18770" s="173" t="s">
        <v>11424</v>
      </c>
      <c r="D18770" s="227" t="s">
        <v>12562</v>
      </c>
      <c r="E18770" s="235">
        <v>100000</v>
      </c>
      <c r="F18770" s="235"/>
      <c r="G18770" s="235">
        <f t="shared" si="370"/>
        <v>-100000</v>
      </c>
      <c r="H18770" s="708" t="s">
        <v>12364</v>
      </c>
    </row>
    <row r="18771" spans="1:8" ht="15" x14ac:dyDescent="0.2">
      <c r="A18771" s="732">
        <v>45342</v>
      </c>
      <c r="B18771" s="173" t="s">
        <v>12350</v>
      </c>
      <c r="C18771" s="173" t="s">
        <v>11424</v>
      </c>
      <c r="D18771" s="227" t="s">
        <v>12563</v>
      </c>
      <c r="E18771" s="235">
        <v>145000</v>
      </c>
      <c r="F18771" s="235"/>
      <c r="G18771" s="235">
        <f t="shared" si="370"/>
        <v>-145000</v>
      </c>
      <c r="H18771" s="708" t="s">
        <v>12364</v>
      </c>
    </row>
    <row r="18772" spans="1:8" ht="15" x14ac:dyDescent="0.2">
      <c r="A18772" s="732">
        <v>45343</v>
      </c>
      <c r="B18772" s="173" t="s">
        <v>12608</v>
      </c>
      <c r="C18772" s="173" t="s">
        <v>9547</v>
      </c>
      <c r="D18772" s="227" t="s">
        <v>12564</v>
      </c>
      <c r="E18772" s="235">
        <v>50000</v>
      </c>
      <c r="F18772" s="235"/>
      <c r="G18772" s="235">
        <f t="shared" si="370"/>
        <v>-50000</v>
      </c>
      <c r="H18772" s="708" t="s">
        <v>12364</v>
      </c>
    </row>
    <row r="18773" spans="1:8" ht="24" x14ac:dyDescent="0.2">
      <c r="A18773" s="732">
        <v>45343</v>
      </c>
      <c r="B18773" s="173" t="s">
        <v>103</v>
      </c>
      <c r="C18773" s="173" t="s">
        <v>12557</v>
      </c>
      <c r="D18773" s="227" t="s">
        <v>12565</v>
      </c>
      <c r="E18773" s="235">
        <v>150000</v>
      </c>
      <c r="F18773" s="235"/>
      <c r="G18773" s="235">
        <f t="shared" si="370"/>
        <v>-150000</v>
      </c>
      <c r="H18773" s="708" t="s">
        <v>12364</v>
      </c>
    </row>
    <row r="18774" spans="1:8" ht="15" x14ac:dyDescent="0.2">
      <c r="A18774" s="732">
        <v>45348</v>
      </c>
      <c r="B18774" s="173" t="s">
        <v>12192</v>
      </c>
      <c r="C18774" s="173" t="s">
        <v>11102</v>
      </c>
      <c r="D18774" s="227" t="s">
        <v>12584</v>
      </c>
      <c r="E18774" s="235">
        <v>35400</v>
      </c>
      <c r="F18774" s="235"/>
      <c r="G18774" s="235">
        <f t="shared" si="370"/>
        <v>-35400</v>
      </c>
      <c r="H18774" s="708" t="s">
        <v>12364</v>
      </c>
    </row>
    <row r="18775" spans="1:8" ht="24" x14ac:dyDescent="0.2">
      <c r="A18775" s="732">
        <v>45350</v>
      </c>
      <c r="B18775" s="173" t="s">
        <v>11085</v>
      </c>
      <c r="C18775" s="173" t="s">
        <v>1197</v>
      </c>
      <c r="D18775" s="227" t="s">
        <v>12606</v>
      </c>
      <c r="E18775" s="235">
        <v>638634</v>
      </c>
      <c r="F18775" s="235"/>
      <c r="G18775" s="235">
        <f t="shared" si="370"/>
        <v>-638634</v>
      </c>
      <c r="H18775" s="708" t="s">
        <v>12364</v>
      </c>
    </row>
    <row r="18776" spans="1:8" ht="15" x14ac:dyDescent="0.2">
      <c r="A18776" s="729">
        <v>45324</v>
      </c>
      <c r="B18776" s="93" t="s">
        <v>37</v>
      </c>
      <c r="C18776" s="93" t="s">
        <v>558</v>
      </c>
      <c r="D18776" s="891" t="s">
        <v>12365</v>
      </c>
      <c r="E18776" s="175"/>
      <c r="F18776" s="175">
        <v>246087</v>
      </c>
      <c r="G18776" s="175">
        <f t="shared" ref="G18776:G18779" si="371">F18776-E18776</f>
        <v>246087</v>
      </c>
      <c r="H18776" s="701" t="s">
        <v>12364</v>
      </c>
    </row>
    <row r="18777" spans="1:8" ht="15" x14ac:dyDescent="0.2">
      <c r="A18777" s="729">
        <v>45324</v>
      </c>
      <c r="B18777" s="93" t="s">
        <v>37</v>
      </c>
      <c r="C18777" s="93" t="s">
        <v>558</v>
      </c>
      <c r="D18777" s="891" t="s">
        <v>12366</v>
      </c>
      <c r="E18777" s="175"/>
      <c r="F18777" s="175">
        <v>246087</v>
      </c>
      <c r="G18777" s="175">
        <f t="shared" si="371"/>
        <v>246087</v>
      </c>
      <c r="H18777" s="701" t="s">
        <v>12364</v>
      </c>
    </row>
    <row r="18778" spans="1:8" ht="15" x14ac:dyDescent="0.2">
      <c r="A18778" s="729">
        <v>45324</v>
      </c>
      <c r="B18778" s="93" t="s">
        <v>37</v>
      </c>
      <c r="C18778" s="93" t="s">
        <v>558</v>
      </c>
      <c r="D18778" s="891" t="s">
        <v>12367</v>
      </c>
      <c r="E18778" s="175"/>
      <c r="F18778" s="175">
        <v>246087</v>
      </c>
      <c r="G18778" s="175">
        <f t="shared" si="371"/>
        <v>246087</v>
      </c>
      <c r="H18778" s="701" t="s">
        <v>12364</v>
      </c>
    </row>
    <row r="18779" spans="1:8" ht="15" x14ac:dyDescent="0.2">
      <c r="A18779" s="729">
        <v>45324</v>
      </c>
      <c r="B18779" s="93" t="s">
        <v>37</v>
      </c>
      <c r="C18779" s="93" t="s">
        <v>558</v>
      </c>
      <c r="D18779" s="891" t="s">
        <v>12368</v>
      </c>
      <c r="E18779" s="175"/>
      <c r="F18779" s="175">
        <v>178973</v>
      </c>
      <c r="G18779" s="175">
        <f t="shared" si="371"/>
        <v>178973</v>
      </c>
      <c r="H18779" s="701" t="s">
        <v>12364</v>
      </c>
    </row>
    <row r="18780" spans="1:8" ht="15" x14ac:dyDescent="0.2">
      <c r="A18780" s="729">
        <v>45329</v>
      </c>
      <c r="B18780" s="93" t="s">
        <v>9407</v>
      </c>
      <c r="C18780" s="93" t="s">
        <v>558</v>
      </c>
      <c r="D18780" s="891" t="s">
        <v>12647</v>
      </c>
      <c r="E18780" s="175"/>
      <c r="F18780" s="175">
        <v>677861</v>
      </c>
      <c r="G18780" s="175">
        <f t="shared" ref="G18780:G18781" si="372">F18780-E18780</f>
        <v>677861</v>
      </c>
      <c r="H18780" s="701" t="s">
        <v>12364</v>
      </c>
    </row>
    <row r="18781" spans="1:8" ht="15" x14ac:dyDescent="0.2">
      <c r="A18781" s="729">
        <v>45332</v>
      </c>
      <c r="B18781" s="93" t="s">
        <v>3944</v>
      </c>
      <c r="C18781" s="93" t="s">
        <v>558</v>
      </c>
      <c r="D18781" s="891" t="s">
        <v>12416</v>
      </c>
      <c r="E18781" s="175"/>
      <c r="F18781" s="175">
        <v>333522</v>
      </c>
      <c r="G18781" s="175">
        <f t="shared" si="372"/>
        <v>333522</v>
      </c>
      <c r="H18781" s="701" t="s">
        <v>12364</v>
      </c>
    </row>
    <row r="18782" spans="1:8" ht="15" x14ac:dyDescent="0.2">
      <c r="A18782" s="729">
        <v>45336</v>
      </c>
      <c r="B18782" s="93" t="s">
        <v>3945</v>
      </c>
      <c r="C18782" s="93" t="s">
        <v>558</v>
      </c>
      <c r="D18782" s="891" t="s">
        <v>12610</v>
      </c>
      <c r="E18782" s="175"/>
      <c r="F18782" s="175">
        <v>359992</v>
      </c>
      <c r="G18782" s="175">
        <f>F18782-E18782</f>
        <v>359992</v>
      </c>
      <c r="H18782" s="701" t="s">
        <v>12364</v>
      </c>
    </row>
    <row r="18783" spans="1:8" ht="15" x14ac:dyDescent="0.2">
      <c r="A18783" s="729">
        <v>45342</v>
      </c>
      <c r="B18783" s="93" t="s">
        <v>8041</v>
      </c>
      <c r="C18783" s="93" t="s">
        <v>558</v>
      </c>
      <c r="D18783" s="891" t="s">
        <v>12505</v>
      </c>
      <c r="E18783" s="175"/>
      <c r="F18783" s="175">
        <v>5000000</v>
      </c>
      <c r="G18783" s="175">
        <f t="shared" ref="G18783" si="373">F18783-E18783</f>
        <v>5000000</v>
      </c>
      <c r="H18783" s="701" t="s">
        <v>12364</v>
      </c>
    </row>
    <row r="18784" spans="1:8" ht="15" x14ac:dyDescent="0.2">
      <c r="A18784" s="729">
        <v>45344</v>
      </c>
      <c r="B18784" s="93" t="s">
        <v>9984</v>
      </c>
      <c r="C18784" s="93" t="s">
        <v>558</v>
      </c>
      <c r="D18784" s="891" t="s">
        <v>12506</v>
      </c>
      <c r="E18784" s="175"/>
      <c r="F18784" s="175">
        <v>1800000</v>
      </c>
      <c r="G18784" s="175">
        <f t="shared" ref="G18784" si="374">F18784-E18784</f>
        <v>1800000</v>
      </c>
      <c r="H18784" s="701" t="s">
        <v>12364</v>
      </c>
    </row>
    <row r="18785" spans="1:10" ht="24" x14ac:dyDescent="0.2">
      <c r="A18785" s="729">
        <v>45344</v>
      </c>
      <c r="B18785" s="93" t="s">
        <v>11089</v>
      </c>
      <c r="C18785" s="93" t="s">
        <v>558</v>
      </c>
      <c r="D18785" s="801" t="s">
        <v>12507</v>
      </c>
      <c r="E18785" s="175"/>
      <c r="F18785" s="175">
        <v>2092916</v>
      </c>
      <c r="G18785" s="175">
        <f t="shared" ref="G18785:G18788" si="375">F18785-E18785</f>
        <v>2092916</v>
      </c>
      <c r="H18785" s="701" t="s">
        <v>12364</v>
      </c>
    </row>
    <row r="18786" spans="1:10" ht="15" x14ac:dyDescent="0.2">
      <c r="A18786" s="729">
        <v>45344</v>
      </c>
      <c r="B18786" s="93" t="s">
        <v>37</v>
      </c>
      <c r="C18786" s="93" t="s">
        <v>558</v>
      </c>
      <c r="D18786" s="891" t="s">
        <v>12508</v>
      </c>
      <c r="E18786" s="175"/>
      <c r="F18786" s="175">
        <v>246087</v>
      </c>
      <c r="G18786" s="175">
        <f t="shared" si="375"/>
        <v>246087</v>
      </c>
      <c r="H18786" s="701" t="s">
        <v>12364</v>
      </c>
    </row>
    <row r="18787" spans="1:10" ht="15" x14ac:dyDescent="0.2">
      <c r="A18787" s="729">
        <v>45345</v>
      </c>
      <c r="B18787" s="93" t="s">
        <v>9984</v>
      </c>
      <c r="C18787" s="93" t="s">
        <v>558</v>
      </c>
      <c r="D18787" s="891" t="s">
        <v>12506</v>
      </c>
      <c r="E18787" s="175"/>
      <c r="F18787" s="175">
        <v>900000</v>
      </c>
      <c r="G18787" s="175">
        <f t="shared" si="375"/>
        <v>900000</v>
      </c>
      <c r="H18787" s="701" t="s">
        <v>12364</v>
      </c>
    </row>
    <row r="18788" spans="1:10" ht="15" x14ac:dyDescent="0.2">
      <c r="A18788" s="729">
        <v>45345</v>
      </c>
      <c r="B18788" s="93" t="s">
        <v>9984</v>
      </c>
      <c r="C18788" s="93" t="s">
        <v>558</v>
      </c>
      <c r="D18788" s="891" t="s">
        <v>12506</v>
      </c>
      <c r="E18788" s="175"/>
      <c r="F18788" s="175">
        <v>900000</v>
      </c>
      <c r="G18788" s="175">
        <f t="shared" si="375"/>
        <v>900000</v>
      </c>
      <c r="H18788" s="701" t="s">
        <v>12364</v>
      </c>
    </row>
    <row r="18789" spans="1:10" ht="24" x14ac:dyDescent="0.2">
      <c r="A18789" s="729">
        <v>45345</v>
      </c>
      <c r="B18789" s="93" t="s">
        <v>11726</v>
      </c>
      <c r="C18789" s="93" t="s">
        <v>558</v>
      </c>
      <c r="D18789" s="801" t="s">
        <v>12795</v>
      </c>
      <c r="E18789" s="175"/>
      <c r="F18789" s="175">
        <v>1460000</v>
      </c>
      <c r="G18789" s="175">
        <f t="shared" ref="G18789" si="376">F18789-E18789</f>
        <v>1460000</v>
      </c>
      <c r="H18789" s="701" t="s">
        <v>12364</v>
      </c>
    </row>
    <row r="18790" spans="1:10" ht="48" x14ac:dyDescent="0.2">
      <c r="A18790" s="729">
        <v>45349</v>
      </c>
      <c r="B18790" s="93" t="s">
        <v>11499</v>
      </c>
      <c r="C18790" s="93" t="s">
        <v>558</v>
      </c>
      <c r="D18790" s="801" t="s">
        <v>12582</v>
      </c>
      <c r="E18790" s="175"/>
      <c r="F18790" s="175">
        <v>200000</v>
      </c>
      <c r="G18790" s="175">
        <f t="shared" ref="G18790" si="377">F18790-E18790</f>
        <v>200000</v>
      </c>
      <c r="H18790" s="701" t="s">
        <v>12364</v>
      </c>
    </row>
    <row r="18791" spans="1:10" ht="24" x14ac:dyDescent="0.2">
      <c r="A18791" s="729">
        <v>45351</v>
      </c>
      <c r="B18791" s="93" t="s">
        <v>11089</v>
      </c>
      <c r="C18791" s="93" t="s">
        <v>558</v>
      </c>
      <c r="D18791" s="801" t="s">
        <v>12606</v>
      </c>
      <c r="E18791" s="175"/>
      <c r="F18791" s="175">
        <v>638634</v>
      </c>
      <c r="G18791" s="175">
        <f t="shared" ref="G18791" si="378">F18791-E18791</f>
        <v>638634</v>
      </c>
      <c r="H18791" s="701" t="s">
        <v>12364</v>
      </c>
    </row>
    <row r="18792" spans="1:10" ht="15" x14ac:dyDescent="0.2">
      <c r="A18792" s="733">
        <v>45353</v>
      </c>
      <c r="B18792" s="62" t="s">
        <v>11089</v>
      </c>
      <c r="C18792" s="62" t="s">
        <v>9547</v>
      </c>
      <c r="D18792" s="182" t="s">
        <v>8199</v>
      </c>
      <c r="E18792" s="125">
        <v>2000</v>
      </c>
      <c r="F18792" s="125"/>
      <c r="G18792" s="125">
        <f>F18792-E18792</f>
        <v>-2000</v>
      </c>
      <c r="H18792" s="704" t="s">
        <v>12643</v>
      </c>
      <c r="J18792" s="39"/>
    </row>
    <row r="18793" spans="1:10" ht="15" x14ac:dyDescent="0.2">
      <c r="A18793" s="733">
        <v>45353</v>
      </c>
      <c r="B18793" s="62" t="s">
        <v>103</v>
      </c>
      <c r="C18793" s="62" t="s">
        <v>103</v>
      </c>
      <c r="D18793" s="182" t="s">
        <v>12541</v>
      </c>
      <c r="E18793" s="125">
        <v>6000</v>
      </c>
      <c r="F18793" s="125"/>
      <c r="G18793" s="125">
        <f>F18793-E18793</f>
        <v>-6000</v>
      </c>
      <c r="H18793" s="704" t="s">
        <v>12643</v>
      </c>
      <c r="J18793" s="39"/>
    </row>
    <row r="18794" spans="1:10" ht="15" x14ac:dyDescent="0.2">
      <c r="A18794" s="733">
        <v>45353</v>
      </c>
      <c r="B18794" s="62" t="s">
        <v>10230</v>
      </c>
      <c r="C18794" s="62" t="s">
        <v>5740</v>
      </c>
      <c r="D18794" s="182" t="s">
        <v>10335</v>
      </c>
      <c r="E18794" s="125">
        <v>400</v>
      </c>
      <c r="F18794" s="125"/>
      <c r="G18794" s="125">
        <f>F18794-E18794</f>
        <v>-400</v>
      </c>
      <c r="H18794" s="704" t="s">
        <v>12643</v>
      </c>
      <c r="J18794" s="39"/>
    </row>
    <row r="18795" spans="1:10" ht="15" x14ac:dyDescent="0.2">
      <c r="A18795" s="733">
        <v>45353</v>
      </c>
      <c r="B18795" s="62" t="s">
        <v>10230</v>
      </c>
      <c r="C18795" s="62" t="s">
        <v>8370</v>
      </c>
      <c r="D18795" s="182" t="s">
        <v>369</v>
      </c>
      <c r="E18795" s="125">
        <v>200</v>
      </c>
      <c r="F18795" s="125"/>
      <c r="G18795" s="125">
        <f>F18795-E18795</f>
        <v>-200</v>
      </c>
      <c r="H18795" s="704" t="s">
        <v>12643</v>
      </c>
      <c r="J18795" s="39"/>
    </row>
    <row r="18796" spans="1:10" ht="15" x14ac:dyDescent="0.2">
      <c r="A18796" s="733">
        <v>45353</v>
      </c>
      <c r="B18796" s="62" t="s">
        <v>11883</v>
      </c>
      <c r="C18796" s="62" t="s">
        <v>5740</v>
      </c>
      <c r="D18796" s="182" t="s">
        <v>12624</v>
      </c>
      <c r="E18796" s="125">
        <v>5000</v>
      </c>
      <c r="F18796" s="125"/>
      <c r="G18796" s="125">
        <f>F18796-E18796</f>
        <v>-5000</v>
      </c>
      <c r="H18796" s="704" t="s">
        <v>12643</v>
      </c>
      <c r="J18796" s="39"/>
    </row>
    <row r="18797" spans="1:10" ht="24" x14ac:dyDescent="0.2">
      <c r="A18797" s="733">
        <v>45353</v>
      </c>
      <c r="B18797" s="62" t="s">
        <v>12516</v>
      </c>
      <c r="C18797" s="62" t="s">
        <v>12625</v>
      </c>
      <c r="D18797" s="182" t="s">
        <v>12626</v>
      </c>
      <c r="E18797" s="125">
        <v>50000</v>
      </c>
      <c r="F18797" s="125"/>
      <c r="G18797" s="125">
        <f t="shared" ref="G18797:G18798" si="379">F18797-E18797</f>
        <v>-50000</v>
      </c>
      <c r="H18797" s="704" t="s">
        <v>12643</v>
      </c>
      <c r="J18797" s="39"/>
    </row>
    <row r="18798" spans="1:10" ht="15" x14ac:dyDescent="0.2">
      <c r="A18798" s="733">
        <v>45353</v>
      </c>
      <c r="B18798" s="62" t="s">
        <v>11726</v>
      </c>
      <c r="C18798" s="62" t="s">
        <v>10989</v>
      </c>
      <c r="D18798" s="182" t="s">
        <v>6485</v>
      </c>
      <c r="E18798" s="125">
        <v>14460</v>
      </c>
      <c r="F18798" s="125"/>
      <c r="G18798" s="125">
        <f t="shared" si="379"/>
        <v>-14460</v>
      </c>
      <c r="H18798" s="704" t="s">
        <v>12643</v>
      </c>
      <c r="J18798" s="39"/>
    </row>
    <row r="18799" spans="1:10" ht="15" x14ac:dyDescent="0.2">
      <c r="A18799" s="733">
        <v>45353</v>
      </c>
      <c r="B18799" s="62" t="s">
        <v>103</v>
      </c>
      <c r="C18799" s="62" t="s">
        <v>12627</v>
      </c>
      <c r="D18799" s="182" t="s">
        <v>12628</v>
      </c>
      <c r="E18799" s="125">
        <v>3000</v>
      </c>
      <c r="F18799" s="125"/>
      <c r="G18799" s="125">
        <f t="shared" ref="G18799:G18805" si="380">F18799-E18799</f>
        <v>-3000</v>
      </c>
      <c r="H18799" s="704" t="s">
        <v>12643</v>
      </c>
      <c r="J18799" s="39"/>
    </row>
    <row r="18800" spans="1:10" ht="15" x14ac:dyDescent="0.2">
      <c r="A18800" s="733">
        <v>45353</v>
      </c>
      <c r="B18800" s="62" t="s">
        <v>11085</v>
      </c>
      <c r="C18800" s="62" t="s">
        <v>5740</v>
      </c>
      <c r="D18800" s="182" t="s">
        <v>369</v>
      </c>
      <c r="E18800" s="125">
        <v>1200</v>
      </c>
      <c r="F18800" s="125"/>
      <c r="G18800" s="125">
        <f t="shared" si="380"/>
        <v>-1200</v>
      </c>
      <c r="H18800" s="704" t="s">
        <v>12643</v>
      </c>
      <c r="J18800" s="39"/>
    </row>
    <row r="18801" spans="1:10" ht="15" x14ac:dyDescent="0.2">
      <c r="A18801" s="733">
        <v>45355</v>
      </c>
      <c r="B18801" s="62" t="s">
        <v>25</v>
      </c>
      <c r="C18801" s="62" t="s">
        <v>8148</v>
      </c>
      <c r="D18801" s="182" t="s">
        <v>6309</v>
      </c>
      <c r="E18801" s="125">
        <v>865</v>
      </c>
      <c r="F18801" s="125"/>
      <c r="G18801" s="125">
        <f t="shared" si="380"/>
        <v>-865</v>
      </c>
      <c r="H18801" s="704" t="s">
        <v>12643</v>
      </c>
      <c r="J18801" s="39"/>
    </row>
    <row r="18802" spans="1:10" ht="15" x14ac:dyDescent="0.2">
      <c r="A18802" s="733">
        <v>45355</v>
      </c>
      <c r="B18802" s="62" t="s">
        <v>103</v>
      </c>
      <c r="C18802" s="62" t="s">
        <v>8148</v>
      </c>
      <c r="D18802" s="182" t="s">
        <v>6309</v>
      </c>
      <c r="E18802" s="125">
        <v>745</v>
      </c>
      <c r="F18802" s="125"/>
      <c r="G18802" s="125">
        <f t="shared" si="380"/>
        <v>-745</v>
      </c>
      <c r="H18802" s="704" t="s">
        <v>12643</v>
      </c>
      <c r="J18802" s="39"/>
    </row>
    <row r="18803" spans="1:10" ht="15" x14ac:dyDescent="0.2">
      <c r="A18803" s="733">
        <v>45355</v>
      </c>
      <c r="B18803" s="62" t="s">
        <v>103</v>
      </c>
      <c r="C18803" s="62" t="s">
        <v>103</v>
      </c>
      <c r="D18803" s="182" t="s">
        <v>12541</v>
      </c>
      <c r="E18803" s="125">
        <v>3000</v>
      </c>
      <c r="F18803" s="125"/>
      <c r="G18803" s="125">
        <f t="shared" si="380"/>
        <v>-3000</v>
      </c>
      <c r="H18803" s="704" t="s">
        <v>12643</v>
      </c>
      <c r="J18803" s="39"/>
    </row>
    <row r="18804" spans="1:10" ht="15" x14ac:dyDescent="0.2">
      <c r="A18804" s="733">
        <v>45355</v>
      </c>
      <c r="B18804" s="62" t="s">
        <v>11085</v>
      </c>
      <c r="C18804" s="62" t="s">
        <v>12629</v>
      </c>
      <c r="D18804" s="182" t="s">
        <v>1156</v>
      </c>
      <c r="E18804" s="125">
        <v>10000</v>
      </c>
      <c r="F18804" s="125"/>
      <c r="G18804" s="125">
        <f t="shared" si="380"/>
        <v>-10000</v>
      </c>
      <c r="H18804" s="704" t="s">
        <v>12643</v>
      </c>
      <c r="J18804" s="39"/>
    </row>
    <row r="18805" spans="1:10" ht="15" x14ac:dyDescent="0.2">
      <c r="A18805" s="733">
        <v>45355</v>
      </c>
      <c r="B18805" s="62" t="s">
        <v>11883</v>
      </c>
      <c r="C18805" s="62" t="s">
        <v>430</v>
      </c>
      <c r="D18805" s="182" t="s">
        <v>12630</v>
      </c>
      <c r="E18805" s="125">
        <v>225000</v>
      </c>
      <c r="F18805" s="125"/>
      <c r="G18805" s="125">
        <f t="shared" si="380"/>
        <v>-225000</v>
      </c>
      <c r="H18805" s="704" t="s">
        <v>12643</v>
      </c>
      <c r="J18805" s="39"/>
    </row>
    <row r="18806" spans="1:10" ht="15" x14ac:dyDescent="0.2">
      <c r="A18806" s="733">
        <v>45355</v>
      </c>
      <c r="B18806" s="62" t="s">
        <v>11883</v>
      </c>
      <c r="C18806" s="62" t="s">
        <v>10989</v>
      </c>
      <c r="D18806" s="182" t="s">
        <v>12631</v>
      </c>
      <c r="E18806" s="125">
        <v>10000</v>
      </c>
      <c r="F18806" s="125"/>
      <c r="G18806" s="125">
        <f t="shared" ref="G18806:G18812" si="381">F18806-E18806</f>
        <v>-10000</v>
      </c>
      <c r="H18806" s="704" t="s">
        <v>12643</v>
      </c>
      <c r="J18806" s="39"/>
    </row>
    <row r="18807" spans="1:10" ht="15" x14ac:dyDescent="0.2">
      <c r="A18807" s="733">
        <v>45355</v>
      </c>
      <c r="B18807" s="62" t="s">
        <v>11883</v>
      </c>
      <c r="C18807" s="62" t="s">
        <v>5386</v>
      </c>
      <c r="D18807" s="182" t="s">
        <v>12632</v>
      </c>
      <c r="E18807" s="125">
        <v>6000</v>
      </c>
      <c r="F18807" s="125"/>
      <c r="G18807" s="125">
        <f t="shared" si="381"/>
        <v>-6000</v>
      </c>
      <c r="H18807" s="704" t="s">
        <v>12643</v>
      </c>
      <c r="J18807" s="39"/>
    </row>
    <row r="18808" spans="1:10" ht="15" x14ac:dyDescent="0.2">
      <c r="A18808" s="733">
        <v>45355</v>
      </c>
      <c r="B18808" s="62" t="s">
        <v>103</v>
      </c>
      <c r="C18808" s="62" t="s">
        <v>10587</v>
      </c>
      <c r="D18808" s="182" t="s">
        <v>1156</v>
      </c>
      <c r="E18808" s="125">
        <v>7000</v>
      </c>
      <c r="F18808" s="125"/>
      <c r="G18808" s="125">
        <f t="shared" si="381"/>
        <v>-7000</v>
      </c>
      <c r="H18808" s="704" t="s">
        <v>12643</v>
      </c>
      <c r="J18808" s="39"/>
    </row>
    <row r="18809" spans="1:10" ht="15" x14ac:dyDescent="0.2">
      <c r="A18809" s="733">
        <v>45355</v>
      </c>
      <c r="B18809" s="62" t="s">
        <v>103</v>
      </c>
      <c r="C18809" s="62" t="s">
        <v>103</v>
      </c>
      <c r="D18809" s="182" t="s">
        <v>12406</v>
      </c>
      <c r="E18809" s="125">
        <v>1000</v>
      </c>
      <c r="F18809" s="125"/>
      <c r="G18809" s="125">
        <f t="shared" si="381"/>
        <v>-1000</v>
      </c>
      <c r="H18809" s="704" t="s">
        <v>12643</v>
      </c>
      <c r="J18809" s="39"/>
    </row>
    <row r="18810" spans="1:10" ht="15" x14ac:dyDescent="0.2">
      <c r="A18810" s="733">
        <v>45356</v>
      </c>
      <c r="B18810" s="62" t="s">
        <v>12608</v>
      </c>
      <c r="C18810" s="62" t="s">
        <v>10989</v>
      </c>
      <c r="D18810" s="182" t="s">
        <v>12633</v>
      </c>
      <c r="E18810" s="125">
        <v>4800</v>
      </c>
      <c r="F18810" s="125"/>
      <c r="G18810" s="125">
        <f t="shared" si="381"/>
        <v>-4800</v>
      </c>
      <c r="H18810" s="704" t="s">
        <v>12643</v>
      </c>
      <c r="J18810" s="39"/>
    </row>
    <row r="18811" spans="1:10" ht="15" x14ac:dyDescent="0.2">
      <c r="A18811" s="733">
        <v>45356</v>
      </c>
      <c r="B18811" s="62" t="s">
        <v>10906</v>
      </c>
      <c r="C18811" s="62" t="s">
        <v>285</v>
      </c>
      <c r="D18811" s="182" t="s">
        <v>8661</v>
      </c>
      <c r="E18811" s="125">
        <v>500</v>
      </c>
      <c r="F18811" s="125"/>
      <c r="G18811" s="125">
        <f t="shared" si="381"/>
        <v>-500</v>
      </c>
      <c r="H18811" s="704" t="s">
        <v>12643</v>
      </c>
      <c r="J18811" s="39"/>
    </row>
    <row r="18812" spans="1:10" ht="15" x14ac:dyDescent="0.2">
      <c r="A18812" s="733">
        <v>45356</v>
      </c>
      <c r="B18812" s="62" t="s">
        <v>103</v>
      </c>
      <c r="C18812" s="62" t="s">
        <v>103</v>
      </c>
      <c r="D18812" s="182" t="s">
        <v>12541</v>
      </c>
      <c r="E18812" s="125">
        <v>4000</v>
      </c>
      <c r="F18812" s="125"/>
      <c r="G18812" s="125">
        <f t="shared" si="381"/>
        <v>-4000</v>
      </c>
      <c r="H18812" s="704" t="s">
        <v>12643</v>
      </c>
      <c r="J18812" s="39"/>
    </row>
    <row r="18813" spans="1:10" ht="15" x14ac:dyDescent="0.2">
      <c r="A18813" s="733">
        <v>45356</v>
      </c>
      <c r="B18813" s="62" t="s">
        <v>11726</v>
      </c>
      <c r="C18813" s="62" t="s">
        <v>10989</v>
      </c>
      <c r="D18813" s="182" t="s">
        <v>12634</v>
      </c>
      <c r="E18813" s="125">
        <v>2400</v>
      </c>
      <c r="F18813" s="125"/>
      <c r="G18813" s="125">
        <f t="shared" ref="G18813:G18818" si="382">F18813-E18813</f>
        <v>-2400</v>
      </c>
      <c r="H18813" s="704" t="s">
        <v>12643</v>
      </c>
      <c r="J18813" s="39"/>
    </row>
    <row r="18814" spans="1:10" ht="15" x14ac:dyDescent="0.2">
      <c r="A18814" s="733">
        <v>45356</v>
      </c>
      <c r="B18814" s="62" t="s">
        <v>12350</v>
      </c>
      <c r="C18814" s="62" t="s">
        <v>11095</v>
      </c>
      <c r="D18814" s="182" t="s">
        <v>1156</v>
      </c>
      <c r="E18814" s="125">
        <v>22000</v>
      </c>
      <c r="F18814" s="125"/>
      <c r="G18814" s="125">
        <f t="shared" si="382"/>
        <v>-22000</v>
      </c>
      <c r="H18814" s="704" t="s">
        <v>12643</v>
      </c>
      <c r="J18814" s="39"/>
    </row>
    <row r="18815" spans="1:10" ht="15" x14ac:dyDescent="0.2">
      <c r="A18815" s="733">
        <v>45356</v>
      </c>
      <c r="B18815" s="62" t="s">
        <v>37</v>
      </c>
      <c r="C18815" s="62" t="s">
        <v>391</v>
      </c>
      <c r="D18815" s="182" t="s">
        <v>5754</v>
      </c>
      <c r="E18815" s="125">
        <v>3000</v>
      </c>
      <c r="F18815" s="125"/>
      <c r="G18815" s="125">
        <f t="shared" si="382"/>
        <v>-3000</v>
      </c>
      <c r="H18815" s="704" t="s">
        <v>12643</v>
      </c>
      <c r="J18815" s="39"/>
    </row>
    <row r="18816" spans="1:10" ht="15" x14ac:dyDescent="0.2">
      <c r="A18816" s="733">
        <v>45356</v>
      </c>
      <c r="B18816" s="62" t="s">
        <v>12608</v>
      </c>
      <c r="C18816" s="62" t="s">
        <v>391</v>
      </c>
      <c r="D18816" s="182" t="s">
        <v>12637</v>
      </c>
      <c r="E18816" s="125">
        <v>12800</v>
      </c>
      <c r="F18816" s="125"/>
      <c r="G18816" s="125">
        <f t="shared" si="382"/>
        <v>-12800</v>
      </c>
      <c r="H18816" s="704" t="s">
        <v>12643</v>
      </c>
      <c r="J18816" s="39"/>
    </row>
    <row r="18817" spans="1:10" ht="15" x14ac:dyDescent="0.2">
      <c r="A18817" s="733">
        <v>45356</v>
      </c>
      <c r="B18817" s="62" t="s">
        <v>37</v>
      </c>
      <c r="C18817" s="62" t="s">
        <v>391</v>
      </c>
      <c r="D18817" s="182" t="s">
        <v>12714</v>
      </c>
      <c r="E18817" s="125">
        <v>5000</v>
      </c>
      <c r="F18817" s="125"/>
      <c r="G18817" s="125">
        <f t="shared" si="382"/>
        <v>-5000</v>
      </c>
      <c r="H18817" s="704" t="s">
        <v>12643</v>
      </c>
      <c r="J18817" s="39"/>
    </row>
    <row r="18818" spans="1:10" ht="15" x14ac:dyDescent="0.2">
      <c r="A18818" s="733">
        <v>45357</v>
      </c>
      <c r="B18818" s="62" t="s">
        <v>10774</v>
      </c>
      <c r="C18818" s="62" t="s">
        <v>391</v>
      </c>
      <c r="D18818" s="182" t="s">
        <v>12715</v>
      </c>
      <c r="E18818" s="125">
        <v>5000</v>
      </c>
      <c r="F18818" s="125"/>
      <c r="G18818" s="125">
        <f t="shared" si="382"/>
        <v>-5000</v>
      </c>
      <c r="H18818" s="704" t="s">
        <v>12643</v>
      </c>
      <c r="J18818" s="39"/>
    </row>
    <row r="18819" spans="1:10" ht="15" x14ac:dyDescent="0.2">
      <c r="A18819" s="733">
        <v>45357</v>
      </c>
      <c r="B18819" s="62" t="s">
        <v>103</v>
      </c>
      <c r="C18819" s="62" t="s">
        <v>103</v>
      </c>
      <c r="D18819" s="182" t="s">
        <v>12541</v>
      </c>
      <c r="E18819" s="125">
        <v>5000</v>
      </c>
      <c r="F18819" s="125"/>
      <c r="G18819" s="125">
        <f t="shared" ref="G18819:G19002" si="383">F18819-E18819</f>
        <v>-5000</v>
      </c>
      <c r="H18819" s="704" t="s">
        <v>12643</v>
      </c>
      <c r="J18819" s="39"/>
    </row>
    <row r="18820" spans="1:10" ht="15" x14ac:dyDescent="0.2">
      <c r="A18820" s="733">
        <v>45357</v>
      </c>
      <c r="B18820" s="62" t="s">
        <v>103</v>
      </c>
      <c r="C18820" s="62" t="s">
        <v>12486</v>
      </c>
      <c r="D18820" s="182" t="s">
        <v>369</v>
      </c>
      <c r="E18820" s="125">
        <v>6000</v>
      </c>
      <c r="F18820" s="125"/>
      <c r="G18820" s="125">
        <f t="shared" si="383"/>
        <v>-6000</v>
      </c>
      <c r="H18820" s="704" t="s">
        <v>12643</v>
      </c>
      <c r="J18820" s="39"/>
    </row>
    <row r="18821" spans="1:10" ht="15" x14ac:dyDescent="0.2">
      <c r="A18821" s="733">
        <v>45357</v>
      </c>
      <c r="B18821" s="62" t="s">
        <v>103</v>
      </c>
      <c r="C18821" s="62" t="s">
        <v>1494</v>
      </c>
      <c r="D18821" s="182" t="s">
        <v>369</v>
      </c>
      <c r="E18821" s="125">
        <v>1700</v>
      </c>
      <c r="F18821" s="125"/>
      <c r="G18821" s="125">
        <f t="shared" si="383"/>
        <v>-1700</v>
      </c>
      <c r="H18821" s="704" t="s">
        <v>12643</v>
      </c>
      <c r="J18821" s="39"/>
    </row>
    <row r="18822" spans="1:10" ht="15" x14ac:dyDescent="0.2">
      <c r="A18822" s="733">
        <v>45357</v>
      </c>
      <c r="B18822" s="62" t="s">
        <v>11085</v>
      </c>
      <c r="C18822" s="62" t="s">
        <v>5740</v>
      </c>
      <c r="D18822" s="182" t="s">
        <v>369</v>
      </c>
      <c r="E18822" s="125">
        <v>1400</v>
      </c>
      <c r="F18822" s="125"/>
      <c r="G18822" s="125">
        <f t="shared" si="383"/>
        <v>-1400</v>
      </c>
      <c r="H18822" s="704" t="s">
        <v>12643</v>
      </c>
      <c r="J18822" s="39"/>
    </row>
    <row r="18823" spans="1:10" ht="15" x14ac:dyDescent="0.2">
      <c r="A18823" s="733">
        <v>45357</v>
      </c>
      <c r="B18823" s="62" t="s">
        <v>11085</v>
      </c>
      <c r="C18823" s="62" t="s">
        <v>10989</v>
      </c>
      <c r="D18823" s="182" t="s">
        <v>12640</v>
      </c>
      <c r="E18823" s="125">
        <v>950</v>
      </c>
      <c r="F18823" s="125"/>
      <c r="G18823" s="125">
        <f t="shared" si="383"/>
        <v>-950</v>
      </c>
      <c r="H18823" s="704" t="s">
        <v>12643</v>
      </c>
      <c r="J18823" s="39"/>
    </row>
    <row r="18824" spans="1:10" ht="15" x14ac:dyDescent="0.2">
      <c r="A18824" s="733">
        <v>45357</v>
      </c>
      <c r="B18824" s="62" t="s">
        <v>11085</v>
      </c>
      <c r="C18824" s="62" t="s">
        <v>10989</v>
      </c>
      <c r="D18824" s="182" t="s">
        <v>12677</v>
      </c>
      <c r="E18824" s="125">
        <v>21000</v>
      </c>
      <c r="F18824" s="125"/>
      <c r="G18824" s="125">
        <f t="shared" si="383"/>
        <v>-21000</v>
      </c>
      <c r="H18824" s="704" t="s">
        <v>12643</v>
      </c>
      <c r="J18824" s="39"/>
    </row>
    <row r="18825" spans="1:10" ht="15" x14ac:dyDescent="0.2">
      <c r="A18825" s="733">
        <v>45357</v>
      </c>
      <c r="B18825" s="62" t="s">
        <v>25</v>
      </c>
      <c r="C18825" s="62" t="s">
        <v>2427</v>
      </c>
      <c r="D18825" s="182" t="s">
        <v>12641</v>
      </c>
      <c r="E18825" s="125">
        <v>150000</v>
      </c>
      <c r="F18825" s="125"/>
      <c r="G18825" s="125">
        <f t="shared" si="383"/>
        <v>-150000</v>
      </c>
      <c r="H18825" s="704" t="s">
        <v>12643</v>
      </c>
      <c r="J18825" s="39"/>
    </row>
    <row r="18826" spans="1:10" ht="15" x14ac:dyDescent="0.2">
      <c r="A18826" s="733">
        <v>45357</v>
      </c>
      <c r="B18826" s="62" t="s">
        <v>11726</v>
      </c>
      <c r="C18826" s="62" t="s">
        <v>10989</v>
      </c>
      <c r="D18826" s="182" t="s">
        <v>12642</v>
      </c>
      <c r="E18826" s="125">
        <v>21000</v>
      </c>
      <c r="F18826" s="125"/>
      <c r="G18826" s="125">
        <f t="shared" si="383"/>
        <v>-21000</v>
      </c>
      <c r="H18826" s="704" t="s">
        <v>12643</v>
      </c>
      <c r="J18826" s="39"/>
    </row>
    <row r="18827" spans="1:10" ht="15" x14ac:dyDescent="0.2">
      <c r="A18827" s="733">
        <v>45357</v>
      </c>
      <c r="B18827" s="62" t="s">
        <v>11726</v>
      </c>
      <c r="C18827" s="62" t="s">
        <v>12682</v>
      </c>
      <c r="D18827" s="182" t="s">
        <v>10719</v>
      </c>
      <c r="E18827" s="125">
        <v>40000</v>
      </c>
      <c r="F18827" s="125"/>
      <c r="G18827" s="125">
        <f t="shared" si="383"/>
        <v>-40000</v>
      </c>
      <c r="H18827" s="704" t="s">
        <v>12643</v>
      </c>
      <c r="J18827" s="39"/>
    </row>
    <row r="18828" spans="1:10" ht="15" x14ac:dyDescent="0.2">
      <c r="A18828" s="733">
        <v>45358</v>
      </c>
      <c r="B18828" s="62" t="s">
        <v>11726</v>
      </c>
      <c r="C18828" s="62" t="s">
        <v>10989</v>
      </c>
      <c r="D18828" s="182" t="s">
        <v>12642</v>
      </c>
      <c r="E18828" s="125">
        <v>9000</v>
      </c>
      <c r="F18828" s="125"/>
      <c r="G18828" s="125">
        <f t="shared" si="383"/>
        <v>-9000</v>
      </c>
      <c r="H18828" s="704" t="s">
        <v>12643</v>
      </c>
      <c r="J18828" s="39"/>
    </row>
    <row r="18829" spans="1:10" ht="15" x14ac:dyDescent="0.2">
      <c r="A18829" s="733">
        <v>45357</v>
      </c>
      <c r="B18829" s="62" t="s">
        <v>10906</v>
      </c>
      <c r="C18829" s="62" t="s">
        <v>10989</v>
      </c>
      <c r="D18829" s="182" t="s">
        <v>12678</v>
      </c>
      <c r="E18829" s="125">
        <v>15500</v>
      </c>
      <c r="F18829" s="125"/>
      <c r="G18829" s="125">
        <f t="shared" ref="G18829:G18832" si="384">F18829-E18829</f>
        <v>-15500</v>
      </c>
      <c r="H18829" s="704" t="s">
        <v>12643</v>
      </c>
      <c r="J18829" s="39"/>
    </row>
    <row r="18830" spans="1:10" ht="15" x14ac:dyDescent="0.2">
      <c r="A18830" s="733">
        <v>45358</v>
      </c>
      <c r="B18830" s="62" t="s">
        <v>10906</v>
      </c>
      <c r="C18830" s="62" t="s">
        <v>285</v>
      </c>
      <c r="D18830" s="182" t="s">
        <v>12673</v>
      </c>
      <c r="E18830" s="125">
        <v>650</v>
      </c>
      <c r="F18830" s="125"/>
      <c r="G18830" s="125">
        <f t="shared" si="384"/>
        <v>-650</v>
      </c>
      <c r="H18830" s="704" t="s">
        <v>12643</v>
      </c>
      <c r="J18830" s="39"/>
    </row>
    <row r="18831" spans="1:10" ht="15" x14ac:dyDescent="0.2">
      <c r="A18831" s="733">
        <v>45358</v>
      </c>
      <c r="B18831" s="62" t="s">
        <v>8557</v>
      </c>
      <c r="C18831" s="62" t="s">
        <v>11961</v>
      </c>
      <c r="D18831" s="182" t="s">
        <v>12676</v>
      </c>
      <c r="E18831" s="125">
        <v>20000</v>
      </c>
      <c r="F18831" s="125"/>
      <c r="G18831" s="125">
        <f t="shared" si="384"/>
        <v>-20000</v>
      </c>
      <c r="H18831" s="704" t="s">
        <v>12643</v>
      </c>
      <c r="J18831" s="39"/>
    </row>
    <row r="18832" spans="1:10" ht="15" x14ac:dyDescent="0.2">
      <c r="A18832" s="733">
        <v>45358</v>
      </c>
      <c r="B18832" s="62" t="s">
        <v>11085</v>
      </c>
      <c r="C18832" s="62" t="s">
        <v>5740</v>
      </c>
      <c r="D18832" s="182" t="s">
        <v>369</v>
      </c>
      <c r="E18832" s="125">
        <v>800</v>
      </c>
      <c r="F18832" s="125"/>
      <c r="G18832" s="125">
        <f t="shared" si="384"/>
        <v>-800</v>
      </c>
      <c r="H18832" s="704" t="s">
        <v>12643</v>
      </c>
      <c r="J18832" s="39"/>
    </row>
    <row r="18833" spans="1:10" ht="15" x14ac:dyDescent="0.2">
      <c r="A18833" s="733">
        <v>45359</v>
      </c>
      <c r="B18833" s="62" t="s">
        <v>103</v>
      </c>
      <c r="C18833" s="62" t="s">
        <v>103</v>
      </c>
      <c r="D18833" s="182" t="s">
        <v>12541</v>
      </c>
      <c r="E18833" s="125">
        <v>4000</v>
      </c>
      <c r="F18833" s="125"/>
      <c r="G18833" s="125">
        <f t="shared" ref="G18833:G18842" si="385">F18833-E18833</f>
        <v>-4000</v>
      </c>
      <c r="H18833" s="704" t="s">
        <v>12643</v>
      </c>
      <c r="J18833" s="39"/>
    </row>
    <row r="18834" spans="1:10" ht="15" x14ac:dyDescent="0.2">
      <c r="A18834" s="733">
        <v>45359</v>
      </c>
      <c r="B18834" s="62" t="s">
        <v>12679</v>
      </c>
      <c r="C18834" s="62" t="s">
        <v>10989</v>
      </c>
      <c r="D18834" s="182" t="s">
        <v>12680</v>
      </c>
      <c r="E18834" s="125">
        <v>182980</v>
      </c>
      <c r="F18834" s="125"/>
      <c r="G18834" s="125">
        <f t="shared" si="385"/>
        <v>-182980</v>
      </c>
      <c r="H18834" s="704" t="s">
        <v>12643</v>
      </c>
      <c r="J18834" s="39"/>
    </row>
    <row r="18835" spans="1:10" ht="15" x14ac:dyDescent="0.2">
      <c r="A18835" s="733">
        <v>45359</v>
      </c>
      <c r="B18835" s="62" t="s">
        <v>12679</v>
      </c>
      <c r="C18835" s="62" t="s">
        <v>5740</v>
      </c>
      <c r="D18835" s="182" t="s">
        <v>369</v>
      </c>
      <c r="E18835" s="125">
        <v>500</v>
      </c>
      <c r="F18835" s="125"/>
      <c r="G18835" s="125">
        <f t="shared" si="385"/>
        <v>-500</v>
      </c>
      <c r="H18835" s="704" t="s">
        <v>12643</v>
      </c>
      <c r="J18835" s="39"/>
    </row>
    <row r="18836" spans="1:10" ht="15" x14ac:dyDescent="0.2">
      <c r="A18836" s="733">
        <v>45359</v>
      </c>
      <c r="B18836" s="62" t="s">
        <v>12679</v>
      </c>
      <c r="C18836" s="62" t="s">
        <v>285</v>
      </c>
      <c r="D18836" s="182" t="s">
        <v>8661</v>
      </c>
      <c r="E18836" s="125">
        <v>500</v>
      </c>
      <c r="F18836" s="125"/>
      <c r="G18836" s="125">
        <f t="shared" si="385"/>
        <v>-500</v>
      </c>
      <c r="H18836" s="704" t="s">
        <v>12643</v>
      </c>
      <c r="J18836" s="39"/>
    </row>
    <row r="18837" spans="1:10" ht="15" x14ac:dyDescent="0.2">
      <c r="A18837" s="733">
        <v>45359</v>
      </c>
      <c r="B18837" s="62" t="s">
        <v>12679</v>
      </c>
      <c r="C18837" s="62" t="s">
        <v>11871</v>
      </c>
      <c r="D18837" s="182" t="s">
        <v>12681</v>
      </c>
      <c r="E18837" s="125">
        <v>10000</v>
      </c>
      <c r="F18837" s="125"/>
      <c r="G18837" s="125">
        <f t="shared" si="385"/>
        <v>-10000</v>
      </c>
      <c r="H18837" s="704" t="s">
        <v>12643</v>
      </c>
      <c r="J18837" s="39"/>
    </row>
    <row r="18838" spans="1:10" ht="15" x14ac:dyDescent="0.2">
      <c r="A18838" s="733">
        <v>45359</v>
      </c>
      <c r="B18838" s="62" t="s">
        <v>12679</v>
      </c>
      <c r="C18838" s="62" t="s">
        <v>5740</v>
      </c>
      <c r="D18838" s="182" t="s">
        <v>369</v>
      </c>
      <c r="E18838" s="125">
        <v>1500</v>
      </c>
      <c r="F18838" s="125"/>
      <c r="G18838" s="125">
        <f t="shared" si="385"/>
        <v>-1500</v>
      </c>
      <c r="H18838" s="704" t="s">
        <v>12643</v>
      </c>
      <c r="J18838" s="39"/>
    </row>
    <row r="18839" spans="1:10" ht="15" x14ac:dyDescent="0.2">
      <c r="A18839" s="733">
        <v>45359</v>
      </c>
      <c r="B18839" s="62" t="s">
        <v>11085</v>
      </c>
      <c r="C18839" s="62" t="s">
        <v>10989</v>
      </c>
      <c r="D18839" s="182" t="s">
        <v>12683</v>
      </c>
      <c r="E18839" s="125">
        <v>233500</v>
      </c>
      <c r="F18839" s="125"/>
      <c r="G18839" s="125">
        <f t="shared" si="385"/>
        <v>-233500</v>
      </c>
      <c r="H18839" s="704" t="s">
        <v>12643</v>
      </c>
      <c r="J18839" s="39"/>
    </row>
    <row r="18840" spans="1:10" ht="15" x14ac:dyDescent="0.2">
      <c r="A18840" s="733">
        <v>45359</v>
      </c>
      <c r="B18840" s="62" t="s">
        <v>11085</v>
      </c>
      <c r="C18840" s="62" t="s">
        <v>10989</v>
      </c>
      <c r="D18840" s="182" t="s">
        <v>12684</v>
      </c>
      <c r="E18840" s="125">
        <v>35600</v>
      </c>
      <c r="F18840" s="125"/>
      <c r="G18840" s="125">
        <f t="shared" si="385"/>
        <v>-35600</v>
      </c>
      <c r="H18840" s="704" t="s">
        <v>12643</v>
      </c>
      <c r="J18840" s="39"/>
    </row>
    <row r="18841" spans="1:10" ht="15" x14ac:dyDescent="0.2">
      <c r="A18841" s="733">
        <v>45359</v>
      </c>
      <c r="B18841" s="62" t="s">
        <v>11883</v>
      </c>
      <c r="C18841" s="62" t="s">
        <v>10989</v>
      </c>
      <c r="D18841" s="182" t="s">
        <v>12685</v>
      </c>
      <c r="E18841" s="125">
        <v>32000</v>
      </c>
      <c r="F18841" s="125"/>
      <c r="G18841" s="125">
        <f t="shared" si="385"/>
        <v>-32000</v>
      </c>
      <c r="H18841" s="704" t="s">
        <v>12643</v>
      </c>
      <c r="J18841" s="39"/>
    </row>
    <row r="18842" spans="1:10" ht="15" x14ac:dyDescent="0.2">
      <c r="A18842" s="733">
        <v>45359</v>
      </c>
      <c r="B18842" s="62" t="s">
        <v>11085</v>
      </c>
      <c r="C18842" s="62" t="s">
        <v>10989</v>
      </c>
      <c r="D18842" s="182" t="s">
        <v>12686</v>
      </c>
      <c r="E18842" s="125">
        <v>12000</v>
      </c>
      <c r="F18842" s="125"/>
      <c r="G18842" s="125">
        <f t="shared" si="385"/>
        <v>-12000</v>
      </c>
      <c r="H18842" s="704" t="s">
        <v>12643</v>
      </c>
      <c r="J18842" s="39"/>
    </row>
    <row r="18843" spans="1:10" ht="15" x14ac:dyDescent="0.2">
      <c r="A18843" s="733">
        <v>45360</v>
      </c>
      <c r="B18843" s="62" t="s">
        <v>103</v>
      </c>
      <c r="C18843" s="62" t="s">
        <v>103</v>
      </c>
      <c r="D18843" s="182" t="s">
        <v>12541</v>
      </c>
      <c r="E18843" s="125">
        <v>3000</v>
      </c>
      <c r="F18843" s="125"/>
      <c r="G18843" s="125">
        <f t="shared" ref="G18843:G18849" si="386">F18843-E18843</f>
        <v>-3000</v>
      </c>
      <c r="H18843" s="704" t="s">
        <v>12643</v>
      </c>
      <c r="J18843" s="39"/>
    </row>
    <row r="18844" spans="1:10" ht="15" x14ac:dyDescent="0.2">
      <c r="A18844" s="733">
        <v>45360</v>
      </c>
      <c r="B18844" s="62" t="s">
        <v>8557</v>
      </c>
      <c r="C18844" s="62" t="s">
        <v>3103</v>
      </c>
      <c r="D18844" s="182" t="s">
        <v>12741</v>
      </c>
      <c r="E18844" s="125">
        <v>10000</v>
      </c>
      <c r="F18844" s="125"/>
      <c r="G18844" s="125">
        <f t="shared" si="386"/>
        <v>-10000</v>
      </c>
      <c r="H18844" s="704" t="s">
        <v>12643</v>
      </c>
      <c r="J18844" s="39"/>
    </row>
    <row r="18845" spans="1:10" ht="15" x14ac:dyDescent="0.2">
      <c r="A18845" s="733">
        <v>45360</v>
      </c>
      <c r="B18845" s="62" t="s">
        <v>11085</v>
      </c>
      <c r="C18845" s="62" t="s">
        <v>10989</v>
      </c>
      <c r="D18845" s="182" t="s">
        <v>12687</v>
      </c>
      <c r="E18845" s="125">
        <v>1050</v>
      </c>
      <c r="F18845" s="125"/>
      <c r="G18845" s="125">
        <f t="shared" si="386"/>
        <v>-1050</v>
      </c>
      <c r="H18845" s="704" t="s">
        <v>12643</v>
      </c>
      <c r="J18845" s="39"/>
    </row>
    <row r="18846" spans="1:10" ht="15" x14ac:dyDescent="0.2">
      <c r="A18846" s="733">
        <v>45360</v>
      </c>
      <c r="B18846" s="62" t="s">
        <v>11085</v>
      </c>
      <c r="C18846" s="62" t="s">
        <v>103</v>
      </c>
      <c r="D18846" s="182" t="s">
        <v>12688</v>
      </c>
      <c r="E18846" s="125">
        <v>12000</v>
      </c>
      <c r="F18846" s="125"/>
      <c r="G18846" s="125">
        <f t="shared" si="386"/>
        <v>-12000</v>
      </c>
      <c r="H18846" s="704" t="s">
        <v>12643</v>
      </c>
      <c r="J18846" s="39"/>
    </row>
    <row r="18847" spans="1:10" ht="15" x14ac:dyDescent="0.2">
      <c r="A18847" s="733">
        <v>45360</v>
      </c>
      <c r="B18847" s="62" t="s">
        <v>11883</v>
      </c>
      <c r="C18847" s="62" t="s">
        <v>11025</v>
      </c>
      <c r="D18847" s="182" t="s">
        <v>10719</v>
      </c>
      <c r="E18847" s="125">
        <v>100000</v>
      </c>
      <c r="F18847" s="125"/>
      <c r="G18847" s="125">
        <f t="shared" si="386"/>
        <v>-100000</v>
      </c>
      <c r="H18847" s="704" t="s">
        <v>12643</v>
      </c>
      <c r="J18847" s="39"/>
    </row>
    <row r="18848" spans="1:10" ht="15" x14ac:dyDescent="0.2">
      <c r="A18848" s="733">
        <v>45360</v>
      </c>
      <c r="B18848" s="62" t="s">
        <v>9984</v>
      </c>
      <c r="C18848" s="62" t="s">
        <v>6422</v>
      </c>
      <c r="D18848" s="182" t="s">
        <v>12445</v>
      </c>
      <c r="E18848" s="125">
        <v>40000</v>
      </c>
      <c r="F18848" s="125"/>
      <c r="G18848" s="125">
        <f t="shared" si="386"/>
        <v>-40000</v>
      </c>
      <c r="H18848" s="704" t="s">
        <v>12643</v>
      </c>
      <c r="J18848" s="39"/>
    </row>
    <row r="18849" spans="1:10" ht="15" x14ac:dyDescent="0.2">
      <c r="A18849" s="733">
        <v>45360</v>
      </c>
      <c r="B18849" s="62" t="s">
        <v>11085</v>
      </c>
      <c r="C18849" s="62" t="s">
        <v>12456</v>
      </c>
      <c r="D18849" s="182" t="s">
        <v>12697</v>
      </c>
      <c r="E18849" s="125">
        <v>10000</v>
      </c>
      <c r="F18849" s="125"/>
      <c r="G18849" s="125">
        <f t="shared" si="386"/>
        <v>-10000</v>
      </c>
      <c r="H18849" s="704" t="s">
        <v>12643</v>
      </c>
      <c r="J18849" s="39"/>
    </row>
    <row r="18850" spans="1:10" ht="15" x14ac:dyDescent="0.2">
      <c r="A18850" s="733">
        <v>45362</v>
      </c>
      <c r="B18850" s="62" t="s">
        <v>3945</v>
      </c>
      <c r="C18850" s="62" t="s">
        <v>5740</v>
      </c>
      <c r="D18850" s="182" t="s">
        <v>12689</v>
      </c>
      <c r="E18850" s="125">
        <v>3000</v>
      </c>
      <c r="F18850" s="125"/>
      <c r="G18850" s="125">
        <f t="shared" ref="G18850:G18855" si="387">F18850-E18850</f>
        <v>-3000</v>
      </c>
      <c r="H18850" s="704" t="s">
        <v>12643</v>
      </c>
      <c r="J18850" s="39"/>
    </row>
    <row r="18851" spans="1:10" ht="15" x14ac:dyDescent="0.2">
      <c r="A18851" s="733">
        <v>45362</v>
      </c>
      <c r="B18851" s="62" t="s">
        <v>11085</v>
      </c>
      <c r="C18851" s="62" t="s">
        <v>10989</v>
      </c>
      <c r="D18851" s="182" t="s">
        <v>9915</v>
      </c>
      <c r="E18851" s="125">
        <v>19650</v>
      </c>
      <c r="F18851" s="125"/>
      <c r="G18851" s="125">
        <f t="shared" si="387"/>
        <v>-19650</v>
      </c>
      <c r="H18851" s="704" t="s">
        <v>12643</v>
      </c>
      <c r="J18851" s="39"/>
    </row>
    <row r="18852" spans="1:10" ht="15" x14ac:dyDescent="0.2">
      <c r="A18852" s="733">
        <v>45362</v>
      </c>
      <c r="B18852" s="62" t="s">
        <v>11085</v>
      </c>
      <c r="C18852" s="62" t="s">
        <v>6782</v>
      </c>
      <c r="D18852" s="182" t="s">
        <v>12287</v>
      </c>
      <c r="E18852" s="125">
        <v>250000</v>
      </c>
      <c r="F18852" s="125"/>
      <c r="G18852" s="125">
        <f t="shared" si="387"/>
        <v>-250000</v>
      </c>
      <c r="H18852" s="704" t="s">
        <v>12643</v>
      </c>
      <c r="J18852" s="39"/>
    </row>
    <row r="18853" spans="1:10" ht="15" x14ac:dyDescent="0.2">
      <c r="A18853" s="733">
        <v>45362</v>
      </c>
      <c r="B18853" s="62" t="s">
        <v>10906</v>
      </c>
      <c r="C18853" s="62" t="s">
        <v>391</v>
      </c>
      <c r="D18853" s="182" t="s">
        <v>3990</v>
      </c>
      <c r="E18853" s="125">
        <v>2800</v>
      </c>
      <c r="F18853" s="125"/>
      <c r="G18853" s="125">
        <f t="shared" si="387"/>
        <v>-2800</v>
      </c>
      <c r="H18853" s="704" t="s">
        <v>12643</v>
      </c>
      <c r="J18853" s="39"/>
    </row>
    <row r="18854" spans="1:10" ht="15" x14ac:dyDescent="0.2">
      <c r="A18854" s="733">
        <v>45362</v>
      </c>
      <c r="B18854" s="62" t="s">
        <v>11883</v>
      </c>
      <c r="C18854" s="62" t="s">
        <v>11382</v>
      </c>
      <c r="D18854" s="182" t="s">
        <v>12287</v>
      </c>
      <c r="E18854" s="125">
        <v>125000</v>
      </c>
      <c r="F18854" s="125"/>
      <c r="G18854" s="125">
        <f t="shared" si="387"/>
        <v>-125000</v>
      </c>
      <c r="H18854" s="704" t="s">
        <v>12643</v>
      </c>
      <c r="J18854" s="39"/>
    </row>
    <row r="18855" spans="1:10" ht="15" x14ac:dyDescent="0.2">
      <c r="A18855" s="733">
        <v>45362</v>
      </c>
      <c r="B18855" s="62" t="s">
        <v>11883</v>
      </c>
      <c r="C18855" s="62" t="s">
        <v>10989</v>
      </c>
      <c r="D18855" s="182" t="s">
        <v>12704</v>
      </c>
      <c r="E18855" s="125">
        <v>47000</v>
      </c>
      <c r="F18855" s="125"/>
      <c r="G18855" s="125">
        <f t="shared" si="387"/>
        <v>-47000</v>
      </c>
      <c r="H18855" s="704" t="s">
        <v>12643</v>
      </c>
      <c r="J18855" s="39"/>
    </row>
    <row r="18856" spans="1:10" ht="15" x14ac:dyDescent="0.2">
      <c r="A18856" s="733">
        <v>45362</v>
      </c>
      <c r="B18856" s="62" t="s">
        <v>3945</v>
      </c>
      <c r="C18856" s="62" t="s">
        <v>5740</v>
      </c>
      <c r="D18856" s="182" t="s">
        <v>12689</v>
      </c>
      <c r="E18856" s="125">
        <v>3000</v>
      </c>
      <c r="F18856" s="125"/>
      <c r="G18856" s="125">
        <f t="shared" ref="G18856:G18868" si="388">F18856-E18856</f>
        <v>-3000</v>
      </c>
      <c r="H18856" s="704" t="s">
        <v>12643</v>
      </c>
      <c r="J18856" s="39"/>
    </row>
    <row r="18857" spans="1:10" ht="15" x14ac:dyDescent="0.2">
      <c r="A18857" s="733">
        <v>45362</v>
      </c>
      <c r="B18857" s="62" t="s">
        <v>11883</v>
      </c>
      <c r="C18857" s="62" t="s">
        <v>5740</v>
      </c>
      <c r="D18857" s="182" t="s">
        <v>369</v>
      </c>
      <c r="E18857" s="125">
        <v>2000</v>
      </c>
      <c r="F18857" s="125"/>
      <c r="G18857" s="125">
        <f t="shared" si="388"/>
        <v>-2000</v>
      </c>
      <c r="H18857" s="704" t="s">
        <v>12643</v>
      </c>
      <c r="J18857" s="39"/>
    </row>
    <row r="18858" spans="1:10" ht="15" x14ac:dyDescent="0.2">
      <c r="A18858" s="733">
        <v>45362</v>
      </c>
      <c r="B18858" s="62" t="s">
        <v>103</v>
      </c>
      <c r="C18858" s="62" t="s">
        <v>103</v>
      </c>
      <c r="D18858" s="182" t="s">
        <v>12541</v>
      </c>
      <c r="E18858" s="125">
        <v>2000</v>
      </c>
      <c r="F18858" s="125"/>
      <c r="G18858" s="125">
        <f t="shared" si="388"/>
        <v>-2000</v>
      </c>
      <c r="H18858" s="704" t="s">
        <v>12643</v>
      </c>
      <c r="J18858" s="39"/>
    </row>
    <row r="18859" spans="1:10" ht="15" x14ac:dyDescent="0.2">
      <c r="A18859" s="733">
        <v>45362</v>
      </c>
      <c r="B18859" s="62" t="s">
        <v>12618</v>
      </c>
      <c r="C18859" s="62" t="s">
        <v>5740</v>
      </c>
      <c r="D18859" s="182" t="s">
        <v>12705</v>
      </c>
      <c r="E18859" s="125">
        <v>500</v>
      </c>
      <c r="F18859" s="125"/>
      <c r="G18859" s="125">
        <f t="shared" si="388"/>
        <v>-500</v>
      </c>
      <c r="H18859" s="704" t="s">
        <v>12643</v>
      </c>
      <c r="J18859" s="39"/>
    </row>
    <row r="18860" spans="1:10" ht="15" x14ac:dyDescent="0.2">
      <c r="A18860" s="733">
        <v>45362</v>
      </c>
      <c r="B18860" s="62" t="s">
        <v>13312</v>
      </c>
      <c r="C18860" s="62" t="s">
        <v>5740</v>
      </c>
      <c r="D18860" s="182" t="s">
        <v>12705</v>
      </c>
      <c r="E18860" s="125">
        <v>550</v>
      </c>
      <c r="F18860" s="125"/>
      <c r="G18860" s="125">
        <f t="shared" si="388"/>
        <v>-550</v>
      </c>
      <c r="H18860" s="704" t="s">
        <v>12643</v>
      </c>
      <c r="J18860" s="39"/>
    </row>
    <row r="18861" spans="1:10" ht="15" x14ac:dyDescent="0.2">
      <c r="A18861" s="733">
        <v>45362</v>
      </c>
      <c r="B18861" s="62" t="s">
        <v>11883</v>
      </c>
      <c r="C18861" s="62" t="s">
        <v>10989</v>
      </c>
      <c r="D18861" s="182" t="s">
        <v>9544</v>
      </c>
      <c r="E18861" s="125">
        <v>2500</v>
      </c>
      <c r="F18861" s="125"/>
      <c r="G18861" s="125">
        <f t="shared" si="388"/>
        <v>-2500</v>
      </c>
      <c r="H18861" s="704" t="s">
        <v>12643</v>
      </c>
      <c r="J18861" s="39"/>
    </row>
    <row r="18862" spans="1:10" ht="15" x14ac:dyDescent="0.2">
      <c r="A18862" s="733">
        <v>45362</v>
      </c>
      <c r="B18862" s="62" t="s">
        <v>11883</v>
      </c>
      <c r="C18862" s="62" t="s">
        <v>5740</v>
      </c>
      <c r="D18862" s="182" t="s">
        <v>12707</v>
      </c>
      <c r="E18862" s="125">
        <v>1500</v>
      </c>
      <c r="F18862" s="125"/>
      <c r="G18862" s="125">
        <f t="shared" si="388"/>
        <v>-1500</v>
      </c>
      <c r="H18862" s="704" t="s">
        <v>12643</v>
      </c>
      <c r="J18862" s="39"/>
    </row>
    <row r="18863" spans="1:10" ht="15" x14ac:dyDescent="0.2">
      <c r="A18863" s="733">
        <v>45362</v>
      </c>
      <c r="B18863" s="62" t="s">
        <v>11131</v>
      </c>
      <c r="C18863" s="62" t="s">
        <v>10989</v>
      </c>
      <c r="D18863" s="182" t="s">
        <v>12708</v>
      </c>
      <c r="E18863" s="125">
        <v>2000</v>
      </c>
      <c r="F18863" s="125"/>
      <c r="G18863" s="125">
        <f t="shared" si="388"/>
        <v>-2000</v>
      </c>
      <c r="H18863" s="704" t="s">
        <v>12643</v>
      </c>
      <c r="J18863" s="39"/>
    </row>
    <row r="18864" spans="1:10" ht="15" x14ac:dyDescent="0.2">
      <c r="A18864" s="733">
        <v>45362</v>
      </c>
      <c r="B18864" s="62" t="s">
        <v>103</v>
      </c>
      <c r="C18864" s="62" t="s">
        <v>103</v>
      </c>
      <c r="D18864" s="182" t="s">
        <v>12709</v>
      </c>
      <c r="E18864" s="125">
        <v>8000</v>
      </c>
      <c r="F18864" s="125"/>
      <c r="G18864" s="125">
        <f t="shared" si="388"/>
        <v>-8000</v>
      </c>
      <c r="H18864" s="704" t="s">
        <v>12643</v>
      </c>
      <c r="J18864" s="39"/>
    </row>
    <row r="18865" spans="1:10" ht="15" x14ac:dyDescent="0.2">
      <c r="A18865" s="733">
        <v>45362</v>
      </c>
      <c r="B18865" s="62" t="s">
        <v>12696</v>
      </c>
      <c r="C18865" s="62" t="s">
        <v>5409</v>
      </c>
      <c r="D18865" s="182" t="s">
        <v>12710</v>
      </c>
      <c r="E18865" s="125">
        <v>5000</v>
      </c>
      <c r="F18865" s="125"/>
      <c r="G18865" s="125">
        <f t="shared" si="388"/>
        <v>-5000</v>
      </c>
      <c r="H18865" s="704" t="s">
        <v>12643</v>
      </c>
      <c r="J18865" s="39"/>
    </row>
    <row r="18866" spans="1:10" ht="15" x14ac:dyDescent="0.2">
      <c r="A18866" s="733">
        <v>45363</v>
      </c>
      <c r="B18866" s="62" t="s">
        <v>11085</v>
      </c>
      <c r="C18866" s="62" t="s">
        <v>11548</v>
      </c>
      <c r="D18866" s="182" t="s">
        <v>12711</v>
      </c>
      <c r="E18866" s="125">
        <v>60600</v>
      </c>
      <c r="F18866" s="125"/>
      <c r="G18866" s="125">
        <f t="shared" si="388"/>
        <v>-60600</v>
      </c>
      <c r="H18866" s="704" t="s">
        <v>12643</v>
      </c>
      <c r="J18866" s="39"/>
    </row>
    <row r="18867" spans="1:10" ht="15" x14ac:dyDescent="0.2">
      <c r="A18867" s="733">
        <v>45363</v>
      </c>
      <c r="B18867" s="62" t="s">
        <v>11085</v>
      </c>
      <c r="C18867" s="62" t="s">
        <v>10989</v>
      </c>
      <c r="D18867" s="182" t="s">
        <v>12712</v>
      </c>
      <c r="E18867" s="125">
        <v>9600</v>
      </c>
      <c r="F18867" s="125"/>
      <c r="G18867" s="125">
        <f t="shared" si="388"/>
        <v>-9600</v>
      </c>
      <c r="H18867" s="704" t="s">
        <v>12643</v>
      </c>
      <c r="J18867" s="39"/>
    </row>
    <row r="18868" spans="1:10" ht="15" x14ac:dyDescent="0.2">
      <c r="A18868" s="733">
        <v>45363</v>
      </c>
      <c r="B18868" s="62" t="s">
        <v>11883</v>
      </c>
      <c r="C18868" s="62" t="s">
        <v>10989</v>
      </c>
      <c r="D18868" s="182" t="s">
        <v>12713</v>
      </c>
      <c r="E18868" s="125">
        <v>39950</v>
      </c>
      <c r="F18868" s="125"/>
      <c r="G18868" s="125">
        <f t="shared" si="388"/>
        <v>-39950</v>
      </c>
      <c r="H18868" s="704" t="s">
        <v>12643</v>
      </c>
      <c r="J18868" s="39"/>
    </row>
    <row r="18869" spans="1:10" ht="15" x14ac:dyDescent="0.2">
      <c r="A18869" s="733">
        <v>45363</v>
      </c>
      <c r="B18869" s="62" t="s">
        <v>11883</v>
      </c>
      <c r="C18869" s="62" t="s">
        <v>5740</v>
      </c>
      <c r="D18869" s="182" t="s">
        <v>369</v>
      </c>
      <c r="E18869" s="125">
        <v>2000</v>
      </c>
      <c r="F18869" s="125"/>
      <c r="G18869" s="125">
        <f t="shared" ref="G18869:G18880" si="389">F18869-E18869</f>
        <v>-2000</v>
      </c>
      <c r="H18869" s="704" t="s">
        <v>12643</v>
      </c>
      <c r="J18869" s="39"/>
    </row>
    <row r="18870" spans="1:10" ht="15" x14ac:dyDescent="0.2">
      <c r="A18870" s="733">
        <v>45363</v>
      </c>
      <c r="B18870" s="62" t="s">
        <v>11085</v>
      </c>
      <c r="C18870" s="62" t="s">
        <v>5740</v>
      </c>
      <c r="D18870" s="182" t="s">
        <v>369</v>
      </c>
      <c r="E18870" s="125">
        <v>1500</v>
      </c>
      <c r="F18870" s="125"/>
      <c r="G18870" s="125">
        <f t="shared" si="389"/>
        <v>-1500</v>
      </c>
      <c r="H18870" s="704" t="s">
        <v>12643</v>
      </c>
      <c r="J18870" s="39"/>
    </row>
    <row r="18871" spans="1:10" ht="15" x14ac:dyDescent="0.2">
      <c r="A18871" s="733">
        <v>45363</v>
      </c>
      <c r="B18871" s="62" t="s">
        <v>11085</v>
      </c>
      <c r="C18871" s="62" t="s">
        <v>10989</v>
      </c>
      <c r="D18871" s="182" t="s">
        <v>12717</v>
      </c>
      <c r="E18871" s="125">
        <v>18000</v>
      </c>
      <c r="F18871" s="125"/>
      <c r="G18871" s="125">
        <f t="shared" si="389"/>
        <v>-18000</v>
      </c>
      <c r="H18871" s="704" t="s">
        <v>12643</v>
      </c>
      <c r="J18871" s="39"/>
    </row>
    <row r="18872" spans="1:10" ht="15" x14ac:dyDescent="0.2">
      <c r="A18872" s="733">
        <v>45364</v>
      </c>
      <c r="B18872" s="62" t="s">
        <v>11883</v>
      </c>
      <c r="C18872" s="62" t="s">
        <v>5386</v>
      </c>
      <c r="D18872" s="182" t="s">
        <v>12718</v>
      </c>
      <c r="E18872" s="125">
        <v>2400</v>
      </c>
      <c r="F18872" s="125"/>
      <c r="G18872" s="125">
        <f t="shared" si="389"/>
        <v>-2400</v>
      </c>
      <c r="H18872" s="704" t="s">
        <v>12643</v>
      </c>
      <c r="J18872" s="39"/>
    </row>
    <row r="18873" spans="1:10" ht="15" x14ac:dyDescent="0.2">
      <c r="A18873" s="733">
        <v>45364</v>
      </c>
      <c r="B18873" s="62" t="s">
        <v>11726</v>
      </c>
      <c r="C18873" s="62" t="s">
        <v>5740</v>
      </c>
      <c r="D18873" s="182" t="s">
        <v>369</v>
      </c>
      <c r="E18873" s="125">
        <v>2000</v>
      </c>
      <c r="F18873" s="125"/>
      <c r="G18873" s="125">
        <f t="shared" si="389"/>
        <v>-2000</v>
      </c>
      <c r="H18873" s="704" t="s">
        <v>12643</v>
      </c>
      <c r="J18873" s="39"/>
    </row>
    <row r="18874" spans="1:10" ht="15" x14ac:dyDescent="0.2">
      <c r="A18874" s="733">
        <v>45364</v>
      </c>
      <c r="B18874" s="62" t="s">
        <v>103</v>
      </c>
      <c r="C18874" s="62" t="s">
        <v>8228</v>
      </c>
      <c r="D18874" s="182" t="s">
        <v>1156</v>
      </c>
      <c r="E18874" s="125">
        <v>5000</v>
      </c>
      <c r="F18874" s="125"/>
      <c r="G18874" s="125">
        <f t="shared" si="389"/>
        <v>-5000</v>
      </c>
      <c r="H18874" s="704" t="s">
        <v>12643</v>
      </c>
      <c r="J18874" s="39"/>
    </row>
    <row r="18875" spans="1:10" ht="15" x14ac:dyDescent="0.2">
      <c r="A18875" s="733">
        <v>45364</v>
      </c>
      <c r="B18875" s="62" t="s">
        <v>11726</v>
      </c>
      <c r="C18875" s="62" t="s">
        <v>1494</v>
      </c>
      <c r="D18875" s="182" t="s">
        <v>12719</v>
      </c>
      <c r="E18875" s="125">
        <v>4860</v>
      </c>
      <c r="F18875" s="125"/>
      <c r="G18875" s="125">
        <f t="shared" si="389"/>
        <v>-4860</v>
      </c>
      <c r="H18875" s="704" t="s">
        <v>12643</v>
      </c>
      <c r="J18875" s="39"/>
    </row>
    <row r="18876" spans="1:10" ht="15" x14ac:dyDescent="0.2">
      <c r="A18876" s="733">
        <v>45364</v>
      </c>
      <c r="B18876" s="62" t="s">
        <v>11726</v>
      </c>
      <c r="C18876" s="62" t="s">
        <v>10989</v>
      </c>
      <c r="D18876" s="182" t="s">
        <v>12720</v>
      </c>
      <c r="E18876" s="125">
        <v>63240</v>
      </c>
      <c r="F18876" s="125"/>
      <c r="G18876" s="125">
        <f t="shared" si="389"/>
        <v>-63240</v>
      </c>
      <c r="H18876" s="704" t="s">
        <v>12643</v>
      </c>
      <c r="J18876" s="39"/>
    </row>
    <row r="18877" spans="1:10" ht="15" x14ac:dyDescent="0.2">
      <c r="A18877" s="733">
        <v>45364</v>
      </c>
      <c r="B18877" s="62" t="s">
        <v>11726</v>
      </c>
      <c r="C18877" s="62" t="s">
        <v>10989</v>
      </c>
      <c r="D18877" s="182" t="s">
        <v>12721</v>
      </c>
      <c r="E18877" s="125">
        <v>5280</v>
      </c>
      <c r="F18877" s="125"/>
      <c r="G18877" s="125">
        <f t="shared" si="389"/>
        <v>-5280</v>
      </c>
      <c r="H18877" s="704" t="s">
        <v>12643</v>
      </c>
      <c r="J18877" s="39"/>
    </row>
    <row r="18878" spans="1:10" ht="15" x14ac:dyDescent="0.2">
      <c r="A18878" s="733">
        <v>45364</v>
      </c>
      <c r="B18878" s="62" t="s">
        <v>11883</v>
      </c>
      <c r="C18878" s="62" t="s">
        <v>8089</v>
      </c>
      <c r="D18878" s="182" t="s">
        <v>12722</v>
      </c>
      <c r="E18878" s="125">
        <v>250000</v>
      </c>
      <c r="F18878" s="125"/>
      <c r="G18878" s="125">
        <f t="shared" si="389"/>
        <v>-250000</v>
      </c>
      <c r="H18878" s="704" t="s">
        <v>12643</v>
      </c>
      <c r="J18878" s="39"/>
    </row>
    <row r="18879" spans="1:10" ht="48" x14ac:dyDescent="0.2">
      <c r="A18879" s="733">
        <v>45364</v>
      </c>
      <c r="B18879" s="62" t="s">
        <v>103</v>
      </c>
      <c r="C18879" s="62" t="s">
        <v>12723</v>
      </c>
      <c r="D18879" s="182" t="s">
        <v>12832</v>
      </c>
      <c r="E18879" s="125">
        <v>50000</v>
      </c>
      <c r="F18879" s="125"/>
      <c r="G18879" s="125">
        <f t="shared" si="389"/>
        <v>-50000</v>
      </c>
      <c r="H18879" s="704" t="s">
        <v>12643</v>
      </c>
      <c r="J18879" s="39"/>
    </row>
    <row r="18880" spans="1:10" ht="24" x14ac:dyDescent="0.2">
      <c r="A18880" s="733">
        <v>45364</v>
      </c>
      <c r="B18880" s="62" t="s">
        <v>9354</v>
      </c>
      <c r="C18880" s="62" t="s">
        <v>10989</v>
      </c>
      <c r="D18880" s="182" t="s">
        <v>12724</v>
      </c>
      <c r="E18880" s="125">
        <v>25500</v>
      </c>
      <c r="F18880" s="125"/>
      <c r="G18880" s="125">
        <f t="shared" si="389"/>
        <v>-25500</v>
      </c>
      <c r="H18880" s="704" t="s">
        <v>12643</v>
      </c>
      <c r="J18880" s="39"/>
    </row>
    <row r="18881" spans="1:10" ht="15" x14ac:dyDescent="0.2">
      <c r="A18881" s="733">
        <v>45364</v>
      </c>
      <c r="B18881" s="62" t="s">
        <v>25</v>
      </c>
      <c r="C18881" s="62" t="s">
        <v>4064</v>
      </c>
      <c r="D18881" s="182" t="s">
        <v>12727</v>
      </c>
      <c r="E18881" s="125">
        <v>900</v>
      </c>
      <c r="F18881" s="125"/>
      <c r="G18881" s="125">
        <f t="shared" ref="G18881:G18883" si="390">F18881-E18881</f>
        <v>-900</v>
      </c>
      <c r="H18881" s="704" t="s">
        <v>12643</v>
      </c>
      <c r="J18881" s="39"/>
    </row>
    <row r="18882" spans="1:10" ht="15" x14ac:dyDescent="0.2">
      <c r="A18882" s="733">
        <v>45364</v>
      </c>
      <c r="B18882" s="62" t="s">
        <v>103</v>
      </c>
      <c r="C18882" s="62" t="s">
        <v>103</v>
      </c>
      <c r="D18882" s="182" t="s">
        <v>12541</v>
      </c>
      <c r="E18882" s="125">
        <v>1000</v>
      </c>
      <c r="F18882" s="125"/>
      <c r="G18882" s="125">
        <f t="shared" si="390"/>
        <v>-1000</v>
      </c>
      <c r="H18882" s="704" t="s">
        <v>12643</v>
      </c>
      <c r="J18882" s="39"/>
    </row>
    <row r="18883" spans="1:10" ht="15" x14ac:dyDescent="0.2">
      <c r="A18883" s="733">
        <v>45365</v>
      </c>
      <c r="B18883" s="62" t="s">
        <v>11883</v>
      </c>
      <c r="C18883" s="62" t="s">
        <v>10989</v>
      </c>
      <c r="D18883" s="182" t="s">
        <v>12728</v>
      </c>
      <c r="E18883" s="125">
        <v>1800</v>
      </c>
      <c r="F18883" s="125"/>
      <c r="G18883" s="125">
        <f t="shared" si="390"/>
        <v>-1800</v>
      </c>
      <c r="H18883" s="704" t="s">
        <v>12643</v>
      </c>
      <c r="J18883" s="39"/>
    </row>
    <row r="18884" spans="1:10" ht="15" x14ac:dyDescent="0.2">
      <c r="A18884" s="733">
        <v>45365</v>
      </c>
      <c r="B18884" s="62" t="s">
        <v>11883</v>
      </c>
      <c r="C18884" s="62" t="s">
        <v>10989</v>
      </c>
      <c r="D18884" s="182" t="s">
        <v>12730</v>
      </c>
      <c r="E18884" s="125">
        <v>1250</v>
      </c>
      <c r="F18884" s="125"/>
      <c r="G18884" s="125">
        <f t="shared" ref="G18884:G18898" si="391">F18884-E18884</f>
        <v>-1250</v>
      </c>
      <c r="H18884" s="704" t="s">
        <v>12643</v>
      </c>
      <c r="J18884" s="39"/>
    </row>
    <row r="18885" spans="1:10" ht="15" x14ac:dyDescent="0.2">
      <c r="A18885" s="733">
        <v>45365</v>
      </c>
      <c r="B18885" s="62" t="s">
        <v>25</v>
      </c>
      <c r="C18885" s="62" t="s">
        <v>8148</v>
      </c>
      <c r="D18885" s="182" t="s">
        <v>6342</v>
      </c>
      <c r="E18885" s="125">
        <v>2905</v>
      </c>
      <c r="F18885" s="125"/>
      <c r="G18885" s="125">
        <f t="shared" si="391"/>
        <v>-2905</v>
      </c>
      <c r="H18885" s="704" t="s">
        <v>12643</v>
      </c>
      <c r="J18885" s="39"/>
    </row>
    <row r="18886" spans="1:10" ht="15" x14ac:dyDescent="0.2">
      <c r="A18886" s="733">
        <v>45365</v>
      </c>
      <c r="B18886" s="62" t="s">
        <v>103</v>
      </c>
      <c r="C18886" s="62" t="s">
        <v>8148</v>
      </c>
      <c r="D18886" s="182" t="s">
        <v>6342</v>
      </c>
      <c r="E18886" s="125">
        <v>9220</v>
      </c>
      <c r="F18886" s="125"/>
      <c r="G18886" s="125">
        <f t="shared" si="391"/>
        <v>-9220</v>
      </c>
      <c r="H18886" s="704" t="s">
        <v>12643</v>
      </c>
      <c r="J18886" s="39"/>
    </row>
    <row r="18887" spans="1:10" ht="15" x14ac:dyDescent="0.2">
      <c r="A18887" s="733">
        <v>45365</v>
      </c>
      <c r="B18887" s="62" t="s">
        <v>11883</v>
      </c>
      <c r="C18887" s="62" t="s">
        <v>5740</v>
      </c>
      <c r="D18887" s="182" t="s">
        <v>369</v>
      </c>
      <c r="E18887" s="125">
        <v>3000</v>
      </c>
      <c r="F18887" s="125"/>
      <c r="G18887" s="125">
        <f t="shared" si="391"/>
        <v>-3000</v>
      </c>
      <c r="H18887" s="704" t="s">
        <v>12643</v>
      </c>
      <c r="J18887" s="39"/>
    </row>
    <row r="18888" spans="1:10" ht="15" x14ac:dyDescent="0.2">
      <c r="A18888" s="733">
        <v>45365</v>
      </c>
      <c r="B18888" s="62" t="s">
        <v>11883</v>
      </c>
      <c r="C18888" s="62" t="s">
        <v>5740</v>
      </c>
      <c r="D18888" s="182" t="s">
        <v>12731</v>
      </c>
      <c r="E18888" s="125">
        <v>250</v>
      </c>
      <c r="F18888" s="125"/>
      <c r="G18888" s="125">
        <f t="shared" si="391"/>
        <v>-250</v>
      </c>
      <c r="H18888" s="704" t="s">
        <v>12643</v>
      </c>
      <c r="J18888" s="39"/>
    </row>
    <row r="18889" spans="1:10" ht="15" x14ac:dyDescent="0.2">
      <c r="A18889" s="733">
        <v>45365</v>
      </c>
      <c r="B18889" s="62" t="s">
        <v>10906</v>
      </c>
      <c r="C18889" s="62" t="s">
        <v>5740</v>
      </c>
      <c r="D18889" s="182" t="s">
        <v>12732</v>
      </c>
      <c r="E18889" s="125">
        <v>300</v>
      </c>
      <c r="F18889" s="125"/>
      <c r="G18889" s="125">
        <f t="shared" si="391"/>
        <v>-300</v>
      </c>
      <c r="H18889" s="704" t="s">
        <v>12643</v>
      </c>
      <c r="J18889" s="39"/>
    </row>
    <row r="18890" spans="1:10" ht="15" x14ac:dyDescent="0.2">
      <c r="A18890" s="733">
        <v>45365</v>
      </c>
      <c r="B18890" s="62" t="s">
        <v>11883</v>
      </c>
      <c r="C18890" s="62" t="s">
        <v>285</v>
      </c>
      <c r="D18890" s="182" t="s">
        <v>12733</v>
      </c>
      <c r="E18890" s="125">
        <v>1000</v>
      </c>
      <c r="F18890" s="125"/>
      <c r="G18890" s="125">
        <f t="shared" si="391"/>
        <v>-1000</v>
      </c>
      <c r="H18890" s="704" t="s">
        <v>12643</v>
      </c>
      <c r="J18890" s="39"/>
    </row>
    <row r="18891" spans="1:10" ht="15" x14ac:dyDescent="0.2">
      <c r="A18891" s="733">
        <v>45365</v>
      </c>
      <c r="B18891" s="62" t="s">
        <v>103</v>
      </c>
      <c r="C18891" s="62" t="s">
        <v>103</v>
      </c>
      <c r="D18891" s="182" t="s">
        <v>12541</v>
      </c>
      <c r="E18891" s="125">
        <v>1000</v>
      </c>
      <c r="F18891" s="125"/>
      <c r="G18891" s="125">
        <f t="shared" si="391"/>
        <v>-1000</v>
      </c>
      <c r="H18891" s="704" t="s">
        <v>12643</v>
      </c>
      <c r="J18891" s="39"/>
    </row>
    <row r="18892" spans="1:10" ht="15" x14ac:dyDescent="0.2">
      <c r="A18892" s="733">
        <v>45365</v>
      </c>
      <c r="B18892" s="62" t="s">
        <v>11883</v>
      </c>
      <c r="C18892" s="62" t="s">
        <v>5740</v>
      </c>
      <c r="D18892" s="182" t="s">
        <v>369</v>
      </c>
      <c r="E18892" s="125">
        <v>250</v>
      </c>
      <c r="F18892" s="125"/>
      <c r="G18892" s="125">
        <f t="shared" si="391"/>
        <v>-250</v>
      </c>
      <c r="H18892" s="704" t="s">
        <v>12643</v>
      </c>
      <c r="J18892" s="39"/>
    </row>
    <row r="18893" spans="1:10" ht="15" x14ac:dyDescent="0.2">
      <c r="A18893" s="733">
        <v>45365</v>
      </c>
      <c r="B18893" s="62" t="s">
        <v>11085</v>
      </c>
      <c r="C18893" s="62" t="s">
        <v>11713</v>
      </c>
      <c r="D18893" s="182" t="s">
        <v>12734</v>
      </c>
      <c r="E18893" s="125">
        <v>100000</v>
      </c>
      <c r="F18893" s="125"/>
      <c r="G18893" s="125">
        <f t="shared" si="391"/>
        <v>-100000</v>
      </c>
      <c r="H18893" s="704" t="s">
        <v>12643</v>
      </c>
      <c r="J18893" s="39"/>
    </row>
    <row r="18894" spans="1:10" ht="15" x14ac:dyDescent="0.2">
      <c r="A18894" s="733">
        <v>45365</v>
      </c>
      <c r="B18894" s="62" t="s">
        <v>11442</v>
      </c>
      <c r="C18894" s="62" t="s">
        <v>11871</v>
      </c>
      <c r="D18894" s="182" t="s">
        <v>10719</v>
      </c>
      <c r="E18894" s="125">
        <v>75000</v>
      </c>
      <c r="F18894" s="125"/>
      <c r="G18894" s="125">
        <f t="shared" si="391"/>
        <v>-75000</v>
      </c>
      <c r="H18894" s="704" t="s">
        <v>12643</v>
      </c>
      <c r="J18894" s="39"/>
    </row>
    <row r="18895" spans="1:10" ht="15" x14ac:dyDescent="0.2">
      <c r="A18895" s="733">
        <v>45365</v>
      </c>
      <c r="B18895" s="62" t="s">
        <v>25</v>
      </c>
      <c r="C18895" s="62" t="s">
        <v>391</v>
      </c>
      <c r="D18895" s="182" t="s">
        <v>12857</v>
      </c>
      <c r="E18895" s="125">
        <v>32800</v>
      </c>
      <c r="F18895" s="125"/>
      <c r="G18895" s="125">
        <f t="shared" si="391"/>
        <v>-32800</v>
      </c>
      <c r="H18895" s="704" t="s">
        <v>12643</v>
      </c>
      <c r="J18895" s="39"/>
    </row>
    <row r="18896" spans="1:10" ht="15" x14ac:dyDescent="0.2">
      <c r="A18896" s="733">
        <v>45365</v>
      </c>
      <c r="B18896" s="62" t="s">
        <v>25</v>
      </c>
      <c r="C18896" s="62" t="s">
        <v>7593</v>
      </c>
      <c r="D18896" s="182" t="s">
        <v>11372</v>
      </c>
      <c r="E18896" s="125">
        <v>85000</v>
      </c>
      <c r="F18896" s="125"/>
      <c r="G18896" s="125">
        <f t="shared" si="391"/>
        <v>-85000</v>
      </c>
      <c r="H18896" s="704" t="s">
        <v>12643</v>
      </c>
      <c r="J18896" s="39"/>
    </row>
    <row r="18897" spans="1:10" ht="15" x14ac:dyDescent="0.2">
      <c r="A18897" s="733">
        <v>45366</v>
      </c>
      <c r="B18897" s="62" t="s">
        <v>12516</v>
      </c>
      <c r="C18897" s="62" t="s">
        <v>10989</v>
      </c>
      <c r="D18897" s="182" t="s">
        <v>4965</v>
      </c>
      <c r="E18897" s="125">
        <v>193890</v>
      </c>
      <c r="F18897" s="125"/>
      <c r="G18897" s="125">
        <f t="shared" si="391"/>
        <v>-193890</v>
      </c>
      <c r="H18897" s="704" t="s">
        <v>12643</v>
      </c>
      <c r="J18897" s="39"/>
    </row>
    <row r="18898" spans="1:10" ht="15" x14ac:dyDescent="0.2">
      <c r="A18898" s="733">
        <v>45366</v>
      </c>
      <c r="B18898" s="62" t="s">
        <v>12516</v>
      </c>
      <c r="C18898" s="62" t="s">
        <v>10989</v>
      </c>
      <c r="D18898" s="182" t="s">
        <v>4965</v>
      </c>
      <c r="E18898" s="125">
        <v>116460</v>
      </c>
      <c r="F18898" s="125"/>
      <c r="G18898" s="125">
        <f t="shared" si="391"/>
        <v>-116460</v>
      </c>
      <c r="H18898" s="704" t="s">
        <v>12643</v>
      </c>
      <c r="J18898" s="39"/>
    </row>
    <row r="18899" spans="1:10" ht="15" x14ac:dyDescent="0.2">
      <c r="A18899" s="733">
        <v>45366</v>
      </c>
      <c r="B18899" s="62" t="s">
        <v>12516</v>
      </c>
      <c r="C18899" s="62" t="s">
        <v>10989</v>
      </c>
      <c r="D18899" s="182" t="s">
        <v>4965</v>
      </c>
      <c r="E18899" s="125">
        <v>11790</v>
      </c>
      <c r="F18899" s="125"/>
      <c r="G18899" s="125">
        <f t="shared" ref="G18899:G18900" si="392">F18899-E18899</f>
        <v>-11790</v>
      </c>
      <c r="H18899" s="704" t="s">
        <v>12643</v>
      </c>
      <c r="J18899" s="39"/>
    </row>
    <row r="18900" spans="1:10" ht="15" x14ac:dyDescent="0.2">
      <c r="A18900" s="733">
        <v>45366</v>
      </c>
      <c r="B18900" s="62" t="s">
        <v>12516</v>
      </c>
      <c r="C18900" s="62" t="s">
        <v>10989</v>
      </c>
      <c r="D18900" s="182" t="s">
        <v>4965</v>
      </c>
      <c r="E18900" s="125">
        <v>2300</v>
      </c>
      <c r="F18900" s="125"/>
      <c r="G18900" s="125">
        <f t="shared" si="392"/>
        <v>-2300</v>
      </c>
      <c r="H18900" s="704" t="s">
        <v>12643</v>
      </c>
      <c r="J18900" s="39"/>
    </row>
    <row r="18901" spans="1:10" ht="15" x14ac:dyDescent="0.2">
      <c r="A18901" s="733">
        <v>45366</v>
      </c>
      <c r="B18901" s="62" t="s">
        <v>11883</v>
      </c>
      <c r="C18901" s="62" t="s">
        <v>10989</v>
      </c>
      <c r="D18901" s="182" t="s">
        <v>12735</v>
      </c>
      <c r="E18901" s="125">
        <v>15600</v>
      </c>
      <c r="F18901" s="125"/>
      <c r="G18901" s="125">
        <f t="shared" ref="G18901:G18906" si="393">F18901-E18901</f>
        <v>-15600</v>
      </c>
      <c r="H18901" s="704" t="s">
        <v>12643</v>
      </c>
      <c r="J18901" s="39"/>
    </row>
    <row r="18902" spans="1:10" ht="15" x14ac:dyDescent="0.2">
      <c r="A18902" s="733">
        <v>45366</v>
      </c>
      <c r="B18902" s="62" t="s">
        <v>10906</v>
      </c>
      <c r="C18902" s="62" t="s">
        <v>10989</v>
      </c>
      <c r="D18902" s="182" t="s">
        <v>12736</v>
      </c>
      <c r="E18902" s="125">
        <v>1000</v>
      </c>
      <c r="F18902" s="125"/>
      <c r="G18902" s="125">
        <f t="shared" si="393"/>
        <v>-1000</v>
      </c>
      <c r="H18902" s="704" t="s">
        <v>12643</v>
      </c>
      <c r="J18902" s="39"/>
    </row>
    <row r="18903" spans="1:10" ht="15" x14ac:dyDescent="0.2">
      <c r="A18903" s="733">
        <v>45366</v>
      </c>
      <c r="B18903" s="62" t="s">
        <v>11883</v>
      </c>
      <c r="C18903" s="62" t="s">
        <v>10989</v>
      </c>
      <c r="D18903" s="182" t="s">
        <v>12737</v>
      </c>
      <c r="E18903" s="125">
        <v>7500</v>
      </c>
      <c r="F18903" s="125"/>
      <c r="G18903" s="125">
        <f t="shared" si="393"/>
        <v>-7500</v>
      </c>
      <c r="H18903" s="704" t="s">
        <v>12643</v>
      </c>
      <c r="J18903" s="39"/>
    </row>
    <row r="18904" spans="1:10" ht="15" x14ac:dyDescent="0.2">
      <c r="A18904" s="733">
        <v>45366</v>
      </c>
      <c r="B18904" s="62" t="s">
        <v>11883</v>
      </c>
      <c r="C18904" s="62" t="s">
        <v>10989</v>
      </c>
      <c r="D18904" s="182" t="s">
        <v>12738</v>
      </c>
      <c r="E18904" s="125">
        <v>540</v>
      </c>
      <c r="F18904" s="125"/>
      <c r="G18904" s="125">
        <f t="shared" si="393"/>
        <v>-540</v>
      </c>
      <c r="H18904" s="704" t="s">
        <v>12643</v>
      </c>
      <c r="J18904" s="39"/>
    </row>
    <row r="18905" spans="1:10" ht="24" x14ac:dyDescent="0.2">
      <c r="A18905" s="733">
        <v>45366</v>
      </c>
      <c r="B18905" s="62" t="s">
        <v>11085</v>
      </c>
      <c r="C18905" s="62" t="s">
        <v>10482</v>
      </c>
      <c r="D18905" s="182" t="s">
        <v>12740</v>
      </c>
      <c r="E18905" s="125">
        <v>500000</v>
      </c>
      <c r="F18905" s="125"/>
      <c r="G18905" s="125">
        <f t="shared" si="393"/>
        <v>-500000</v>
      </c>
      <c r="H18905" s="704" t="s">
        <v>12643</v>
      </c>
      <c r="J18905" s="39"/>
    </row>
    <row r="18906" spans="1:10" ht="15" x14ac:dyDescent="0.2">
      <c r="A18906" s="733">
        <v>45366</v>
      </c>
      <c r="B18906" s="62" t="s">
        <v>11883</v>
      </c>
      <c r="C18906" s="62" t="s">
        <v>12742</v>
      </c>
      <c r="D18906" s="182" t="s">
        <v>12209</v>
      </c>
      <c r="E18906" s="125">
        <v>250000</v>
      </c>
      <c r="F18906" s="125"/>
      <c r="G18906" s="125">
        <f t="shared" si="393"/>
        <v>-250000</v>
      </c>
      <c r="H18906" s="704" t="s">
        <v>12643</v>
      </c>
      <c r="J18906" s="39"/>
    </row>
    <row r="18907" spans="1:10" ht="15" x14ac:dyDescent="0.2">
      <c r="A18907" s="733">
        <v>45366</v>
      </c>
      <c r="B18907" s="62" t="s">
        <v>9354</v>
      </c>
      <c r="C18907" s="62" t="s">
        <v>391</v>
      </c>
      <c r="D18907" s="182" t="s">
        <v>12453</v>
      </c>
      <c r="E18907" s="125">
        <v>1500</v>
      </c>
      <c r="F18907" s="125"/>
      <c r="G18907" s="125">
        <f t="shared" ref="G18907:G18920" si="394">F18907-E18907</f>
        <v>-1500</v>
      </c>
      <c r="H18907" s="704" t="s">
        <v>12643</v>
      </c>
      <c r="J18907" s="39"/>
    </row>
    <row r="18908" spans="1:10" ht="15" x14ac:dyDescent="0.2">
      <c r="A18908" s="733">
        <v>45367</v>
      </c>
      <c r="B18908" s="62" t="s">
        <v>11883</v>
      </c>
      <c r="C18908" s="62" t="s">
        <v>10989</v>
      </c>
      <c r="D18908" s="182" t="s">
        <v>11264</v>
      </c>
      <c r="E18908" s="125">
        <v>5560</v>
      </c>
      <c r="F18908" s="125"/>
      <c r="G18908" s="125">
        <f t="shared" si="394"/>
        <v>-5560</v>
      </c>
      <c r="H18908" s="704" t="s">
        <v>12643</v>
      </c>
      <c r="J18908" s="39"/>
    </row>
    <row r="18909" spans="1:10" ht="15" x14ac:dyDescent="0.2">
      <c r="A18909" s="733">
        <v>45367</v>
      </c>
      <c r="B18909" s="62" t="s">
        <v>11883</v>
      </c>
      <c r="C18909" s="62" t="s">
        <v>5740</v>
      </c>
      <c r="D18909" s="182" t="s">
        <v>369</v>
      </c>
      <c r="E18909" s="125">
        <v>350</v>
      </c>
      <c r="F18909" s="125"/>
      <c r="G18909" s="125">
        <f t="shared" si="394"/>
        <v>-350</v>
      </c>
      <c r="H18909" s="704" t="s">
        <v>12643</v>
      </c>
      <c r="J18909" s="39"/>
    </row>
    <row r="18910" spans="1:10" ht="15" x14ac:dyDescent="0.2">
      <c r="A18910" s="733">
        <v>45367</v>
      </c>
      <c r="B18910" s="62" t="s">
        <v>11726</v>
      </c>
      <c r="C18910" s="62" t="s">
        <v>7836</v>
      </c>
      <c r="D18910" s="182" t="s">
        <v>12743</v>
      </c>
      <c r="E18910" s="125">
        <v>12400</v>
      </c>
      <c r="F18910" s="125"/>
      <c r="G18910" s="125">
        <f t="shared" si="394"/>
        <v>-12400</v>
      </c>
      <c r="H18910" s="704" t="s">
        <v>12643</v>
      </c>
      <c r="J18910" s="39"/>
    </row>
    <row r="18911" spans="1:10" ht="15" x14ac:dyDescent="0.2">
      <c r="A18911" s="733">
        <v>45367</v>
      </c>
      <c r="B18911" s="62" t="s">
        <v>10906</v>
      </c>
      <c r="C18911" s="62" t="s">
        <v>10989</v>
      </c>
      <c r="D18911" s="182" t="s">
        <v>12744</v>
      </c>
      <c r="E18911" s="125">
        <v>950</v>
      </c>
      <c r="F18911" s="125"/>
      <c r="G18911" s="125">
        <f t="shared" si="394"/>
        <v>-950</v>
      </c>
      <c r="H18911" s="704" t="s">
        <v>12643</v>
      </c>
      <c r="J18911" s="39"/>
    </row>
    <row r="18912" spans="1:10" ht="15" x14ac:dyDescent="0.2">
      <c r="A18912" s="733">
        <v>45367</v>
      </c>
      <c r="B18912" s="62" t="s">
        <v>10230</v>
      </c>
      <c r="C18912" s="62" t="s">
        <v>2189</v>
      </c>
      <c r="D18912" s="182" t="s">
        <v>12745</v>
      </c>
      <c r="E18912" s="125">
        <v>9500</v>
      </c>
      <c r="F18912" s="125"/>
      <c r="G18912" s="125">
        <f t="shared" si="394"/>
        <v>-9500</v>
      </c>
      <c r="H18912" s="704" t="s">
        <v>12643</v>
      </c>
      <c r="J18912" s="39"/>
    </row>
    <row r="18913" spans="1:10" ht="15" x14ac:dyDescent="0.2">
      <c r="A18913" s="733">
        <v>45367</v>
      </c>
      <c r="B18913" s="62" t="s">
        <v>10906</v>
      </c>
      <c r="C18913" s="62" t="s">
        <v>5740</v>
      </c>
      <c r="D18913" s="182" t="s">
        <v>369</v>
      </c>
      <c r="E18913" s="125">
        <v>500</v>
      </c>
      <c r="F18913" s="125"/>
      <c r="G18913" s="125">
        <f t="shared" si="394"/>
        <v>-500</v>
      </c>
      <c r="H18913" s="704" t="s">
        <v>12643</v>
      </c>
      <c r="J18913" s="39"/>
    </row>
    <row r="18914" spans="1:10" ht="15" x14ac:dyDescent="0.2">
      <c r="A18914" s="733">
        <v>45367</v>
      </c>
      <c r="B18914" s="62" t="s">
        <v>11883</v>
      </c>
      <c r="C18914" s="62" t="s">
        <v>12746</v>
      </c>
      <c r="D18914" s="182" t="s">
        <v>12445</v>
      </c>
      <c r="E18914" s="125">
        <v>58470</v>
      </c>
      <c r="F18914" s="125"/>
      <c r="G18914" s="125">
        <f t="shared" si="394"/>
        <v>-58470</v>
      </c>
      <c r="H18914" s="704" t="s">
        <v>12643</v>
      </c>
      <c r="J18914" s="39"/>
    </row>
    <row r="18915" spans="1:10" ht="15" x14ac:dyDescent="0.2">
      <c r="A18915" s="733">
        <v>45367</v>
      </c>
      <c r="B18915" s="62" t="s">
        <v>11131</v>
      </c>
      <c r="C18915" s="62" t="s">
        <v>391</v>
      </c>
      <c r="D18915" s="182" t="s">
        <v>5383</v>
      </c>
      <c r="E18915" s="125">
        <v>5000</v>
      </c>
      <c r="F18915" s="125"/>
      <c r="G18915" s="125">
        <f t="shared" ref="G18915:G18919" si="395">F18915-E18915</f>
        <v>-5000</v>
      </c>
      <c r="H18915" s="704" t="s">
        <v>12643</v>
      </c>
      <c r="J18915" s="39"/>
    </row>
    <row r="18916" spans="1:10" ht="15" x14ac:dyDescent="0.2">
      <c r="A18916" s="733">
        <v>45367</v>
      </c>
      <c r="B18916" s="62" t="s">
        <v>12618</v>
      </c>
      <c r="C18916" s="62" t="s">
        <v>391</v>
      </c>
      <c r="D18916" s="182" t="s">
        <v>5383</v>
      </c>
      <c r="E18916" s="125">
        <v>6340</v>
      </c>
      <c r="F18916" s="125"/>
      <c r="G18916" s="125">
        <f t="shared" si="395"/>
        <v>-6340</v>
      </c>
      <c r="H18916" s="704" t="s">
        <v>12643</v>
      </c>
      <c r="J18916" s="39"/>
    </row>
    <row r="18917" spans="1:10" ht="15" x14ac:dyDescent="0.2">
      <c r="A18917" s="733">
        <v>45367</v>
      </c>
      <c r="B18917" s="62" t="s">
        <v>10149</v>
      </c>
      <c r="C18917" s="62" t="s">
        <v>391</v>
      </c>
      <c r="D18917" s="182" t="s">
        <v>5383</v>
      </c>
      <c r="E18917" s="125">
        <v>2100</v>
      </c>
      <c r="F18917" s="125"/>
      <c r="G18917" s="125">
        <f t="shared" si="395"/>
        <v>-2100</v>
      </c>
      <c r="H18917" s="704" t="s">
        <v>12643</v>
      </c>
      <c r="J18917" s="39"/>
    </row>
    <row r="18918" spans="1:10" ht="15" x14ac:dyDescent="0.2">
      <c r="A18918" s="733">
        <v>45367</v>
      </c>
      <c r="B18918" s="62" t="s">
        <v>37</v>
      </c>
      <c r="C18918" s="62" t="s">
        <v>391</v>
      </c>
      <c r="D18918" s="182" t="s">
        <v>5383</v>
      </c>
      <c r="E18918" s="125">
        <v>3000</v>
      </c>
      <c r="F18918" s="125"/>
      <c r="G18918" s="125">
        <f t="shared" si="395"/>
        <v>-3000</v>
      </c>
      <c r="H18918" s="704" t="s">
        <v>12643</v>
      </c>
      <c r="J18918" s="39"/>
    </row>
    <row r="18919" spans="1:10" ht="15" x14ac:dyDescent="0.2">
      <c r="A18919" s="733">
        <v>45367</v>
      </c>
      <c r="B18919" s="62" t="s">
        <v>25</v>
      </c>
      <c r="C18919" s="62" t="s">
        <v>391</v>
      </c>
      <c r="D18919" s="182" t="s">
        <v>12756</v>
      </c>
      <c r="E18919" s="125">
        <v>10900</v>
      </c>
      <c r="F18919" s="125"/>
      <c r="G18919" s="125">
        <f t="shared" si="395"/>
        <v>-10900</v>
      </c>
      <c r="H18919" s="704" t="s">
        <v>12643</v>
      </c>
      <c r="J18919" s="39"/>
    </row>
    <row r="18920" spans="1:10" ht="15" x14ac:dyDescent="0.2">
      <c r="A18920" s="733">
        <v>45367</v>
      </c>
      <c r="B18920" s="62" t="s">
        <v>11883</v>
      </c>
      <c r="C18920" s="62" t="s">
        <v>7465</v>
      </c>
      <c r="D18920" s="182" t="s">
        <v>12747</v>
      </c>
      <c r="E18920" s="125">
        <v>2000000</v>
      </c>
      <c r="F18920" s="125"/>
      <c r="G18920" s="125">
        <f t="shared" si="394"/>
        <v>-2000000</v>
      </c>
      <c r="H18920" s="704" t="s">
        <v>12643</v>
      </c>
      <c r="J18920" s="39"/>
    </row>
    <row r="18921" spans="1:10" ht="15" x14ac:dyDescent="0.2">
      <c r="A18921" s="733">
        <v>45369</v>
      </c>
      <c r="B18921" s="62" t="s">
        <v>37</v>
      </c>
      <c r="C18921" s="62" t="s">
        <v>3002</v>
      </c>
      <c r="D18921" s="182" t="s">
        <v>12749</v>
      </c>
      <c r="E18921" s="125">
        <v>1557</v>
      </c>
      <c r="F18921" s="125"/>
      <c r="G18921" s="125">
        <f t="shared" ref="G18921:G18929" si="396">F18921-E18921</f>
        <v>-1557</v>
      </c>
      <c r="H18921" s="704" t="s">
        <v>12643</v>
      </c>
      <c r="J18921" s="39"/>
    </row>
    <row r="18922" spans="1:10" ht="15" x14ac:dyDescent="0.2">
      <c r="A18922" s="733">
        <v>45369</v>
      </c>
      <c r="B18922" s="62" t="s">
        <v>11605</v>
      </c>
      <c r="C18922" s="62" t="s">
        <v>8392</v>
      </c>
      <c r="D18922" s="182" t="s">
        <v>13039</v>
      </c>
      <c r="E18922" s="125">
        <v>100000</v>
      </c>
      <c r="F18922" s="125"/>
      <c r="G18922" s="125">
        <f t="shared" si="396"/>
        <v>-100000</v>
      </c>
      <c r="H18922" s="704" t="s">
        <v>12643</v>
      </c>
      <c r="J18922" s="39"/>
    </row>
    <row r="18923" spans="1:10" ht="15" x14ac:dyDescent="0.2">
      <c r="A18923" s="733">
        <v>45369</v>
      </c>
      <c r="B18923" s="62" t="s">
        <v>12350</v>
      </c>
      <c r="C18923" s="62" t="s">
        <v>8392</v>
      </c>
      <c r="D18923" s="182" t="s">
        <v>13039</v>
      </c>
      <c r="E18923" s="125">
        <v>900000</v>
      </c>
      <c r="F18923" s="125"/>
      <c r="G18923" s="125">
        <f t="shared" si="396"/>
        <v>-900000</v>
      </c>
      <c r="H18923" s="704" t="s">
        <v>12643</v>
      </c>
      <c r="J18923" s="39"/>
    </row>
    <row r="18924" spans="1:10" ht="24" x14ac:dyDescent="0.2">
      <c r="A18924" s="733">
        <v>45369</v>
      </c>
      <c r="B18924" s="62" t="s">
        <v>11085</v>
      </c>
      <c r="C18924" s="62" t="s">
        <v>10482</v>
      </c>
      <c r="D18924" s="182" t="s">
        <v>12751</v>
      </c>
      <c r="E18924" s="125">
        <v>791000</v>
      </c>
      <c r="F18924" s="125"/>
      <c r="G18924" s="125">
        <f t="shared" si="396"/>
        <v>-791000</v>
      </c>
      <c r="H18924" s="704" t="s">
        <v>12643</v>
      </c>
      <c r="J18924" s="39"/>
    </row>
    <row r="18925" spans="1:10" ht="15" x14ac:dyDescent="0.2">
      <c r="A18925" s="733">
        <v>45369</v>
      </c>
      <c r="B18925" s="62" t="s">
        <v>11085</v>
      </c>
      <c r="C18925" s="62" t="s">
        <v>10989</v>
      </c>
      <c r="D18925" s="182" t="s">
        <v>12752</v>
      </c>
      <c r="E18925" s="125">
        <v>38000</v>
      </c>
      <c r="F18925" s="125"/>
      <c r="G18925" s="125">
        <f t="shared" si="396"/>
        <v>-38000</v>
      </c>
      <c r="H18925" s="704" t="s">
        <v>12643</v>
      </c>
      <c r="J18925" s="39"/>
    </row>
    <row r="18926" spans="1:10" ht="15" x14ac:dyDescent="0.2">
      <c r="A18926" s="733">
        <v>45370</v>
      </c>
      <c r="B18926" s="62" t="s">
        <v>12350</v>
      </c>
      <c r="C18926" s="565" t="s">
        <v>12090</v>
      </c>
      <c r="D18926" s="874" t="s">
        <v>12753</v>
      </c>
      <c r="E18926" s="566">
        <f>300000-81000</f>
        <v>219000</v>
      </c>
      <c r="F18926" s="125"/>
      <c r="G18926" s="125">
        <f t="shared" si="396"/>
        <v>-219000</v>
      </c>
      <c r="H18926" s="704" t="s">
        <v>12643</v>
      </c>
      <c r="J18926" s="39"/>
    </row>
    <row r="18927" spans="1:10" ht="15" x14ac:dyDescent="0.2">
      <c r="A18927" s="733">
        <v>45370</v>
      </c>
      <c r="B18927" s="62" t="s">
        <v>12494</v>
      </c>
      <c r="C18927" s="565" t="s">
        <v>12090</v>
      </c>
      <c r="D18927" s="874" t="s">
        <v>12753</v>
      </c>
      <c r="E18927" s="566">
        <v>81000</v>
      </c>
      <c r="F18927" s="125"/>
      <c r="G18927" s="125">
        <f t="shared" si="396"/>
        <v>-81000</v>
      </c>
      <c r="H18927" s="704" t="s">
        <v>12643</v>
      </c>
      <c r="J18927" s="39"/>
    </row>
    <row r="18928" spans="1:10" ht="15" x14ac:dyDescent="0.2">
      <c r="A18928" s="733">
        <v>45370</v>
      </c>
      <c r="B18928" s="62" t="s">
        <v>11883</v>
      </c>
      <c r="C18928" s="62" t="s">
        <v>8388</v>
      </c>
      <c r="D18928" s="182" t="s">
        <v>12754</v>
      </c>
      <c r="E18928" s="125">
        <v>30000</v>
      </c>
      <c r="F18928" s="125"/>
      <c r="G18928" s="125">
        <f t="shared" si="396"/>
        <v>-30000</v>
      </c>
      <c r="H18928" s="704" t="s">
        <v>12643</v>
      </c>
      <c r="J18928" s="39"/>
    </row>
    <row r="18929" spans="1:10" ht="24" x14ac:dyDescent="0.2">
      <c r="A18929" s="733">
        <v>45370</v>
      </c>
      <c r="B18929" s="62" t="s">
        <v>8557</v>
      </c>
      <c r="C18929" s="62" t="s">
        <v>10989</v>
      </c>
      <c r="D18929" s="182" t="s">
        <v>12755</v>
      </c>
      <c r="E18929" s="125">
        <v>43500</v>
      </c>
      <c r="F18929" s="125"/>
      <c r="G18929" s="125">
        <f t="shared" si="396"/>
        <v>-43500</v>
      </c>
      <c r="H18929" s="704" t="s">
        <v>12643</v>
      </c>
      <c r="J18929" s="39"/>
    </row>
    <row r="18930" spans="1:10" ht="15" x14ac:dyDescent="0.2">
      <c r="A18930" s="733">
        <v>45370</v>
      </c>
      <c r="B18930" s="62" t="s">
        <v>8557</v>
      </c>
      <c r="C18930" s="62" t="s">
        <v>12763</v>
      </c>
      <c r="D18930" s="182" t="s">
        <v>12764</v>
      </c>
      <c r="E18930" s="125">
        <v>5000</v>
      </c>
      <c r="F18930" s="125"/>
      <c r="G18930" s="125">
        <f t="shared" ref="G18930:G18945" si="397">F18930-E18930</f>
        <v>-5000</v>
      </c>
      <c r="H18930" s="704" t="s">
        <v>12643</v>
      </c>
      <c r="J18930" s="39"/>
    </row>
    <row r="18931" spans="1:10" ht="15" x14ac:dyDescent="0.2">
      <c r="A18931" s="733">
        <v>45370</v>
      </c>
      <c r="B18931" s="62" t="s">
        <v>8557</v>
      </c>
      <c r="C18931" s="62" t="s">
        <v>5740</v>
      </c>
      <c r="D18931" s="182" t="s">
        <v>369</v>
      </c>
      <c r="E18931" s="125">
        <v>200</v>
      </c>
      <c r="F18931" s="125"/>
      <c r="G18931" s="125">
        <f t="shared" si="397"/>
        <v>-200</v>
      </c>
      <c r="H18931" s="704" t="s">
        <v>12643</v>
      </c>
      <c r="J18931" s="39"/>
    </row>
    <row r="18932" spans="1:10" ht="15" x14ac:dyDescent="0.2">
      <c r="A18932" s="733">
        <v>45371</v>
      </c>
      <c r="B18932" s="62" t="s">
        <v>11726</v>
      </c>
      <c r="C18932" s="62" t="s">
        <v>10989</v>
      </c>
      <c r="D18932" s="182" t="s">
        <v>12765</v>
      </c>
      <c r="E18932" s="125">
        <v>11435</v>
      </c>
      <c r="F18932" s="125"/>
      <c r="G18932" s="125">
        <f t="shared" si="397"/>
        <v>-11435</v>
      </c>
      <c r="H18932" s="704" t="s">
        <v>12643</v>
      </c>
      <c r="J18932" s="39"/>
    </row>
    <row r="18933" spans="1:10" ht="15" x14ac:dyDescent="0.2">
      <c r="A18933" s="733">
        <v>45371</v>
      </c>
      <c r="B18933" s="62" t="s">
        <v>8557</v>
      </c>
      <c r="C18933" s="62" t="s">
        <v>3103</v>
      </c>
      <c r="D18933" s="182" t="s">
        <v>6925</v>
      </c>
      <c r="E18933" s="125">
        <v>20000</v>
      </c>
      <c r="F18933" s="125"/>
      <c r="G18933" s="125">
        <f t="shared" si="397"/>
        <v>-20000</v>
      </c>
      <c r="H18933" s="704" t="s">
        <v>12643</v>
      </c>
      <c r="J18933" s="39"/>
    </row>
    <row r="18934" spans="1:10" ht="15" x14ac:dyDescent="0.2">
      <c r="A18934" s="733">
        <v>45371</v>
      </c>
      <c r="B18934" s="62" t="s">
        <v>11883</v>
      </c>
      <c r="C18934" s="62" t="s">
        <v>285</v>
      </c>
      <c r="D18934" s="182" t="s">
        <v>8661</v>
      </c>
      <c r="E18934" s="125">
        <v>1000</v>
      </c>
      <c r="F18934" s="125"/>
      <c r="G18934" s="125">
        <f t="shared" si="397"/>
        <v>-1000</v>
      </c>
      <c r="H18934" s="704" t="s">
        <v>12643</v>
      </c>
      <c r="J18934" s="39"/>
    </row>
    <row r="18935" spans="1:10" ht="15" x14ac:dyDescent="0.2">
      <c r="A18935" s="733">
        <v>45371</v>
      </c>
      <c r="B18935" s="62" t="s">
        <v>11726</v>
      </c>
      <c r="C18935" s="62" t="s">
        <v>5740</v>
      </c>
      <c r="D18935" s="182" t="s">
        <v>369</v>
      </c>
      <c r="E18935" s="125">
        <v>1400</v>
      </c>
      <c r="F18935" s="125"/>
      <c r="G18935" s="125">
        <f t="shared" si="397"/>
        <v>-1400</v>
      </c>
      <c r="H18935" s="704" t="s">
        <v>12643</v>
      </c>
      <c r="J18935" s="39"/>
    </row>
    <row r="18936" spans="1:10" ht="15" x14ac:dyDescent="0.2">
      <c r="A18936" s="733">
        <v>45371</v>
      </c>
      <c r="B18936" s="62" t="s">
        <v>11085</v>
      </c>
      <c r="C18936" s="62" t="s">
        <v>5740</v>
      </c>
      <c r="D18936" s="182" t="s">
        <v>369</v>
      </c>
      <c r="E18936" s="125">
        <v>700</v>
      </c>
      <c r="F18936" s="125"/>
      <c r="G18936" s="125">
        <f t="shared" si="397"/>
        <v>-700</v>
      </c>
      <c r="H18936" s="704" t="s">
        <v>12643</v>
      </c>
      <c r="J18936" s="39"/>
    </row>
    <row r="18937" spans="1:10" ht="15" x14ac:dyDescent="0.2">
      <c r="A18937" s="733">
        <v>45371</v>
      </c>
      <c r="B18937" s="62" t="s">
        <v>9354</v>
      </c>
      <c r="C18937" s="62" t="s">
        <v>10989</v>
      </c>
      <c r="D18937" s="182" t="s">
        <v>12766</v>
      </c>
      <c r="E18937" s="125">
        <v>1000</v>
      </c>
      <c r="F18937" s="125"/>
      <c r="G18937" s="125">
        <f t="shared" si="397"/>
        <v>-1000</v>
      </c>
      <c r="H18937" s="704" t="s">
        <v>12643</v>
      </c>
      <c r="J18937" s="39"/>
    </row>
    <row r="18938" spans="1:10" ht="15" x14ac:dyDescent="0.2">
      <c r="A18938" s="733">
        <v>45371</v>
      </c>
      <c r="B18938" s="62" t="s">
        <v>9354</v>
      </c>
      <c r="C18938" s="62" t="s">
        <v>5740</v>
      </c>
      <c r="D18938" s="182" t="s">
        <v>369</v>
      </c>
      <c r="E18938" s="125">
        <v>700</v>
      </c>
      <c r="F18938" s="125"/>
      <c r="G18938" s="125">
        <f t="shared" si="397"/>
        <v>-700</v>
      </c>
      <c r="H18938" s="704" t="s">
        <v>12643</v>
      </c>
      <c r="J18938" s="39"/>
    </row>
    <row r="18939" spans="1:10" ht="15" x14ac:dyDescent="0.2">
      <c r="A18939" s="733">
        <v>45371</v>
      </c>
      <c r="B18939" s="62" t="s">
        <v>11883</v>
      </c>
      <c r="C18939" s="62" t="s">
        <v>10342</v>
      </c>
      <c r="D18939" s="182" t="s">
        <v>12767</v>
      </c>
      <c r="E18939" s="125">
        <v>540</v>
      </c>
      <c r="F18939" s="125"/>
      <c r="G18939" s="125">
        <f t="shared" si="397"/>
        <v>-540</v>
      </c>
      <c r="H18939" s="704" t="s">
        <v>12643</v>
      </c>
      <c r="J18939" s="39"/>
    </row>
    <row r="18940" spans="1:10" ht="15" x14ac:dyDescent="0.2">
      <c r="A18940" s="733">
        <v>45371</v>
      </c>
      <c r="B18940" s="62" t="s">
        <v>11085</v>
      </c>
      <c r="C18940" s="62" t="s">
        <v>5740</v>
      </c>
      <c r="D18940" s="182" t="s">
        <v>369</v>
      </c>
      <c r="E18940" s="125">
        <v>400</v>
      </c>
      <c r="F18940" s="125"/>
      <c r="G18940" s="125">
        <f t="shared" si="397"/>
        <v>-400</v>
      </c>
      <c r="H18940" s="704" t="s">
        <v>12643</v>
      </c>
      <c r="J18940" s="39"/>
    </row>
    <row r="18941" spans="1:10" ht="15" x14ac:dyDescent="0.2">
      <c r="A18941" s="733">
        <v>45371</v>
      </c>
      <c r="B18941" s="62" t="s">
        <v>10230</v>
      </c>
      <c r="C18941" s="62" t="s">
        <v>11736</v>
      </c>
      <c r="D18941" s="182" t="s">
        <v>12768</v>
      </c>
      <c r="E18941" s="125">
        <v>288000</v>
      </c>
      <c r="F18941" s="125"/>
      <c r="G18941" s="125">
        <f t="shared" si="397"/>
        <v>-288000</v>
      </c>
      <c r="H18941" s="704" t="s">
        <v>12643</v>
      </c>
      <c r="J18941" s="39"/>
    </row>
    <row r="18942" spans="1:10" ht="15" x14ac:dyDescent="0.2">
      <c r="A18942" s="733">
        <v>45371</v>
      </c>
      <c r="B18942" s="62" t="s">
        <v>11085</v>
      </c>
      <c r="C18942" s="62" t="s">
        <v>12456</v>
      </c>
      <c r="D18942" s="182" t="s">
        <v>12454</v>
      </c>
      <c r="E18942" s="125">
        <v>50000</v>
      </c>
      <c r="F18942" s="125"/>
      <c r="G18942" s="125">
        <f t="shared" si="397"/>
        <v>-50000</v>
      </c>
      <c r="H18942" s="704" t="s">
        <v>12643</v>
      </c>
      <c r="J18942" s="39"/>
    </row>
    <row r="18943" spans="1:10" ht="28.5" customHeight="1" x14ac:dyDescent="0.2">
      <c r="A18943" s="733">
        <v>45371</v>
      </c>
      <c r="B18943" s="62" t="s">
        <v>10906</v>
      </c>
      <c r="C18943" s="669" t="s">
        <v>12770</v>
      </c>
      <c r="D18943" s="906" t="s">
        <v>12771</v>
      </c>
      <c r="E18943" s="671">
        <v>75000</v>
      </c>
      <c r="F18943" s="125"/>
      <c r="G18943" s="125">
        <f t="shared" si="397"/>
        <v>-75000</v>
      </c>
      <c r="H18943" s="704" t="s">
        <v>12643</v>
      </c>
      <c r="J18943" s="39"/>
    </row>
    <row r="18944" spans="1:10" ht="33.75" customHeight="1" x14ac:dyDescent="0.2">
      <c r="A18944" s="733">
        <v>45371</v>
      </c>
      <c r="B18944" s="62" t="s">
        <v>12769</v>
      </c>
      <c r="C18944" s="669" t="s">
        <v>12770</v>
      </c>
      <c r="D18944" s="906" t="s">
        <v>12771</v>
      </c>
      <c r="E18944" s="671">
        <v>75000</v>
      </c>
      <c r="F18944" s="125"/>
      <c r="G18944" s="125">
        <f t="shared" si="397"/>
        <v>-75000</v>
      </c>
      <c r="H18944" s="704" t="s">
        <v>12643</v>
      </c>
      <c r="J18944" s="39"/>
    </row>
    <row r="18945" spans="1:10" ht="15" x14ac:dyDescent="0.2">
      <c r="A18945" s="733">
        <v>45371</v>
      </c>
      <c r="B18945" s="62" t="s">
        <v>12516</v>
      </c>
      <c r="C18945" s="62" t="s">
        <v>6422</v>
      </c>
      <c r="D18945" s="182" t="s">
        <v>12287</v>
      </c>
      <c r="E18945" s="125">
        <v>60000</v>
      </c>
      <c r="F18945" s="125"/>
      <c r="G18945" s="125">
        <f t="shared" si="397"/>
        <v>-60000</v>
      </c>
      <c r="H18945" s="704" t="s">
        <v>12643</v>
      </c>
      <c r="J18945" s="39"/>
    </row>
    <row r="18946" spans="1:10" ht="15" x14ac:dyDescent="0.2">
      <c r="A18946" s="733">
        <v>45371</v>
      </c>
      <c r="B18946" s="62" t="s">
        <v>103</v>
      </c>
      <c r="C18946" s="62" t="s">
        <v>793</v>
      </c>
      <c r="D18946" s="182" t="s">
        <v>12776</v>
      </c>
      <c r="E18946" s="125">
        <v>6000</v>
      </c>
      <c r="F18946" s="125"/>
      <c r="G18946" s="125">
        <f t="shared" ref="G18946:G18950" si="398">F18946-E18946</f>
        <v>-6000</v>
      </c>
      <c r="H18946" s="704" t="s">
        <v>12643</v>
      </c>
      <c r="J18946" s="39"/>
    </row>
    <row r="18947" spans="1:10" ht="15" x14ac:dyDescent="0.2">
      <c r="A18947" s="733">
        <v>45371</v>
      </c>
      <c r="B18947" s="62" t="s">
        <v>11085</v>
      </c>
      <c r="C18947" s="62" t="s">
        <v>5740</v>
      </c>
      <c r="D18947" s="182" t="s">
        <v>369</v>
      </c>
      <c r="E18947" s="125">
        <v>600</v>
      </c>
      <c r="F18947" s="125"/>
      <c r="G18947" s="125">
        <f t="shared" si="398"/>
        <v>-600</v>
      </c>
      <c r="H18947" s="704" t="s">
        <v>12643</v>
      </c>
      <c r="J18947" s="39"/>
    </row>
    <row r="18948" spans="1:10" ht="15" x14ac:dyDescent="0.2">
      <c r="A18948" s="733">
        <v>45371</v>
      </c>
      <c r="B18948" s="62" t="s">
        <v>103</v>
      </c>
      <c r="C18948" s="62" t="s">
        <v>103</v>
      </c>
      <c r="D18948" s="182" t="s">
        <v>12777</v>
      </c>
      <c r="E18948" s="125">
        <v>1000</v>
      </c>
      <c r="F18948" s="125"/>
      <c r="G18948" s="125">
        <f t="shared" si="398"/>
        <v>-1000</v>
      </c>
      <c r="H18948" s="704" t="s">
        <v>12643</v>
      </c>
      <c r="J18948" s="39"/>
    </row>
    <row r="18949" spans="1:10" ht="15" x14ac:dyDescent="0.2">
      <c r="A18949" s="733">
        <v>45371</v>
      </c>
      <c r="B18949" s="62" t="s">
        <v>103</v>
      </c>
      <c r="C18949" s="62" t="s">
        <v>103</v>
      </c>
      <c r="D18949" s="182" t="s">
        <v>6332</v>
      </c>
      <c r="E18949" s="125">
        <v>1000</v>
      </c>
      <c r="F18949" s="125"/>
      <c r="G18949" s="125">
        <f t="shared" si="398"/>
        <v>-1000</v>
      </c>
      <c r="H18949" s="704" t="s">
        <v>12643</v>
      </c>
      <c r="J18949" s="39"/>
    </row>
    <row r="18950" spans="1:10" ht="15" x14ac:dyDescent="0.2">
      <c r="A18950" s="733">
        <v>45372</v>
      </c>
      <c r="B18950" s="62" t="s">
        <v>11883</v>
      </c>
      <c r="C18950" s="62" t="s">
        <v>10989</v>
      </c>
      <c r="D18950" s="182" t="s">
        <v>12778</v>
      </c>
      <c r="E18950" s="125">
        <v>3000</v>
      </c>
      <c r="F18950" s="125"/>
      <c r="G18950" s="125">
        <f t="shared" si="398"/>
        <v>-3000</v>
      </c>
      <c r="H18950" s="704" t="s">
        <v>12643</v>
      </c>
      <c r="J18950" s="39"/>
    </row>
    <row r="18951" spans="1:10" ht="15" x14ac:dyDescent="0.2">
      <c r="A18951" s="733">
        <v>45372</v>
      </c>
      <c r="B18951" s="62" t="s">
        <v>11883</v>
      </c>
      <c r="C18951" s="62" t="s">
        <v>8370</v>
      </c>
      <c r="D18951" s="182" t="s">
        <v>9418</v>
      </c>
      <c r="E18951" s="125">
        <v>2000</v>
      </c>
      <c r="F18951" s="125"/>
      <c r="G18951" s="125">
        <f t="shared" ref="G18951:G18954" si="399">F18951-E18951</f>
        <v>-2000</v>
      </c>
      <c r="H18951" s="704" t="s">
        <v>12643</v>
      </c>
      <c r="J18951" s="39"/>
    </row>
    <row r="18952" spans="1:10" ht="15" x14ac:dyDescent="0.2">
      <c r="A18952" s="733">
        <v>45372</v>
      </c>
      <c r="B18952" s="62" t="s">
        <v>10230</v>
      </c>
      <c r="C18952" s="62" t="s">
        <v>10989</v>
      </c>
      <c r="D18952" s="182" t="s">
        <v>12779</v>
      </c>
      <c r="E18952" s="125">
        <v>8000</v>
      </c>
      <c r="F18952" s="125"/>
      <c r="G18952" s="125">
        <f t="shared" si="399"/>
        <v>-8000</v>
      </c>
      <c r="H18952" s="704" t="s">
        <v>12643</v>
      </c>
      <c r="J18952" s="39"/>
    </row>
    <row r="18953" spans="1:10" ht="15" x14ac:dyDescent="0.2">
      <c r="A18953" s="733">
        <v>45373</v>
      </c>
      <c r="B18953" s="62" t="s">
        <v>8557</v>
      </c>
      <c r="C18953" s="62" t="s">
        <v>11961</v>
      </c>
      <c r="D18953" s="182" t="s">
        <v>6925</v>
      </c>
      <c r="E18953" s="125">
        <v>10000</v>
      </c>
      <c r="F18953" s="125"/>
      <c r="G18953" s="125">
        <f t="shared" si="399"/>
        <v>-10000</v>
      </c>
      <c r="H18953" s="704" t="s">
        <v>12643</v>
      </c>
      <c r="J18953" s="39"/>
    </row>
    <row r="18954" spans="1:10" ht="15" x14ac:dyDescent="0.2">
      <c r="A18954" s="733">
        <v>45376</v>
      </c>
      <c r="B18954" s="62" t="s">
        <v>11883</v>
      </c>
      <c r="C18954" s="62" t="s">
        <v>391</v>
      </c>
      <c r="D18954" s="182" t="s">
        <v>12780</v>
      </c>
      <c r="E18954" s="125">
        <v>1500</v>
      </c>
      <c r="F18954" s="125"/>
      <c r="G18954" s="125">
        <f t="shared" si="399"/>
        <v>-1500</v>
      </c>
      <c r="H18954" s="704" t="s">
        <v>12643</v>
      </c>
      <c r="J18954" s="39"/>
    </row>
    <row r="18955" spans="1:10" ht="15" x14ac:dyDescent="0.2">
      <c r="A18955" s="733">
        <v>45376</v>
      </c>
      <c r="B18955" s="62" t="s">
        <v>11085</v>
      </c>
      <c r="C18955" s="62" t="s">
        <v>391</v>
      </c>
      <c r="D18955" s="182" t="s">
        <v>6700</v>
      </c>
      <c r="E18955" s="125">
        <v>5000</v>
      </c>
      <c r="F18955" s="125"/>
      <c r="G18955" s="125">
        <f t="shared" ref="G18955:G18980" si="400">F18955-E18955</f>
        <v>-5000</v>
      </c>
      <c r="H18955" s="704" t="s">
        <v>12643</v>
      </c>
      <c r="J18955" s="39"/>
    </row>
    <row r="18956" spans="1:10" ht="15" x14ac:dyDescent="0.2">
      <c r="A18956" s="733">
        <v>45376</v>
      </c>
      <c r="B18956" s="62" t="s">
        <v>8557</v>
      </c>
      <c r="C18956" s="62" t="s">
        <v>12579</v>
      </c>
      <c r="D18956" s="182" t="s">
        <v>12781</v>
      </c>
      <c r="E18956" s="125">
        <v>15000</v>
      </c>
      <c r="F18956" s="125"/>
      <c r="G18956" s="125">
        <f t="shared" si="400"/>
        <v>-15000</v>
      </c>
      <c r="H18956" s="704" t="s">
        <v>12643</v>
      </c>
      <c r="J18956" s="39"/>
    </row>
    <row r="18957" spans="1:10" ht="15" x14ac:dyDescent="0.2">
      <c r="A18957" s="733">
        <v>45376</v>
      </c>
      <c r="B18957" s="62" t="s">
        <v>12618</v>
      </c>
      <c r="C18957" s="62" t="s">
        <v>11394</v>
      </c>
      <c r="D18957" s="182" t="s">
        <v>12781</v>
      </c>
      <c r="E18957" s="125">
        <v>200000</v>
      </c>
      <c r="F18957" s="125"/>
      <c r="G18957" s="125">
        <f t="shared" si="400"/>
        <v>-200000</v>
      </c>
      <c r="H18957" s="704" t="s">
        <v>12643</v>
      </c>
      <c r="J18957" s="39"/>
    </row>
    <row r="18958" spans="1:10" ht="15" x14ac:dyDescent="0.2">
      <c r="A18958" s="733">
        <v>45376</v>
      </c>
      <c r="B18958" s="62" t="s">
        <v>10230</v>
      </c>
      <c r="C18958" s="62" t="s">
        <v>11736</v>
      </c>
      <c r="D18958" s="182" t="s">
        <v>12800</v>
      </c>
      <c r="E18958" s="125">
        <v>369095</v>
      </c>
      <c r="F18958" s="125"/>
      <c r="G18958" s="125">
        <f>F18958-E18958</f>
        <v>-369095</v>
      </c>
      <c r="H18958" s="704" t="s">
        <v>12643</v>
      </c>
    </row>
    <row r="18959" spans="1:10" ht="24" x14ac:dyDescent="0.2">
      <c r="A18959" s="733">
        <v>45376</v>
      </c>
      <c r="B18959" s="62" t="s">
        <v>11085</v>
      </c>
      <c r="C18959" s="565" t="s">
        <v>10989</v>
      </c>
      <c r="D18959" s="874" t="s">
        <v>12782</v>
      </c>
      <c r="E18959" s="566">
        <v>63000</v>
      </c>
      <c r="F18959" s="125"/>
      <c r="G18959" s="125">
        <f t="shared" si="400"/>
        <v>-63000</v>
      </c>
      <c r="H18959" s="704" t="s">
        <v>12643</v>
      </c>
      <c r="J18959" s="39"/>
    </row>
    <row r="18960" spans="1:10" ht="24" x14ac:dyDescent="0.2">
      <c r="A18960" s="733">
        <v>45376</v>
      </c>
      <c r="B18960" s="62" t="s">
        <v>11883</v>
      </c>
      <c r="C18960" s="565" t="s">
        <v>10989</v>
      </c>
      <c r="D18960" s="874" t="s">
        <v>12782</v>
      </c>
      <c r="E18960" s="566">
        <v>68000</v>
      </c>
      <c r="F18960" s="125"/>
      <c r="G18960" s="125">
        <f t="shared" si="400"/>
        <v>-68000</v>
      </c>
      <c r="H18960" s="704" t="s">
        <v>12643</v>
      </c>
      <c r="J18960" s="39"/>
    </row>
    <row r="18961" spans="1:10" ht="24" x14ac:dyDescent="0.2">
      <c r="A18961" s="733">
        <v>45376</v>
      </c>
      <c r="B18961" s="62" t="s">
        <v>9984</v>
      </c>
      <c r="C18961" s="565" t="s">
        <v>10989</v>
      </c>
      <c r="D18961" s="874" t="s">
        <v>12782</v>
      </c>
      <c r="E18961" s="566">
        <v>20240</v>
      </c>
      <c r="F18961" s="125"/>
      <c r="G18961" s="125">
        <f t="shared" si="400"/>
        <v>-20240</v>
      </c>
      <c r="H18961" s="704" t="s">
        <v>12643</v>
      </c>
      <c r="J18961" s="39"/>
    </row>
    <row r="18962" spans="1:10" ht="15" x14ac:dyDescent="0.2">
      <c r="A18962" s="733">
        <v>45376</v>
      </c>
      <c r="B18962" s="62" t="s">
        <v>11883</v>
      </c>
      <c r="C18962" s="62" t="s">
        <v>10989</v>
      </c>
      <c r="D18962" s="182" t="s">
        <v>12783</v>
      </c>
      <c r="E18962" s="125">
        <v>46370</v>
      </c>
      <c r="F18962" s="125"/>
      <c r="G18962" s="125">
        <f t="shared" si="400"/>
        <v>-46370</v>
      </c>
      <c r="H18962" s="704" t="s">
        <v>12643</v>
      </c>
      <c r="J18962" s="39"/>
    </row>
    <row r="18963" spans="1:10" ht="15" x14ac:dyDescent="0.2">
      <c r="A18963" s="733">
        <v>45376</v>
      </c>
      <c r="B18963" s="62" t="s">
        <v>8874</v>
      </c>
      <c r="C18963" s="565" t="s">
        <v>10989</v>
      </c>
      <c r="D18963" s="874" t="s">
        <v>12784</v>
      </c>
      <c r="E18963" s="566">
        <v>38087</v>
      </c>
      <c r="F18963" s="125"/>
      <c r="G18963" s="125">
        <f t="shared" si="400"/>
        <v>-38087</v>
      </c>
      <c r="H18963" s="704" t="s">
        <v>12643</v>
      </c>
      <c r="J18963" s="39"/>
    </row>
    <row r="18964" spans="1:10" ht="15" x14ac:dyDescent="0.2">
      <c r="A18964" s="733">
        <v>45376</v>
      </c>
      <c r="B18964" s="62" t="s">
        <v>11883</v>
      </c>
      <c r="C18964" s="565" t="s">
        <v>10989</v>
      </c>
      <c r="D18964" s="874" t="s">
        <v>12784</v>
      </c>
      <c r="E18964" s="566">
        <v>267086</v>
      </c>
      <c r="F18964" s="125"/>
      <c r="G18964" s="125">
        <f t="shared" si="400"/>
        <v>-267086</v>
      </c>
      <c r="H18964" s="704" t="s">
        <v>12643</v>
      </c>
      <c r="J18964" s="39"/>
    </row>
    <row r="18965" spans="1:10" ht="15" x14ac:dyDescent="0.2">
      <c r="A18965" s="733">
        <v>45376</v>
      </c>
      <c r="B18965" s="62" t="s">
        <v>11089</v>
      </c>
      <c r="C18965" s="565" t="s">
        <v>10989</v>
      </c>
      <c r="D18965" s="874" t="s">
        <v>12784</v>
      </c>
      <c r="E18965" s="566">
        <v>19680</v>
      </c>
      <c r="F18965" s="125"/>
      <c r="G18965" s="125">
        <f t="shared" si="400"/>
        <v>-19680</v>
      </c>
      <c r="H18965" s="704" t="s">
        <v>12643</v>
      </c>
      <c r="J18965" s="39"/>
    </row>
    <row r="18966" spans="1:10" ht="15" x14ac:dyDescent="0.2">
      <c r="A18966" s="733">
        <v>45376</v>
      </c>
      <c r="B18966" s="62" t="s">
        <v>11085</v>
      </c>
      <c r="C18966" s="565" t="s">
        <v>10989</v>
      </c>
      <c r="D18966" s="874" t="s">
        <v>12784</v>
      </c>
      <c r="E18966" s="566">
        <v>44000</v>
      </c>
      <c r="F18966" s="125"/>
      <c r="G18966" s="125">
        <f t="shared" si="400"/>
        <v>-44000</v>
      </c>
      <c r="H18966" s="704" t="s">
        <v>12643</v>
      </c>
      <c r="J18966" s="39"/>
    </row>
    <row r="18967" spans="1:10" ht="15" x14ac:dyDescent="0.2">
      <c r="A18967" s="733">
        <v>45377</v>
      </c>
      <c r="B18967" s="62" t="s">
        <v>10906</v>
      </c>
      <c r="C18967" s="62" t="s">
        <v>10851</v>
      </c>
      <c r="D18967" s="182" t="s">
        <v>12785</v>
      </c>
      <c r="E18967" s="125">
        <v>100000</v>
      </c>
      <c r="F18967" s="125"/>
      <c r="G18967" s="125">
        <f t="shared" si="400"/>
        <v>-100000</v>
      </c>
      <c r="H18967" s="704" t="s">
        <v>12643</v>
      </c>
      <c r="J18967" s="39"/>
    </row>
    <row r="18968" spans="1:10" ht="15" x14ac:dyDescent="0.2">
      <c r="A18968" s="733">
        <v>45377</v>
      </c>
      <c r="B18968" s="62" t="s">
        <v>10906</v>
      </c>
      <c r="C18968" s="62" t="s">
        <v>11106</v>
      </c>
      <c r="D18968" s="182" t="s">
        <v>12787</v>
      </c>
      <c r="E18968" s="125">
        <v>200000</v>
      </c>
      <c r="F18968" s="125"/>
      <c r="G18968" s="125">
        <f t="shared" si="400"/>
        <v>-200000</v>
      </c>
      <c r="H18968" s="704" t="s">
        <v>12643</v>
      </c>
      <c r="J18968" s="39"/>
    </row>
    <row r="18969" spans="1:10" ht="15" x14ac:dyDescent="0.2">
      <c r="A18969" s="733">
        <v>45377</v>
      </c>
      <c r="B18969" s="62" t="s">
        <v>10906</v>
      </c>
      <c r="C18969" s="62" t="s">
        <v>11106</v>
      </c>
      <c r="D18969" s="182" t="s">
        <v>12787</v>
      </c>
      <c r="E18969" s="125">
        <v>100000</v>
      </c>
      <c r="F18969" s="125"/>
      <c r="G18969" s="125">
        <f t="shared" ref="G18969" si="401">F18969-E18969</f>
        <v>-100000</v>
      </c>
      <c r="H18969" s="704" t="s">
        <v>12643</v>
      </c>
      <c r="J18969" s="39"/>
    </row>
    <row r="18970" spans="1:10" ht="15" x14ac:dyDescent="0.2">
      <c r="A18970" s="733">
        <v>45377</v>
      </c>
      <c r="B18970" s="62" t="s">
        <v>12350</v>
      </c>
      <c r="C18970" s="62" t="s">
        <v>11424</v>
      </c>
      <c r="D18970" s="182" t="s">
        <v>12788</v>
      </c>
      <c r="E18970" s="125">
        <v>150000</v>
      </c>
      <c r="F18970" s="125"/>
      <c r="G18970" s="125">
        <f t="shared" si="400"/>
        <v>-150000</v>
      </c>
      <c r="H18970" s="704" t="s">
        <v>12643</v>
      </c>
      <c r="J18970" s="39"/>
    </row>
    <row r="18971" spans="1:10" ht="15" x14ac:dyDescent="0.2">
      <c r="A18971" s="733">
        <v>45377</v>
      </c>
      <c r="B18971" s="62" t="s">
        <v>12618</v>
      </c>
      <c r="C18971" s="62" t="s">
        <v>11394</v>
      </c>
      <c r="D18971" s="182" t="s">
        <v>12807</v>
      </c>
      <c r="E18971" s="125">
        <v>100000</v>
      </c>
      <c r="F18971" s="125"/>
      <c r="G18971" s="125">
        <f t="shared" si="400"/>
        <v>-100000</v>
      </c>
      <c r="H18971" s="704" t="s">
        <v>12643</v>
      </c>
      <c r="J18971" s="39"/>
    </row>
    <row r="18972" spans="1:10" ht="15" x14ac:dyDescent="0.2">
      <c r="A18972" s="733">
        <v>45377</v>
      </c>
      <c r="B18972" s="62" t="s">
        <v>103</v>
      </c>
      <c r="C18972" s="62" t="s">
        <v>2995</v>
      </c>
      <c r="D18972" s="182" t="s">
        <v>369</v>
      </c>
      <c r="E18972" s="125">
        <v>5330</v>
      </c>
      <c r="F18972" s="125"/>
      <c r="G18972" s="125">
        <f t="shared" ref="G18972:G18976" si="402">F18972-E18972</f>
        <v>-5330</v>
      </c>
      <c r="H18972" s="704" t="s">
        <v>12643</v>
      </c>
      <c r="J18972" s="39"/>
    </row>
    <row r="18973" spans="1:10" ht="15" x14ac:dyDescent="0.2">
      <c r="A18973" s="733">
        <v>45377</v>
      </c>
      <c r="B18973" s="62" t="s">
        <v>11883</v>
      </c>
      <c r="C18973" s="62" t="s">
        <v>5740</v>
      </c>
      <c r="D18973" s="182" t="s">
        <v>369</v>
      </c>
      <c r="E18973" s="125">
        <v>1300</v>
      </c>
      <c r="F18973" s="125"/>
      <c r="G18973" s="125">
        <f t="shared" si="402"/>
        <v>-1300</v>
      </c>
      <c r="H18973" s="704" t="s">
        <v>12643</v>
      </c>
      <c r="J18973" s="39"/>
    </row>
    <row r="18974" spans="1:10" ht="15" x14ac:dyDescent="0.2">
      <c r="A18974" s="733">
        <v>45377</v>
      </c>
      <c r="B18974" s="62" t="s">
        <v>10906</v>
      </c>
      <c r="C18974" s="62" t="s">
        <v>5740</v>
      </c>
      <c r="D18974" s="182" t="s">
        <v>369</v>
      </c>
      <c r="E18974" s="125">
        <v>350</v>
      </c>
      <c r="F18974" s="125"/>
      <c r="G18974" s="125">
        <f t="shared" si="402"/>
        <v>-350</v>
      </c>
      <c r="H18974" s="704" t="s">
        <v>12643</v>
      </c>
      <c r="J18974" s="39"/>
    </row>
    <row r="18975" spans="1:10" ht="15" x14ac:dyDescent="0.2">
      <c r="A18975" s="733">
        <v>45377</v>
      </c>
      <c r="B18975" s="62" t="s">
        <v>10906</v>
      </c>
      <c r="C18975" s="62" t="s">
        <v>5740</v>
      </c>
      <c r="D18975" s="182" t="s">
        <v>369</v>
      </c>
      <c r="E18975" s="125">
        <v>350</v>
      </c>
      <c r="F18975" s="125"/>
      <c r="G18975" s="125">
        <f t="shared" si="402"/>
        <v>-350</v>
      </c>
      <c r="H18975" s="704" t="s">
        <v>12643</v>
      </c>
      <c r="J18975" s="39"/>
    </row>
    <row r="18976" spans="1:10" ht="15" x14ac:dyDescent="0.2">
      <c r="A18976" s="733">
        <v>45377</v>
      </c>
      <c r="B18976" s="62" t="s">
        <v>12801</v>
      </c>
      <c r="C18976" s="62" t="s">
        <v>5740</v>
      </c>
      <c r="D18976" s="182" t="s">
        <v>369</v>
      </c>
      <c r="E18976" s="125">
        <v>1000</v>
      </c>
      <c r="F18976" s="125"/>
      <c r="G18976" s="125">
        <f t="shared" si="402"/>
        <v>-1000</v>
      </c>
      <c r="H18976" s="704" t="s">
        <v>12643</v>
      </c>
      <c r="J18976" s="39"/>
    </row>
    <row r="18977" spans="1:10" ht="24" x14ac:dyDescent="0.2">
      <c r="A18977" s="733">
        <v>45379</v>
      </c>
      <c r="B18977" s="62" t="s">
        <v>12618</v>
      </c>
      <c r="C18977" s="62" t="s">
        <v>12789</v>
      </c>
      <c r="D18977" s="182" t="s">
        <v>12790</v>
      </c>
      <c r="E18977" s="125">
        <v>1000000</v>
      </c>
      <c r="F18977" s="125"/>
      <c r="G18977" s="125">
        <f t="shared" si="400"/>
        <v>-1000000</v>
      </c>
      <c r="H18977" s="704" t="s">
        <v>12643</v>
      </c>
      <c r="J18977" s="39"/>
    </row>
    <row r="18978" spans="1:10" ht="15" x14ac:dyDescent="0.2">
      <c r="A18978" s="733">
        <v>45379</v>
      </c>
      <c r="B18978" s="62" t="s">
        <v>12516</v>
      </c>
      <c r="C18978" s="62" t="s">
        <v>437</v>
      </c>
      <c r="D18978" s="182" t="s">
        <v>12792</v>
      </c>
      <c r="E18978" s="125">
        <v>225000</v>
      </c>
      <c r="F18978" s="125"/>
      <c r="G18978" s="125">
        <f t="shared" si="400"/>
        <v>-225000</v>
      </c>
      <c r="H18978" s="704" t="s">
        <v>12643</v>
      </c>
      <c r="J18978" s="39"/>
    </row>
    <row r="18979" spans="1:10" ht="15" x14ac:dyDescent="0.2">
      <c r="A18979" s="733">
        <v>45379</v>
      </c>
      <c r="B18979" s="62" t="s">
        <v>12516</v>
      </c>
      <c r="C18979" s="62" t="s">
        <v>12625</v>
      </c>
      <c r="D18979" s="182" t="s">
        <v>12793</v>
      </c>
      <c r="E18979" s="125">
        <v>35000</v>
      </c>
      <c r="F18979" s="125"/>
      <c r="G18979" s="125">
        <f t="shared" si="400"/>
        <v>-35000</v>
      </c>
      <c r="H18979" s="704" t="s">
        <v>12643</v>
      </c>
      <c r="J18979" s="39"/>
    </row>
    <row r="18980" spans="1:10" ht="15" x14ac:dyDescent="0.2">
      <c r="A18980" s="733">
        <v>45380</v>
      </c>
      <c r="B18980" s="62" t="s">
        <v>11131</v>
      </c>
      <c r="C18980" s="62" t="s">
        <v>12501</v>
      </c>
      <c r="D18980" s="182" t="s">
        <v>11167</v>
      </c>
      <c r="E18980" s="125">
        <v>500000</v>
      </c>
      <c r="F18980" s="125"/>
      <c r="G18980" s="125">
        <f t="shared" si="400"/>
        <v>-500000</v>
      </c>
      <c r="H18980" s="704" t="s">
        <v>12643</v>
      </c>
      <c r="J18980" s="39"/>
    </row>
    <row r="18981" spans="1:10" ht="15" x14ac:dyDescent="0.2">
      <c r="A18981" s="733">
        <v>45380</v>
      </c>
      <c r="B18981" s="62" t="s">
        <v>11883</v>
      </c>
      <c r="C18981" s="62" t="s">
        <v>5409</v>
      </c>
      <c r="D18981" s="182" t="s">
        <v>12796</v>
      </c>
      <c r="E18981" s="125">
        <v>18000</v>
      </c>
      <c r="F18981" s="125"/>
      <c r="G18981" s="125">
        <f t="shared" ref="G18981:G18983" si="403">F18981-E18981</f>
        <v>-18000</v>
      </c>
      <c r="H18981" s="704" t="s">
        <v>12643</v>
      </c>
      <c r="J18981" s="39"/>
    </row>
    <row r="18982" spans="1:10" ht="15" x14ac:dyDescent="0.2">
      <c r="A18982" s="733">
        <v>45380</v>
      </c>
      <c r="B18982" s="62" t="s">
        <v>11883</v>
      </c>
      <c r="C18982" s="62" t="s">
        <v>5409</v>
      </c>
      <c r="D18982" s="182" t="s">
        <v>12797</v>
      </c>
      <c r="E18982" s="125">
        <v>20000</v>
      </c>
      <c r="F18982" s="125"/>
      <c r="G18982" s="125">
        <f t="shared" si="403"/>
        <v>-20000</v>
      </c>
      <c r="H18982" s="704" t="s">
        <v>12643</v>
      </c>
      <c r="J18982" s="39"/>
    </row>
    <row r="18983" spans="1:10" ht="15" x14ac:dyDescent="0.2">
      <c r="A18983" s="733">
        <v>45380</v>
      </c>
      <c r="B18983" s="62" t="s">
        <v>11883</v>
      </c>
      <c r="C18983" s="62" t="s">
        <v>5409</v>
      </c>
      <c r="D18983" s="182" t="s">
        <v>12798</v>
      </c>
      <c r="E18983" s="125">
        <v>18000</v>
      </c>
      <c r="F18983" s="125"/>
      <c r="G18983" s="125">
        <f t="shared" si="403"/>
        <v>-18000</v>
      </c>
      <c r="H18983" s="704" t="s">
        <v>12643</v>
      </c>
      <c r="J18983" s="39"/>
    </row>
    <row r="18984" spans="1:10" ht="15" x14ac:dyDescent="0.2">
      <c r="A18984" s="733">
        <v>45380</v>
      </c>
      <c r="B18984" s="62" t="s">
        <v>103</v>
      </c>
      <c r="C18984" s="550" t="s">
        <v>8148</v>
      </c>
      <c r="D18984" s="739" t="s">
        <v>6336</v>
      </c>
      <c r="E18984" s="551">
        <v>18965</v>
      </c>
      <c r="F18984" s="125"/>
      <c r="G18984" s="125">
        <f t="shared" ref="G18984:G18992" si="404">F18984-E18984</f>
        <v>-18965</v>
      </c>
      <c r="H18984" s="704" t="s">
        <v>12643</v>
      </c>
      <c r="J18984" s="39"/>
    </row>
    <row r="18985" spans="1:10" ht="15" x14ac:dyDescent="0.2">
      <c r="A18985" s="733">
        <v>45380</v>
      </c>
      <c r="B18985" s="62" t="s">
        <v>25</v>
      </c>
      <c r="C18985" s="550" t="s">
        <v>8148</v>
      </c>
      <c r="D18985" s="739" t="s">
        <v>6336</v>
      </c>
      <c r="E18985" s="551">
        <v>44854</v>
      </c>
      <c r="F18985" s="125"/>
      <c r="G18985" s="125">
        <f t="shared" si="404"/>
        <v>-44854</v>
      </c>
      <c r="H18985" s="704" t="s">
        <v>12643</v>
      </c>
      <c r="J18985" s="39"/>
    </row>
    <row r="18986" spans="1:10" ht="15" x14ac:dyDescent="0.2">
      <c r="A18986" s="733">
        <v>45380</v>
      </c>
      <c r="B18986" s="62" t="s">
        <v>12801</v>
      </c>
      <c r="C18986" s="62" t="s">
        <v>10989</v>
      </c>
      <c r="D18986" s="182" t="s">
        <v>12802</v>
      </c>
      <c r="E18986" s="125">
        <v>13540</v>
      </c>
      <c r="F18986" s="125"/>
      <c r="G18986" s="125">
        <f t="shared" si="404"/>
        <v>-13540</v>
      </c>
      <c r="H18986" s="704" t="s">
        <v>12643</v>
      </c>
      <c r="J18986" s="39"/>
    </row>
    <row r="18987" spans="1:10" ht="15" x14ac:dyDescent="0.2">
      <c r="A18987" s="733">
        <v>45380</v>
      </c>
      <c r="B18987" s="62" t="s">
        <v>10906</v>
      </c>
      <c r="C18987" s="62" t="s">
        <v>10989</v>
      </c>
      <c r="D18987" s="182" t="s">
        <v>12804</v>
      </c>
      <c r="E18987" s="125">
        <v>3000</v>
      </c>
      <c r="F18987" s="125"/>
      <c r="G18987" s="125">
        <f t="shared" si="404"/>
        <v>-3000</v>
      </c>
      <c r="H18987" s="704" t="s">
        <v>12643</v>
      </c>
      <c r="J18987" s="39"/>
    </row>
    <row r="18988" spans="1:10" ht="15" x14ac:dyDescent="0.2">
      <c r="A18988" s="733">
        <v>45380</v>
      </c>
      <c r="B18988" s="62" t="s">
        <v>12801</v>
      </c>
      <c r="C18988" s="62" t="s">
        <v>10989</v>
      </c>
      <c r="D18988" s="182" t="s">
        <v>12803</v>
      </c>
      <c r="E18988" s="125">
        <v>280</v>
      </c>
      <c r="F18988" s="125"/>
      <c r="G18988" s="125">
        <f t="shared" si="404"/>
        <v>-280</v>
      </c>
      <c r="H18988" s="704" t="s">
        <v>12643</v>
      </c>
      <c r="J18988" s="39"/>
    </row>
    <row r="18989" spans="1:10" ht="15" x14ac:dyDescent="0.2">
      <c r="A18989" s="733">
        <v>45380</v>
      </c>
      <c r="B18989" s="62" t="s">
        <v>12801</v>
      </c>
      <c r="C18989" s="62" t="s">
        <v>10989</v>
      </c>
      <c r="D18989" s="182" t="s">
        <v>12805</v>
      </c>
      <c r="E18989" s="125">
        <v>15660</v>
      </c>
      <c r="F18989" s="125"/>
      <c r="G18989" s="125">
        <f t="shared" si="404"/>
        <v>-15660</v>
      </c>
      <c r="H18989" s="704" t="s">
        <v>12643</v>
      </c>
      <c r="J18989" s="39"/>
    </row>
    <row r="18990" spans="1:10" ht="15" x14ac:dyDescent="0.2">
      <c r="A18990" s="733">
        <v>45380</v>
      </c>
      <c r="B18990" s="62" t="s">
        <v>10906</v>
      </c>
      <c r="C18990" s="62" t="s">
        <v>391</v>
      </c>
      <c r="D18990" s="182" t="s">
        <v>10554</v>
      </c>
      <c r="E18990" s="125">
        <v>12000</v>
      </c>
      <c r="F18990" s="125"/>
      <c r="G18990" s="125">
        <f t="shared" si="404"/>
        <v>-12000</v>
      </c>
      <c r="H18990" s="704" t="s">
        <v>12643</v>
      </c>
      <c r="J18990" s="39"/>
    </row>
    <row r="18991" spans="1:10" ht="15" x14ac:dyDescent="0.2">
      <c r="A18991" s="733">
        <v>45380</v>
      </c>
      <c r="B18991" s="62" t="s">
        <v>10906</v>
      </c>
      <c r="C18991" s="62" t="s">
        <v>285</v>
      </c>
      <c r="D18991" s="182" t="s">
        <v>10885</v>
      </c>
      <c r="E18991" s="125">
        <v>1000</v>
      </c>
      <c r="F18991" s="125"/>
      <c r="G18991" s="125">
        <f t="shared" si="404"/>
        <v>-1000</v>
      </c>
      <c r="H18991" s="704" t="s">
        <v>12643</v>
      </c>
      <c r="J18991" s="39"/>
    </row>
    <row r="18992" spans="1:10" ht="15" x14ac:dyDescent="0.2">
      <c r="A18992" s="733">
        <v>45380</v>
      </c>
      <c r="B18992" s="62" t="s">
        <v>10906</v>
      </c>
      <c r="C18992" s="62" t="s">
        <v>5740</v>
      </c>
      <c r="D18992" s="182" t="s">
        <v>158</v>
      </c>
      <c r="E18992" s="125">
        <v>2650</v>
      </c>
      <c r="F18992" s="125"/>
      <c r="G18992" s="125">
        <f t="shared" si="404"/>
        <v>-2650</v>
      </c>
      <c r="H18992" s="704" t="s">
        <v>12643</v>
      </c>
      <c r="J18992" s="39"/>
    </row>
    <row r="18993" spans="1:8" ht="15" x14ac:dyDescent="0.2">
      <c r="A18993" s="732">
        <v>45355</v>
      </c>
      <c r="B18993" s="173" t="s">
        <v>11623</v>
      </c>
      <c r="C18993" s="173" t="s">
        <v>11287</v>
      </c>
      <c r="D18993" s="227" t="s">
        <v>12644</v>
      </c>
      <c r="E18993" s="235">
        <v>65000</v>
      </c>
      <c r="F18993" s="235"/>
      <c r="G18993" s="235">
        <f t="shared" si="383"/>
        <v>-65000</v>
      </c>
      <c r="H18993" s="708" t="s">
        <v>12643</v>
      </c>
    </row>
    <row r="18994" spans="1:8" ht="24" x14ac:dyDescent="0.2">
      <c r="A18994" s="732">
        <v>45355</v>
      </c>
      <c r="B18994" s="173" t="s">
        <v>11883</v>
      </c>
      <c r="C18994" s="173" t="s">
        <v>11287</v>
      </c>
      <c r="D18994" s="227" t="s">
        <v>12645</v>
      </c>
      <c r="E18994" s="235">
        <v>135000</v>
      </c>
      <c r="F18994" s="235"/>
      <c r="G18994" s="235">
        <f t="shared" si="383"/>
        <v>-135000</v>
      </c>
      <c r="H18994" s="708" t="s">
        <v>12643</v>
      </c>
    </row>
    <row r="18995" spans="1:8" ht="15" x14ac:dyDescent="0.2">
      <c r="A18995" s="732">
        <v>45356</v>
      </c>
      <c r="B18995" s="173" t="s">
        <v>12350</v>
      </c>
      <c r="C18995" s="173" t="s">
        <v>12090</v>
      </c>
      <c r="D18995" s="227" t="s">
        <v>12646</v>
      </c>
      <c r="E18995" s="235">
        <v>186000</v>
      </c>
      <c r="F18995" s="235"/>
      <c r="G18995" s="235">
        <f t="shared" si="383"/>
        <v>-186000</v>
      </c>
      <c r="H18995" s="708" t="s">
        <v>12643</v>
      </c>
    </row>
    <row r="18996" spans="1:8" ht="15" x14ac:dyDescent="0.2">
      <c r="A18996" s="732">
        <v>45359</v>
      </c>
      <c r="B18996" s="173" t="s">
        <v>9354</v>
      </c>
      <c r="C18996" s="173" t="s">
        <v>1197</v>
      </c>
      <c r="D18996" s="227" t="s">
        <v>12649</v>
      </c>
      <c r="E18996" s="235">
        <v>412181</v>
      </c>
      <c r="F18996" s="235"/>
      <c r="G18996" s="235">
        <f t="shared" si="383"/>
        <v>-412181</v>
      </c>
      <c r="H18996" s="708" t="s">
        <v>12643</v>
      </c>
    </row>
    <row r="18997" spans="1:8" ht="18.75" customHeight="1" x14ac:dyDescent="0.2">
      <c r="A18997" s="732">
        <v>45362</v>
      </c>
      <c r="B18997" s="173" t="s">
        <v>12693</v>
      </c>
      <c r="C18997" s="173" t="s">
        <v>12694</v>
      </c>
      <c r="D18997" s="227" t="s">
        <v>12695</v>
      </c>
      <c r="E18997" s="235">
        <v>1071000</v>
      </c>
      <c r="F18997" s="235"/>
      <c r="G18997" s="235">
        <f t="shared" si="383"/>
        <v>-1071000</v>
      </c>
      <c r="H18997" s="708" t="s">
        <v>12643</v>
      </c>
    </row>
    <row r="18998" spans="1:8" ht="15" x14ac:dyDescent="0.2">
      <c r="A18998" s="732">
        <v>45364</v>
      </c>
      <c r="B18998" s="173" t="s">
        <v>37</v>
      </c>
      <c r="C18998" s="550" t="s">
        <v>3002</v>
      </c>
      <c r="D18998" s="739" t="s">
        <v>12716</v>
      </c>
      <c r="E18998" s="551">
        <v>27362</v>
      </c>
      <c r="F18998" s="235"/>
      <c r="G18998" s="235">
        <f t="shared" si="383"/>
        <v>-27362</v>
      </c>
      <c r="H18998" s="708" t="s">
        <v>12643</v>
      </c>
    </row>
    <row r="18999" spans="1:8" ht="15" x14ac:dyDescent="0.2">
      <c r="A18999" s="732">
        <v>45364</v>
      </c>
      <c r="B18999" s="173" t="s">
        <v>3944</v>
      </c>
      <c r="C18999" s="550" t="s">
        <v>3002</v>
      </c>
      <c r="D18999" s="739" t="s">
        <v>12716</v>
      </c>
      <c r="E18999" s="551">
        <v>35367</v>
      </c>
      <c r="F18999" s="235"/>
      <c r="G18999" s="235">
        <f t="shared" si="383"/>
        <v>-35367</v>
      </c>
      <c r="H18999" s="708" t="s">
        <v>12643</v>
      </c>
    </row>
    <row r="19000" spans="1:8" ht="15" x14ac:dyDescent="0.2">
      <c r="A19000" s="732">
        <v>45364</v>
      </c>
      <c r="B19000" s="173" t="s">
        <v>3945</v>
      </c>
      <c r="C19000" s="550" t="s">
        <v>3002</v>
      </c>
      <c r="D19000" s="739" t="s">
        <v>12716</v>
      </c>
      <c r="E19000" s="551">
        <v>32760</v>
      </c>
      <c r="F19000" s="235"/>
      <c r="G19000" s="235">
        <f t="shared" si="383"/>
        <v>-32760</v>
      </c>
      <c r="H19000" s="708" t="s">
        <v>12643</v>
      </c>
    </row>
    <row r="19001" spans="1:8" ht="15" x14ac:dyDescent="0.2">
      <c r="A19001" s="732">
        <v>45372</v>
      </c>
      <c r="B19001" s="173" t="s">
        <v>12350</v>
      </c>
      <c r="C19001" s="173" t="s">
        <v>255</v>
      </c>
      <c r="D19001" s="227" t="s">
        <v>12773</v>
      </c>
      <c r="E19001" s="235">
        <v>712701</v>
      </c>
      <c r="F19001" s="235"/>
      <c r="G19001" s="235">
        <f t="shared" ref="G19001" si="405">F19001-E19001</f>
        <v>-712701</v>
      </c>
      <c r="H19001" s="708" t="s">
        <v>12643</v>
      </c>
    </row>
    <row r="19002" spans="1:8" ht="24" x14ac:dyDescent="0.2">
      <c r="A19002" s="729">
        <v>45359</v>
      </c>
      <c r="B19002" s="93" t="s">
        <v>9354</v>
      </c>
      <c r="C19002" s="93" t="s">
        <v>558</v>
      </c>
      <c r="D19002" s="801" t="s">
        <v>12648</v>
      </c>
      <c r="E19002" s="175"/>
      <c r="F19002" s="175">
        <v>412181</v>
      </c>
      <c r="G19002" s="175">
        <f t="shared" si="383"/>
        <v>412181</v>
      </c>
      <c r="H19002" s="701" t="s">
        <v>12643</v>
      </c>
    </row>
    <row r="19003" spans="1:8" ht="15" x14ac:dyDescent="0.2">
      <c r="A19003" s="729">
        <v>45359</v>
      </c>
      <c r="B19003" s="93" t="s">
        <v>12516</v>
      </c>
      <c r="C19003" s="93" t="s">
        <v>558</v>
      </c>
      <c r="D19003" s="801" t="s">
        <v>12667</v>
      </c>
      <c r="E19003" s="175"/>
      <c r="F19003" s="175">
        <v>8053923</v>
      </c>
      <c r="G19003" s="175">
        <f t="shared" ref="G19003" si="406">F19003-E19003</f>
        <v>8053923</v>
      </c>
      <c r="H19003" s="701" t="s">
        <v>12643</v>
      </c>
    </row>
    <row r="19004" spans="1:8" ht="15" x14ac:dyDescent="0.2">
      <c r="A19004" s="729">
        <v>45359</v>
      </c>
      <c r="B19004" s="93" t="s">
        <v>3945</v>
      </c>
      <c r="C19004" s="93" t="s">
        <v>558</v>
      </c>
      <c r="D19004" s="891" t="s">
        <v>12775</v>
      </c>
      <c r="E19004" s="175"/>
      <c r="F19004" s="175">
        <v>359992</v>
      </c>
      <c r="G19004" s="91">
        <f>F19004-E19004</f>
        <v>359992</v>
      </c>
      <c r="H19004" s="701" t="s">
        <v>12643</v>
      </c>
    </row>
    <row r="19005" spans="1:8" ht="15" x14ac:dyDescent="0.2">
      <c r="A19005" s="729">
        <v>45362</v>
      </c>
      <c r="B19005" s="93" t="s">
        <v>12350</v>
      </c>
      <c r="C19005" s="93" t="s">
        <v>558</v>
      </c>
      <c r="D19005" s="801" t="s">
        <v>13286</v>
      </c>
      <c r="E19005" s="175"/>
      <c r="F19005" s="175">
        <v>4658436</v>
      </c>
      <c r="G19005" s="175">
        <f t="shared" ref="G19005:G19012" si="407">F19005-E19005</f>
        <v>4658436</v>
      </c>
      <c r="H19005" s="701" t="s">
        <v>12643</v>
      </c>
    </row>
    <row r="19006" spans="1:8" ht="24" x14ac:dyDescent="0.2">
      <c r="A19006" s="729">
        <v>45362</v>
      </c>
      <c r="B19006" s="93" t="s">
        <v>12350</v>
      </c>
      <c r="C19006" s="93" t="s">
        <v>558</v>
      </c>
      <c r="D19006" s="801" t="s">
        <v>13287</v>
      </c>
      <c r="E19006" s="175"/>
      <c r="F19006" s="175">
        <v>-4658436</v>
      </c>
      <c r="G19006" s="175">
        <f t="shared" si="407"/>
        <v>-4658436</v>
      </c>
      <c r="H19006" s="701" t="s">
        <v>12643</v>
      </c>
    </row>
    <row r="19007" spans="1:8" ht="15" x14ac:dyDescent="0.2">
      <c r="A19007" s="729">
        <v>45362</v>
      </c>
      <c r="B19007" s="90" t="s">
        <v>11883</v>
      </c>
      <c r="C19007" s="93" t="s">
        <v>558</v>
      </c>
      <c r="D19007" s="800" t="s">
        <v>12690</v>
      </c>
      <c r="E19007" s="91"/>
      <c r="F19007" s="91">
        <v>6010680</v>
      </c>
      <c r="G19007" s="91">
        <f t="shared" si="407"/>
        <v>6010680</v>
      </c>
      <c r="H19007" s="701" t="s">
        <v>12643</v>
      </c>
    </row>
    <row r="19008" spans="1:8" ht="15" x14ac:dyDescent="0.2">
      <c r="A19008" s="729">
        <v>45362</v>
      </c>
      <c r="B19008" s="90" t="s">
        <v>11883</v>
      </c>
      <c r="C19008" s="93" t="s">
        <v>558</v>
      </c>
      <c r="D19008" s="800" t="s">
        <v>12690</v>
      </c>
      <c r="E19008" s="91"/>
      <c r="F19008" s="91">
        <v>5060000</v>
      </c>
      <c r="G19008" s="91">
        <f t="shared" si="407"/>
        <v>5060000</v>
      </c>
      <c r="H19008" s="701" t="s">
        <v>12643</v>
      </c>
    </row>
    <row r="19009" spans="1:8" ht="15" x14ac:dyDescent="0.2">
      <c r="A19009" s="729">
        <v>45362</v>
      </c>
      <c r="B19009" s="93" t="s">
        <v>11883</v>
      </c>
      <c r="C19009" s="93" t="s">
        <v>558</v>
      </c>
      <c r="D19009" s="1120" t="s">
        <v>13141</v>
      </c>
      <c r="E19009" s="642">
        <v>110000</v>
      </c>
      <c r="F19009" s="91"/>
      <c r="G19009" s="91">
        <f t="shared" si="407"/>
        <v>-110000</v>
      </c>
      <c r="H19009" s="701" t="s">
        <v>12643</v>
      </c>
    </row>
    <row r="19010" spans="1:8" ht="15" x14ac:dyDescent="0.2">
      <c r="A19010" s="729">
        <v>45362</v>
      </c>
      <c r="B19010" s="90" t="s">
        <v>11883</v>
      </c>
      <c r="C19010" s="93" t="s">
        <v>558</v>
      </c>
      <c r="D19010" s="800" t="s">
        <v>12691</v>
      </c>
      <c r="E19010" s="91"/>
      <c r="F19010" s="91">
        <v>10000000</v>
      </c>
      <c r="G19010" s="91">
        <f t="shared" si="407"/>
        <v>10000000</v>
      </c>
      <c r="H19010" s="701" t="s">
        <v>12643</v>
      </c>
    </row>
    <row r="19011" spans="1:8" ht="15" x14ac:dyDescent="0.2">
      <c r="A19011" s="729">
        <v>45362</v>
      </c>
      <c r="B19011" s="90" t="s">
        <v>11883</v>
      </c>
      <c r="C19011" s="93" t="s">
        <v>558</v>
      </c>
      <c r="D19011" s="1120" t="s">
        <v>12691</v>
      </c>
      <c r="E19011" s="642">
        <v>100000</v>
      </c>
      <c r="F19011" s="91"/>
      <c r="G19011" s="91">
        <f t="shared" si="407"/>
        <v>-100000</v>
      </c>
      <c r="H19011" s="701" t="s">
        <v>12643</v>
      </c>
    </row>
    <row r="19012" spans="1:8" ht="15" x14ac:dyDescent="0.2">
      <c r="A19012" s="729">
        <v>45362</v>
      </c>
      <c r="B19012" s="90" t="s">
        <v>11883</v>
      </c>
      <c r="C19012" s="93" t="s">
        <v>558</v>
      </c>
      <c r="D19012" s="800" t="s">
        <v>12692</v>
      </c>
      <c r="E19012" s="91"/>
      <c r="F19012" s="91">
        <v>1071000</v>
      </c>
      <c r="G19012" s="91">
        <f t="shared" si="407"/>
        <v>1071000</v>
      </c>
      <c r="H19012" s="701" t="s">
        <v>12643</v>
      </c>
    </row>
    <row r="19013" spans="1:8" ht="15" x14ac:dyDescent="0.2">
      <c r="A19013" s="729">
        <v>45366</v>
      </c>
      <c r="B19013" s="90" t="s">
        <v>12356</v>
      </c>
      <c r="C19013" s="93" t="s">
        <v>558</v>
      </c>
      <c r="D19013" s="800" t="s">
        <v>12739</v>
      </c>
      <c r="E19013" s="91"/>
      <c r="F19013" s="91">
        <v>500000</v>
      </c>
      <c r="G19013" s="91">
        <f t="shared" ref="G19013" si="408">F19013-E19013</f>
        <v>500000</v>
      </c>
      <c r="H19013" s="701" t="s">
        <v>12643</v>
      </c>
    </row>
    <row r="19014" spans="1:8" ht="15" x14ac:dyDescent="0.2">
      <c r="A19014" s="729">
        <v>45372</v>
      </c>
      <c r="B19014" s="90" t="s">
        <v>11883</v>
      </c>
      <c r="C19014" s="93" t="s">
        <v>558</v>
      </c>
      <c r="D19014" s="800" t="s">
        <v>12772</v>
      </c>
      <c r="E19014" s="91"/>
      <c r="F19014" s="91">
        <v>712701</v>
      </c>
      <c r="G19014" s="91">
        <f t="shared" ref="G19014:G19015" si="409">F19014-E19014</f>
        <v>712701</v>
      </c>
      <c r="H19014" s="701" t="s">
        <v>12643</v>
      </c>
    </row>
    <row r="19015" spans="1:8" ht="15" x14ac:dyDescent="0.2">
      <c r="A19015" s="729">
        <v>45373</v>
      </c>
      <c r="B19015" s="90" t="s">
        <v>9354</v>
      </c>
      <c r="C19015" s="93" t="s">
        <v>558</v>
      </c>
      <c r="D19015" s="800" t="s">
        <v>12799</v>
      </c>
      <c r="E19015" s="91"/>
      <c r="F19015" s="91">
        <v>369095</v>
      </c>
      <c r="G19015" s="91">
        <f t="shared" si="409"/>
        <v>369095</v>
      </c>
      <c r="H19015" s="701" t="s">
        <v>12643</v>
      </c>
    </row>
    <row r="19016" spans="1:8" ht="15" x14ac:dyDescent="0.2">
      <c r="A19016" s="729">
        <v>45381</v>
      </c>
      <c r="B19016" s="90" t="s">
        <v>11726</v>
      </c>
      <c r="C19016" s="93" t="s">
        <v>558</v>
      </c>
      <c r="D19016" s="800" t="s">
        <v>12794</v>
      </c>
      <c r="E19016" s="91"/>
      <c r="F19016" s="91">
        <v>3840424</v>
      </c>
      <c r="G19016" s="91">
        <f t="shared" ref="G19016" si="410">F19016-E19016</f>
        <v>3840424</v>
      </c>
      <c r="H19016" s="701" t="s">
        <v>12643</v>
      </c>
    </row>
    <row r="19017" spans="1:8" ht="15" x14ac:dyDescent="0.2">
      <c r="A19017" s="733">
        <v>45384</v>
      </c>
      <c r="B19017" s="1108" t="s">
        <v>11883</v>
      </c>
      <c r="C19017" s="1082" t="s">
        <v>793</v>
      </c>
      <c r="D19017" s="1109" t="s">
        <v>12817</v>
      </c>
      <c r="E19017" s="1110">
        <v>50000</v>
      </c>
      <c r="F19017" s="57"/>
      <c r="G19017" s="57">
        <f t="shared" ref="G19017:G19236" si="411">F19017-E19017</f>
        <v>-50000</v>
      </c>
      <c r="H19017" s="704" t="s">
        <v>12816</v>
      </c>
    </row>
    <row r="19018" spans="1:8" ht="15" x14ac:dyDescent="0.2">
      <c r="A19018" s="733">
        <v>45384</v>
      </c>
      <c r="B19018" s="1108" t="s">
        <v>10177</v>
      </c>
      <c r="C19018" s="1082" t="s">
        <v>793</v>
      </c>
      <c r="D19018" s="1109" t="s">
        <v>8429</v>
      </c>
      <c r="E19018" s="1110">
        <v>5000</v>
      </c>
      <c r="F19018" s="57"/>
      <c r="G19018" s="57">
        <f t="shared" si="411"/>
        <v>-5000</v>
      </c>
      <c r="H19018" s="704" t="s">
        <v>12816</v>
      </c>
    </row>
    <row r="19019" spans="1:8" ht="15" x14ac:dyDescent="0.2">
      <c r="A19019" s="733">
        <v>45384</v>
      </c>
      <c r="B19019" s="1108" t="s">
        <v>10906</v>
      </c>
      <c r="C19019" s="1082" t="s">
        <v>793</v>
      </c>
      <c r="D19019" s="1109" t="s">
        <v>12204</v>
      </c>
      <c r="E19019" s="1110">
        <v>50000</v>
      </c>
      <c r="F19019" s="57"/>
      <c r="G19019" s="57">
        <f t="shared" si="411"/>
        <v>-50000</v>
      </c>
      <c r="H19019" s="704" t="s">
        <v>12816</v>
      </c>
    </row>
    <row r="19020" spans="1:8" ht="15" x14ac:dyDescent="0.2">
      <c r="A19020" s="733">
        <v>45384</v>
      </c>
      <c r="B19020" s="1108" t="s">
        <v>103</v>
      </c>
      <c r="C19020" s="1082" t="s">
        <v>793</v>
      </c>
      <c r="D19020" s="1109" t="s">
        <v>12818</v>
      </c>
      <c r="E19020" s="1110">
        <v>105000</v>
      </c>
      <c r="F19020" s="57"/>
      <c r="G19020" s="57">
        <f t="shared" si="411"/>
        <v>-105000</v>
      </c>
      <c r="H19020" s="704" t="s">
        <v>12816</v>
      </c>
    </row>
    <row r="19021" spans="1:8" ht="15" x14ac:dyDescent="0.2">
      <c r="A19021" s="733">
        <v>45384</v>
      </c>
      <c r="B19021" s="1108" t="s">
        <v>11883</v>
      </c>
      <c r="C19021" s="1082" t="s">
        <v>793</v>
      </c>
      <c r="D19021" s="1109" t="s">
        <v>12808</v>
      </c>
      <c r="E19021" s="1110">
        <v>80160</v>
      </c>
      <c r="F19021" s="57"/>
      <c r="G19021" s="57">
        <f t="shared" ref="G19021:G19061" si="412">F19021-E19021</f>
        <v>-80160</v>
      </c>
      <c r="H19021" s="704" t="s">
        <v>12816</v>
      </c>
    </row>
    <row r="19022" spans="1:8" ht="15" x14ac:dyDescent="0.2">
      <c r="A19022" s="733">
        <v>45384</v>
      </c>
      <c r="B19022" s="1108" t="s">
        <v>12801</v>
      </c>
      <c r="C19022" s="1082" t="s">
        <v>793</v>
      </c>
      <c r="D19022" s="1109" t="s">
        <v>11833</v>
      </c>
      <c r="E19022" s="1110">
        <v>23130</v>
      </c>
      <c r="F19022" s="57"/>
      <c r="G19022" s="57">
        <f t="shared" si="412"/>
        <v>-23130</v>
      </c>
      <c r="H19022" s="704" t="s">
        <v>12816</v>
      </c>
    </row>
    <row r="19023" spans="1:8" ht="15" x14ac:dyDescent="0.2">
      <c r="A19023" s="733">
        <v>45384</v>
      </c>
      <c r="B19023" s="1108" t="s">
        <v>103</v>
      </c>
      <c r="C19023" s="1082" t="s">
        <v>793</v>
      </c>
      <c r="D19023" s="1109" t="s">
        <v>10135</v>
      </c>
      <c r="E19023" s="1110">
        <v>219500</v>
      </c>
      <c r="F19023" s="57"/>
      <c r="G19023" s="57">
        <f t="shared" ref="G19023:G19029" si="413">F19023-E19023</f>
        <v>-219500</v>
      </c>
      <c r="H19023" s="704" t="s">
        <v>12816</v>
      </c>
    </row>
    <row r="19024" spans="1:8" ht="15" x14ac:dyDescent="0.2">
      <c r="A19024" s="733">
        <v>45384</v>
      </c>
      <c r="B19024" s="1108" t="s">
        <v>11085</v>
      </c>
      <c r="C19024" s="1082" t="s">
        <v>793</v>
      </c>
      <c r="D19024" s="1109" t="s">
        <v>11834</v>
      </c>
      <c r="E19024" s="1110">
        <v>44050</v>
      </c>
      <c r="F19024" s="57"/>
      <c r="G19024" s="57">
        <f t="shared" si="413"/>
        <v>-44050</v>
      </c>
      <c r="H19024" s="704" t="s">
        <v>12816</v>
      </c>
    </row>
    <row r="19025" spans="1:8" ht="15" x14ac:dyDescent="0.2">
      <c r="A19025" s="733">
        <v>45385</v>
      </c>
      <c r="B19025" s="1108" t="s">
        <v>37</v>
      </c>
      <c r="C19025" s="1082" t="s">
        <v>793</v>
      </c>
      <c r="D19025" s="1109" t="s">
        <v>11832</v>
      </c>
      <c r="E19025" s="1110">
        <v>186200</v>
      </c>
      <c r="F19025" s="57"/>
      <c r="G19025" s="57">
        <f t="shared" si="413"/>
        <v>-186200</v>
      </c>
      <c r="H19025" s="704" t="s">
        <v>12816</v>
      </c>
    </row>
    <row r="19026" spans="1:8" ht="15" x14ac:dyDescent="0.2">
      <c r="A19026" s="733">
        <v>45385</v>
      </c>
      <c r="B19026" s="1108" t="s">
        <v>12618</v>
      </c>
      <c r="C19026" s="1082" t="s">
        <v>793</v>
      </c>
      <c r="D19026" s="1109" t="s">
        <v>12829</v>
      </c>
      <c r="E19026" s="1110">
        <f>266282+16370</f>
        <v>282652</v>
      </c>
      <c r="F19026" s="57"/>
      <c r="G19026" s="57">
        <f t="shared" si="413"/>
        <v>-282652</v>
      </c>
      <c r="H19026" s="704" t="s">
        <v>12816</v>
      </c>
    </row>
    <row r="19027" spans="1:8" ht="15" x14ac:dyDescent="0.2">
      <c r="A19027" s="733">
        <v>45385</v>
      </c>
      <c r="B19027" s="1108" t="s">
        <v>8557</v>
      </c>
      <c r="C19027" s="1082" t="s">
        <v>793</v>
      </c>
      <c r="D19027" s="1109" t="s">
        <v>12830</v>
      </c>
      <c r="E19027" s="1110">
        <v>129000</v>
      </c>
      <c r="F19027" s="57"/>
      <c r="G19027" s="57">
        <f t="shared" si="413"/>
        <v>-129000</v>
      </c>
      <c r="H19027" s="704" t="s">
        <v>12816</v>
      </c>
    </row>
    <row r="19028" spans="1:8" ht="15" x14ac:dyDescent="0.2">
      <c r="A19028" s="733">
        <v>45386</v>
      </c>
      <c r="B19028" s="1082" t="s">
        <v>11726</v>
      </c>
      <c r="C19028" s="1082" t="s">
        <v>793</v>
      </c>
      <c r="D19028" s="1085" t="s">
        <v>12395</v>
      </c>
      <c r="E19028" s="1084">
        <v>535700</v>
      </c>
      <c r="F19028" s="125"/>
      <c r="G19028" s="125">
        <f t="shared" si="413"/>
        <v>-535700</v>
      </c>
      <c r="H19028" s="704" t="s">
        <v>12816</v>
      </c>
    </row>
    <row r="19029" spans="1:8" ht="15" x14ac:dyDescent="0.2">
      <c r="A19029" s="733">
        <v>45386</v>
      </c>
      <c r="B19029" s="1082" t="s">
        <v>11726</v>
      </c>
      <c r="C19029" s="1082" t="s">
        <v>793</v>
      </c>
      <c r="D19029" s="1085" t="s">
        <v>12843</v>
      </c>
      <c r="E19029" s="1084">
        <v>220000</v>
      </c>
      <c r="F19029" s="125"/>
      <c r="G19029" s="125">
        <f t="shared" si="413"/>
        <v>-220000</v>
      </c>
      <c r="H19029" s="704" t="s">
        <v>12816</v>
      </c>
    </row>
    <row r="19030" spans="1:8" ht="15" x14ac:dyDescent="0.2">
      <c r="A19030" s="733">
        <v>45386</v>
      </c>
      <c r="B19030" s="1082" t="s">
        <v>10906</v>
      </c>
      <c r="C19030" s="1082" t="s">
        <v>793</v>
      </c>
      <c r="D19030" s="1085" t="s">
        <v>12844</v>
      </c>
      <c r="E19030" s="1084">
        <v>75970</v>
      </c>
      <c r="F19030" s="125"/>
      <c r="G19030" s="125">
        <f t="shared" ref="G19030:G19032" si="414">F19030-E19030</f>
        <v>-75970</v>
      </c>
      <c r="H19030" s="704" t="s">
        <v>12816</v>
      </c>
    </row>
    <row r="19031" spans="1:8" ht="15" x14ac:dyDescent="0.2">
      <c r="A19031" s="733">
        <v>45386</v>
      </c>
      <c r="B19031" s="1082" t="s">
        <v>11883</v>
      </c>
      <c r="C19031" s="1082" t="s">
        <v>793</v>
      </c>
      <c r="D19031" s="1085" t="s">
        <v>12845</v>
      </c>
      <c r="E19031" s="1084">
        <v>75000</v>
      </c>
      <c r="F19031" s="125"/>
      <c r="G19031" s="125">
        <f t="shared" si="414"/>
        <v>-75000</v>
      </c>
      <c r="H19031" s="704" t="s">
        <v>12816</v>
      </c>
    </row>
    <row r="19032" spans="1:8" ht="15" x14ac:dyDescent="0.2">
      <c r="A19032" s="733">
        <v>45386</v>
      </c>
      <c r="B19032" s="1082" t="s">
        <v>11883</v>
      </c>
      <c r="C19032" s="1082" t="s">
        <v>793</v>
      </c>
      <c r="D19032" s="1085" t="s">
        <v>12846</v>
      </c>
      <c r="E19032" s="1084">
        <v>57260</v>
      </c>
      <c r="F19032" s="125"/>
      <c r="G19032" s="125">
        <f t="shared" si="414"/>
        <v>-57260</v>
      </c>
      <c r="H19032" s="704" t="s">
        <v>12816</v>
      </c>
    </row>
    <row r="19033" spans="1:8" ht="15" x14ac:dyDescent="0.2">
      <c r="A19033" s="733">
        <v>45386</v>
      </c>
      <c r="B19033" s="1082" t="s">
        <v>12810</v>
      </c>
      <c r="C19033" s="1082" t="s">
        <v>793</v>
      </c>
      <c r="D19033" s="1085" t="s">
        <v>12834</v>
      </c>
      <c r="E19033" s="1084">
        <v>43016</v>
      </c>
      <c r="F19033" s="125"/>
      <c r="G19033" s="125">
        <f>F19033-E19033</f>
        <v>-43016</v>
      </c>
      <c r="H19033" s="704" t="s">
        <v>12816</v>
      </c>
    </row>
    <row r="19034" spans="1:8" ht="15" x14ac:dyDescent="0.2">
      <c r="A19034" s="733">
        <v>45386</v>
      </c>
      <c r="B19034" s="1082" t="s">
        <v>11883</v>
      </c>
      <c r="C19034" s="1082" t="s">
        <v>793</v>
      </c>
      <c r="D19034" s="1085" t="s">
        <v>12835</v>
      </c>
      <c r="E19034" s="1084">
        <v>65000</v>
      </c>
      <c r="F19034" s="125"/>
      <c r="G19034" s="125">
        <f>F19034-E19034</f>
        <v>-65000</v>
      </c>
      <c r="H19034" s="704" t="s">
        <v>12816</v>
      </c>
    </row>
    <row r="19035" spans="1:8" ht="15" x14ac:dyDescent="0.2">
      <c r="A19035" s="733">
        <v>45386</v>
      </c>
      <c r="B19035" s="1082" t="s">
        <v>3945</v>
      </c>
      <c r="C19035" s="1082" t="s">
        <v>793</v>
      </c>
      <c r="D19035" s="1085" t="s">
        <v>12399</v>
      </c>
      <c r="E19035" s="1084">
        <v>137409.27419354839</v>
      </c>
      <c r="F19035" s="125"/>
      <c r="G19035" s="125">
        <f>F19035-E19035</f>
        <v>-137409.27419354839</v>
      </c>
      <c r="H19035" s="704" t="s">
        <v>12816</v>
      </c>
    </row>
    <row r="19036" spans="1:8" ht="15" x14ac:dyDescent="0.2">
      <c r="A19036" s="733">
        <v>45386</v>
      </c>
      <c r="B19036" s="1082" t="s">
        <v>3944</v>
      </c>
      <c r="C19036" s="1082" t="s">
        <v>793</v>
      </c>
      <c r="D19036" s="1085" t="s">
        <v>12091</v>
      </c>
      <c r="E19036" s="1084">
        <v>139459.67741935485</v>
      </c>
      <c r="F19036" s="125"/>
      <c r="G19036" s="125">
        <f>F19036-E19036</f>
        <v>-139459.67741935485</v>
      </c>
      <c r="H19036" s="704" t="s">
        <v>12816</v>
      </c>
    </row>
    <row r="19037" spans="1:8" ht="15" x14ac:dyDescent="0.2">
      <c r="A19037" s="733">
        <v>45386</v>
      </c>
      <c r="B19037" s="1082" t="s">
        <v>3945</v>
      </c>
      <c r="C19037" s="1082" t="s">
        <v>793</v>
      </c>
      <c r="D19037" s="1085" t="s">
        <v>12674</v>
      </c>
      <c r="E19037" s="1084">
        <v>28000</v>
      </c>
      <c r="F19037" s="125"/>
      <c r="G19037" s="125">
        <f>F19037-E19037</f>
        <v>-28000</v>
      </c>
      <c r="H19037" s="704" t="s">
        <v>12816</v>
      </c>
    </row>
    <row r="19038" spans="1:8" ht="15" x14ac:dyDescent="0.2">
      <c r="A19038" s="733">
        <v>45384</v>
      </c>
      <c r="B19038" s="40" t="s">
        <v>12350</v>
      </c>
      <c r="C19038" s="62" t="s">
        <v>10989</v>
      </c>
      <c r="D19038" s="107" t="s">
        <v>12820</v>
      </c>
      <c r="E19038" s="57">
        <v>100000</v>
      </c>
      <c r="F19038" s="57"/>
      <c r="G19038" s="57">
        <f t="shared" si="412"/>
        <v>-100000</v>
      </c>
      <c r="H19038" s="704" t="s">
        <v>12816</v>
      </c>
    </row>
    <row r="19039" spans="1:8" ht="15" x14ac:dyDescent="0.2">
      <c r="A19039" s="733">
        <v>45384</v>
      </c>
      <c r="B19039" s="40" t="s">
        <v>3945</v>
      </c>
      <c r="C19039" s="62" t="s">
        <v>10989</v>
      </c>
      <c r="D19039" s="107" t="s">
        <v>12809</v>
      </c>
      <c r="E19039" s="57">
        <v>1700</v>
      </c>
      <c r="F19039" s="57"/>
      <c r="G19039" s="57">
        <f t="shared" si="412"/>
        <v>-1700</v>
      </c>
      <c r="H19039" s="704" t="s">
        <v>12816</v>
      </c>
    </row>
    <row r="19040" spans="1:8" ht="15" x14ac:dyDescent="0.2">
      <c r="A19040" s="733">
        <v>45384</v>
      </c>
      <c r="B19040" s="1111" t="s">
        <v>103</v>
      </c>
      <c r="C19040" s="1112" t="s">
        <v>9729</v>
      </c>
      <c r="D19040" s="1113" t="s">
        <v>12826</v>
      </c>
      <c r="E19040" s="1114">
        <v>874250</v>
      </c>
      <c r="F19040" s="57"/>
      <c r="G19040" s="57">
        <f t="shared" ref="G19040" si="415">F19040-E19040</f>
        <v>-874250</v>
      </c>
      <c r="H19040" s="704" t="s">
        <v>12816</v>
      </c>
    </row>
    <row r="19041" spans="1:8" ht="15" x14ac:dyDescent="0.2">
      <c r="A19041" s="733">
        <v>45384</v>
      </c>
      <c r="B19041" s="40" t="s">
        <v>103</v>
      </c>
      <c r="C19041" s="62" t="s">
        <v>103</v>
      </c>
      <c r="D19041" s="107" t="s">
        <v>12541</v>
      </c>
      <c r="E19041" s="57">
        <v>3000</v>
      </c>
      <c r="F19041" s="57"/>
      <c r="G19041" s="57">
        <f t="shared" si="412"/>
        <v>-3000</v>
      </c>
      <c r="H19041" s="704" t="s">
        <v>12816</v>
      </c>
    </row>
    <row r="19042" spans="1:8" ht="15" x14ac:dyDescent="0.2">
      <c r="A19042" s="733">
        <v>45384</v>
      </c>
      <c r="B19042" s="40" t="s">
        <v>12810</v>
      </c>
      <c r="C19042" s="62" t="s">
        <v>5409</v>
      </c>
      <c r="D19042" s="107" t="s">
        <v>12408</v>
      </c>
      <c r="E19042" s="57">
        <v>5000</v>
      </c>
      <c r="F19042" s="57"/>
      <c r="G19042" s="57">
        <f t="shared" si="412"/>
        <v>-5000</v>
      </c>
      <c r="H19042" s="704" t="s">
        <v>12816</v>
      </c>
    </row>
    <row r="19043" spans="1:8" ht="15" x14ac:dyDescent="0.2">
      <c r="A19043" s="733">
        <v>45384</v>
      </c>
      <c r="B19043" s="40" t="s">
        <v>25</v>
      </c>
      <c r="C19043" s="62" t="s">
        <v>8148</v>
      </c>
      <c r="D19043" s="107" t="s">
        <v>6309</v>
      </c>
      <c r="E19043" s="57">
        <v>1330</v>
      </c>
      <c r="F19043" s="57"/>
      <c r="G19043" s="57">
        <f t="shared" si="412"/>
        <v>-1330</v>
      </c>
      <c r="H19043" s="704" t="s">
        <v>12816</v>
      </c>
    </row>
    <row r="19044" spans="1:8" ht="15" x14ac:dyDescent="0.2">
      <c r="A19044" s="733">
        <v>45384</v>
      </c>
      <c r="B19044" s="40" t="s">
        <v>11883</v>
      </c>
      <c r="C19044" s="62" t="s">
        <v>12811</v>
      </c>
      <c r="D19044" s="107" t="s">
        <v>12812</v>
      </c>
      <c r="E19044" s="57">
        <v>35000</v>
      </c>
      <c r="F19044" s="57"/>
      <c r="G19044" s="57">
        <f t="shared" si="412"/>
        <v>-35000</v>
      </c>
      <c r="H19044" s="704" t="s">
        <v>12816</v>
      </c>
    </row>
    <row r="19045" spans="1:8" ht="15" x14ac:dyDescent="0.2">
      <c r="A19045" s="733">
        <v>45384</v>
      </c>
      <c r="B19045" s="40" t="s">
        <v>11883</v>
      </c>
      <c r="C19045" s="62" t="s">
        <v>5740</v>
      </c>
      <c r="D19045" s="107" t="s">
        <v>12813</v>
      </c>
      <c r="E19045" s="57">
        <v>4500</v>
      </c>
      <c r="F19045" s="57"/>
      <c r="G19045" s="57">
        <f t="shared" si="412"/>
        <v>-4500</v>
      </c>
      <c r="H19045" s="704" t="s">
        <v>12816</v>
      </c>
    </row>
    <row r="19046" spans="1:8" ht="15" x14ac:dyDescent="0.2">
      <c r="A19046" s="733">
        <v>45384</v>
      </c>
      <c r="B19046" s="40" t="s">
        <v>12801</v>
      </c>
      <c r="C19046" s="62" t="s">
        <v>10989</v>
      </c>
      <c r="D19046" s="107" t="s">
        <v>11712</v>
      </c>
      <c r="E19046" s="57">
        <v>1250</v>
      </c>
      <c r="F19046" s="57"/>
      <c r="G19046" s="57">
        <f t="shared" si="412"/>
        <v>-1250</v>
      </c>
      <c r="H19046" s="704" t="s">
        <v>12816</v>
      </c>
    </row>
    <row r="19047" spans="1:8" ht="15" x14ac:dyDescent="0.2">
      <c r="A19047" s="733">
        <v>45384</v>
      </c>
      <c r="B19047" s="40" t="s">
        <v>103</v>
      </c>
      <c r="C19047" s="62" t="s">
        <v>8148</v>
      </c>
      <c r="D19047" s="107" t="s">
        <v>6309</v>
      </c>
      <c r="E19047" s="57">
        <v>1200</v>
      </c>
      <c r="F19047" s="57"/>
      <c r="G19047" s="57">
        <f t="shared" si="412"/>
        <v>-1200</v>
      </c>
      <c r="H19047" s="704" t="s">
        <v>12816</v>
      </c>
    </row>
    <row r="19048" spans="1:8" ht="15" x14ac:dyDescent="0.2">
      <c r="A19048" s="733">
        <v>45384</v>
      </c>
      <c r="B19048" s="40" t="s">
        <v>12801</v>
      </c>
      <c r="C19048" s="62" t="s">
        <v>5740</v>
      </c>
      <c r="D19048" s="107" t="s">
        <v>369</v>
      </c>
      <c r="E19048" s="57">
        <v>1000</v>
      </c>
      <c r="F19048" s="57"/>
      <c r="G19048" s="57">
        <f t="shared" si="412"/>
        <v>-1000</v>
      </c>
      <c r="H19048" s="704" t="s">
        <v>12816</v>
      </c>
    </row>
    <row r="19049" spans="1:8" ht="15" x14ac:dyDescent="0.2">
      <c r="A19049" s="733">
        <v>45384</v>
      </c>
      <c r="B19049" s="40" t="s">
        <v>11883</v>
      </c>
      <c r="C19049" s="62" t="s">
        <v>5740</v>
      </c>
      <c r="D19049" s="107" t="s">
        <v>369</v>
      </c>
      <c r="E19049" s="57">
        <v>900</v>
      </c>
      <c r="F19049" s="57"/>
      <c r="G19049" s="57">
        <f t="shared" si="412"/>
        <v>-900</v>
      </c>
      <c r="H19049" s="704" t="s">
        <v>12816</v>
      </c>
    </row>
    <row r="19050" spans="1:8" ht="15" x14ac:dyDescent="0.2">
      <c r="A19050" s="733">
        <v>45384</v>
      </c>
      <c r="B19050" s="40" t="s">
        <v>11726</v>
      </c>
      <c r="C19050" s="62" t="s">
        <v>12814</v>
      </c>
      <c r="D19050" s="107" t="s">
        <v>12815</v>
      </c>
      <c r="E19050" s="57">
        <v>15000</v>
      </c>
      <c r="F19050" s="57"/>
      <c r="G19050" s="57">
        <f t="shared" si="412"/>
        <v>-15000</v>
      </c>
      <c r="H19050" s="704" t="s">
        <v>12816</v>
      </c>
    </row>
    <row r="19051" spans="1:8" ht="15" x14ac:dyDescent="0.2">
      <c r="A19051" s="733">
        <v>45384</v>
      </c>
      <c r="B19051" s="40" t="s">
        <v>12516</v>
      </c>
      <c r="C19051" s="62" t="s">
        <v>391</v>
      </c>
      <c r="D19051" s="107" t="s">
        <v>5383</v>
      </c>
      <c r="E19051" s="57">
        <v>2000</v>
      </c>
      <c r="F19051" s="57"/>
      <c r="G19051" s="57">
        <f t="shared" si="412"/>
        <v>-2000</v>
      </c>
      <c r="H19051" s="704" t="s">
        <v>12816</v>
      </c>
    </row>
    <row r="19052" spans="1:8" ht="15" x14ac:dyDescent="0.2">
      <c r="A19052" s="733">
        <v>45384</v>
      </c>
      <c r="B19052" s="40" t="s">
        <v>12810</v>
      </c>
      <c r="C19052" s="62" t="s">
        <v>391</v>
      </c>
      <c r="D19052" s="107" t="s">
        <v>5383</v>
      </c>
      <c r="E19052" s="57">
        <v>4000</v>
      </c>
      <c r="F19052" s="57"/>
      <c r="G19052" s="57">
        <f t="shared" si="412"/>
        <v>-4000</v>
      </c>
      <c r="H19052" s="704" t="s">
        <v>12816</v>
      </c>
    </row>
    <row r="19053" spans="1:8" ht="15" x14ac:dyDescent="0.2">
      <c r="A19053" s="733">
        <v>45384</v>
      </c>
      <c r="B19053" s="40" t="s">
        <v>37</v>
      </c>
      <c r="C19053" s="62" t="s">
        <v>391</v>
      </c>
      <c r="D19053" s="107" t="s">
        <v>5383</v>
      </c>
      <c r="E19053" s="57">
        <v>2000</v>
      </c>
      <c r="F19053" s="57"/>
      <c r="G19053" s="57">
        <f t="shared" si="412"/>
        <v>-2000</v>
      </c>
      <c r="H19053" s="704" t="s">
        <v>12816</v>
      </c>
    </row>
    <row r="19054" spans="1:8" ht="15" x14ac:dyDescent="0.2">
      <c r="A19054" s="733">
        <v>45384</v>
      </c>
      <c r="B19054" s="40" t="s">
        <v>11085</v>
      </c>
      <c r="C19054" s="62" t="s">
        <v>391</v>
      </c>
      <c r="D19054" s="107" t="s">
        <v>5383</v>
      </c>
      <c r="E19054" s="57">
        <v>5250</v>
      </c>
      <c r="F19054" s="57"/>
      <c r="G19054" s="57">
        <f t="shared" si="412"/>
        <v>-5250</v>
      </c>
      <c r="H19054" s="704" t="s">
        <v>12816</v>
      </c>
    </row>
    <row r="19055" spans="1:8" ht="15" x14ac:dyDescent="0.2">
      <c r="A19055" s="733">
        <v>45384</v>
      </c>
      <c r="B19055" s="40" t="s">
        <v>10774</v>
      </c>
      <c r="C19055" s="62" t="s">
        <v>10989</v>
      </c>
      <c r="D19055" s="107" t="s">
        <v>4965</v>
      </c>
      <c r="E19055" s="57">
        <v>13040</v>
      </c>
      <c r="F19055" s="57"/>
      <c r="G19055" s="57">
        <f t="shared" si="412"/>
        <v>-13040</v>
      </c>
      <c r="H19055" s="704" t="s">
        <v>12816</v>
      </c>
    </row>
    <row r="19056" spans="1:8" ht="15" x14ac:dyDescent="0.2">
      <c r="A19056" s="733">
        <v>45384</v>
      </c>
      <c r="B19056" s="40" t="s">
        <v>8557</v>
      </c>
      <c r="C19056" s="62" t="s">
        <v>10989</v>
      </c>
      <c r="D19056" s="107" t="s">
        <v>4965</v>
      </c>
      <c r="E19056" s="57">
        <v>12700</v>
      </c>
      <c r="F19056" s="57"/>
      <c r="G19056" s="57">
        <f t="shared" si="412"/>
        <v>-12700</v>
      </c>
      <c r="H19056" s="704" t="s">
        <v>12816</v>
      </c>
    </row>
    <row r="19057" spans="1:8" ht="15" x14ac:dyDescent="0.2">
      <c r="A19057" s="733">
        <v>45384</v>
      </c>
      <c r="B19057" s="40" t="s">
        <v>8557</v>
      </c>
      <c r="C19057" s="62" t="s">
        <v>10989</v>
      </c>
      <c r="D19057" s="107" t="s">
        <v>4965</v>
      </c>
      <c r="E19057" s="57">
        <v>3718</v>
      </c>
      <c r="F19057" s="57"/>
      <c r="G19057" s="57">
        <f t="shared" si="412"/>
        <v>-3718</v>
      </c>
      <c r="H19057" s="704" t="s">
        <v>12816</v>
      </c>
    </row>
    <row r="19058" spans="1:8" ht="15" x14ac:dyDescent="0.2">
      <c r="A19058" s="733">
        <v>45384</v>
      </c>
      <c r="B19058" s="40" t="s">
        <v>12516</v>
      </c>
      <c r="C19058" s="62" t="s">
        <v>10989</v>
      </c>
      <c r="D19058" s="107" t="s">
        <v>4965</v>
      </c>
      <c r="E19058" s="57">
        <v>95726</v>
      </c>
      <c r="F19058" s="57"/>
      <c r="G19058" s="57">
        <f t="shared" si="412"/>
        <v>-95726</v>
      </c>
      <c r="H19058" s="704" t="s">
        <v>12816</v>
      </c>
    </row>
    <row r="19059" spans="1:8" ht="15" x14ac:dyDescent="0.2">
      <c r="A19059" s="733">
        <v>45384</v>
      </c>
      <c r="B19059" s="40" t="s">
        <v>103</v>
      </c>
      <c r="C19059" s="62" t="s">
        <v>391</v>
      </c>
      <c r="D19059" s="107" t="s">
        <v>12819</v>
      </c>
      <c r="E19059" s="57">
        <v>50000</v>
      </c>
      <c r="F19059" s="57"/>
      <c r="G19059" s="57">
        <f t="shared" si="412"/>
        <v>-50000</v>
      </c>
      <c r="H19059" s="704" t="s">
        <v>12816</v>
      </c>
    </row>
    <row r="19060" spans="1:8" ht="15" x14ac:dyDescent="0.2">
      <c r="A19060" s="733">
        <v>45384</v>
      </c>
      <c r="B19060" s="40" t="s">
        <v>12810</v>
      </c>
      <c r="C19060" s="62" t="s">
        <v>5409</v>
      </c>
      <c r="D19060" s="107" t="s">
        <v>12408</v>
      </c>
      <c r="E19060" s="57">
        <v>5000</v>
      </c>
      <c r="F19060" s="57"/>
      <c r="G19060" s="57">
        <f t="shared" ref="G19060" si="416">F19060-E19060</f>
        <v>-5000</v>
      </c>
      <c r="H19060" s="704" t="s">
        <v>12816</v>
      </c>
    </row>
    <row r="19061" spans="1:8" ht="15" x14ac:dyDescent="0.2">
      <c r="A19061" s="733">
        <v>45384</v>
      </c>
      <c r="B19061" s="40" t="s">
        <v>8557</v>
      </c>
      <c r="C19061" s="62" t="s">
        <v>12523</v>
      </c>
      <c r="D19061" s="107" t="s">
        <v>12287</v>
      </c>
      <c r="E19061" s="57">
        <v>50000</v>
      </c>
      <c r="F19061" s="57"/>
      <c r="G19061" s="57">
        <f t="shared" si="412"/>
        <v>-50000</v>
      </c>
      <c r="H19061" s="704" t="s">
        <v>12816</v>
      </c>
    </row>
    <row r="19062" spans="1:8" ht="15" x14ac:dyDescent="0.2">
      <c r="A19062" s="733">
        <v>45384</v>
      </c>
      <c r="B19062" s="40" t="s">
        <v>11883</v>
      </c>
      <c r="C19062" s="62" t="s">
        <v>391</v>
      </c>
      <c r="D19062" s="107" t="s">
        <v>12821</v>
      </c>
      <c r="E19062" s="57">
        <v>2000</v>
      </c>
      <c r="F19062" s="57"/>
      <c r="G19062" s="57">
        <f t="shared" ref="G19062" si="417">F19062-E19062</f>
        <v>-2000</v>
      </c>
      <c r="H19062" s="704" t="s">
        <v>12816</v>
      </c>
    </row>
    <row r="19063" spans="1:8" ht="15" x14ac:dyDescent="0.2">
      <c r="A19063" s="733">
        <v>45385</v>
      </c>
      <c r="B19063" s="40" t="s">
        <v>103</v>
      </c>
      <c r="C19063" s="62" t="s">
        <v>103</v>
      </c>
      <c r="D19063" s="107" t="s">
        <v>12827</v>
      </c>
      <c r="E19063" s="57">
        <v>1000</v>
      </c>
      <c r="F19063" s="57"/>
      <c r="G19063" s="57">
        <f t="shared" ref="G19063:G19070" si="418">F19063-E19063</f>
        <v>-1000</v>
      </c>
      <c r="H19063" s="704" t="s">
        <v>12816</v>
      </c>
    </row>
    <row r="19064" spans="1:8" ht="15" x14ac:dyDescent="0.2">
      <c r="A19064" s="733">
        <v>45385</v>
      </c>
      <c r="B19064" s="40" t="s">
        <v>37</v>
      </c>
      <c r="C19064" s="62" t="s">
        <v>391</v>
      </c>
      <c r="D19064" s="107" t="s">
        <v>5754</v>
      </c>
      <c r="E19064" s="57">
        <v>3000</v>
      </c>
      <c r="F19064" s="57"/>
      <c r="G19064" s="57">
        <f t="shared" si="418"/>
        <v>-3000</v>
      </c>
      <c r="H19064" s="704" t="s">
        <v>12816</v>
      </c>
    </row>
    <row r="19065" spans="1:8" ht="15" x14ac:dyDescent="0.2">
      <c r="A19065" s="733">
        <v>45385</v>
      </c>
      <c r="B19065" s="40" t="s">
        <v>37</v>
      </c>
      <c r="C19065" s="62" t="s">
        <v>391</v>
      </c>
      <c r="D19065" s="107" t="s">
        <v>12828</v>
      </c>
      <c r="E19065" s="57">
        <v>500</v>
      </c>
      <c r="F19065" s="57"/>
      <c r="G19065" s="57">
        <f t="shared" si="418"/>
        <v>-500</v>
      </c>
      <c r="H19065" s="704" t="s">
        <v>12816</v>
      </c>
    </row>
    <row r="19066" spans="1:8" ht="15" x14ac:dyDescent="0.2">
      <c r="A19066" s="733">
        <v>45385</v>
      </c>
      <c r="B19066" s="40" t="s">
        <v>10230</v>
      </c>
      <c r="C19066" s="633" t="s">
        <v>12284</v>
      </c>
      <c r="D19066" s="917" t="s">
        <v>12831</v>
      </c>
      <c r="E19066" s="734">
        <v>60000</v>
      </c>
      <c r="F19066" s="57"/>
      <c r="G19066" s="57">
        <f t="shared" si="418"/>
        <v>-60000</v>
      </c>
      <c r="H19066" s="704" t="s">
        <v>12816</v>
      </c>
    </row>
    <row r="19067" spans="1:8" ht="15" x14ac:dyDescent="0.2">
      <c r="A19067" s="733">
        <v>45385</v>
      </c>
      <c r="B19067" s="40" t="s">
        <v>8557</v>
      </c>
      <c r="C19067" s="633" t="s">
        <v>12284</v>
      </c>
      <c r="D19067" s="917" t="s">
        <v>12831</v>
      </c>
      <c r="E19067" s="734">
        <v>15000</v>
      </c>
      <c r="F19067" s="57"/>
      <c r="G19067" s="57">
        <f t="shared" si="418"/>
        <v>-15000</v>
      </c>
      <c r="H19067" s="704" t="s">
        <v>12816</v>
      </c>
    </row>
    <row r="19068" spans="1:8" ht="15" x14ac:dyDescent="0.2">
      <c r="A19068" s="733">
        <v>45385</v>
      </c>
      <c r="B19068" s="40" t="s">
        <v>11883</v>
      </c>
      <c r="C19068" s="62" t="s">
        <v>4724</v>
      </c>
      <c r="D19068" s="107" t="s">
        <v>12287</v>
      </c>
      <c r="E19068" s="57">
        <v>300000</v>
      </c>
      <c r="F19068" s="57"/>
      <c r="G19068" s="57">
        <f t="shared" si="418"/>
        <v>-300000</v>
      </c>
      <c r="H19068" s="704" t="s">
        <v>12816</v>
      </c>
    </row>
    <row r="19069" spans="1:8" ht="15" x14ac:dyDescent="0.2">
      <c r="A19069" s="733">
        <v>45385</v>
      </c>
      <c r="B19069" s="40" t="s">
        <v>12516</v>
      </c>
      <c r="C19069" s="62" t="s">
        <v>12543</v>
      </c>
      <c r="D19069" s="107" t="s">
        <v>12287</v>
      </c>
      <c r="E19069" s="57">
        <v>250000</v>
      </c>
      <c r="F19069" s="57"/>
      <c r="G19069" s="57">
        <f t="shared" si="418"/>
        <v>-250000</v>
      </c>
      <c r="H19069" s="704" t="s">
        <v>12816</v>
      </c>
    </row>
    <row r="19070" spans="1:8" ht="36" x14ac:dyDescent="0.2">
      <c r="A19070" s="733">
        <v>45385</v>
      </c>
      <c r="B19070" s="62" t="s">
        <v>103</v>
      </c>
      <c r="C19070" s="62" t="s">
        <v>12723</v>
      </c>
      <c r="D19070" s="182" t="s">
        <v>12833</v>
      </c>
      <c r="E19070" s="125">
        <v>11000</v>
      </c>
      <c r="F19070" s="125"/>
      <c r="G19070" s="125">
        <f t="shared" si="418"/>
        <v>-11000</v>
      </c>
      <c r="H19070" s="704" t="s">
        <v>12816</v>
      </c>
    </row>
    <row r="19071" spans="1:8" ht="15" x14ac:dyDescent="0.2">
      <c r="A19071" s="733">
        <v>45385</v>
      </c>
      <c r="B19071" s="62" t="s">
        <v>10230</v>
      </c>
      <c r="C19071" s="62" t="s">
        <v>285</v>
      </c>
      <c r="D19071" s="182" t="s">
        <v>12841</v>
      </c>
      <c r="E19071" s="125">
        <v>30000</v>
      </c>
      <c r="F19071" s="125"/>
      <c r="G19071" s="125">
        <f t="shared" ref="G19071:G19072" si="419">F19071-E19071</f>
        <v>-30000</v>
      </c>
      <c r="H19071" s="704" t="s">
        <v>12816</v>
      </c>
    </row>
    <row r="19072" spans="1:8" ht="15" x14ac:dyDescent="0.2">
      <c r="A19072" s="733">
        <v>45385</v>
      </c>
      <c r="B19072" s="62" t="s">
        <v>25</v>
      </c>
      <c r="C19072" s="62"/>
      <c r="D19072" s="182" t="s">
        <v>12842</v>
      </c>
      <c r="E19072" s="125">
        <v>15000</v>
      </c>
      <c r="F19072" s="125"/>
      <c r="G19072" s="125">
        <f t="shared" si="419"/>
        <v>-15000</v>
      </c>
      <c r="H19072" s="704" t="s">
        <v>12816</v>
      </c>
    </row>
    <row r="19073" spans="1:8" ht="15" x14ac:dyDescent="0.2">
      <c r="A19073" s="733">
        <v>45386</v>
      </c>
      <c r="B19073" s="62" t="s">
        <v>11726</v>
      </c>
      <c r="C19073" s="62" t="s">
        <v>5740</v>
      </c>
      <c r="D19073" s="182" t="s">
        <v>369</v>
      </c>
      <c r="E19073" s="125">
        <v>2000</v>
      </c>
      <c r="F19073" s="125"/>
      <c r="G19073" s="125">
        <f t="shared" ref="G19073:G19080" si="420">F19073-E19073</f>
        <v>-2000</v>
      </c>
      <c r="H19073" s="704" t="s">
        <v>12816</v>
      </c>
    </row>
    <row r="19074" spans="1:8" ht="15" x14ac:dyDescent="0.2">
      <c r="A19074" s="733">
        <v>45386</v>
      </c>
      <c r="B19074" s="62" t="s">
        <v>11883</v>
      </c>
      <c r="C19074" s="62" t="s">
        <v>5740</v>
      </c>
      <c r="D19074" s="182" t="s">
        <v>369</v>
      </c>
      <c r="E19074" s="125">
        <v>200</v>
      </c>
      <c r="F19074" s="125"/>
      <c r="G19074" s="125">
        <f t="shared" si="420"/>
        <v>-200</v>
      </c>
      <c r="H19074" s="704" t="s">
        <v>12816</v>
      </c>
    </row>
    <row r="19075" spans="1:8" ht="15" x14ac:dyDescent="0.2">
      <c r="A19075" s="733">
        <v>45386</v>
      </c>
      <c r="B19075" s="62" t="s">
        <v>12350</v>
      </c>
      <c r="C19075" s="62" t="s">
        <v>12836</v>
      </c>
      <c r="D19075" s="182" t="s">
        <v>12837</v>
      </c>
      <c r="E19075" s="125">
        <v>50000</v>
      </c>
      <c r="F19075" s="125"/>
      <c r="G19075" s="125">
        <f t="shared" si="420"/>
        <v>-50000</v>
      </c>
      <c r="H19075" s="704" t="s">
        <v>12816</v>
      </c>
    </row>
    <row r="19076" spans="1:8" ht="15" x14ac:dyDescent="0.2">
      <c r="A19076" s="733">
        <v>45386</v>
      </c>
      <c r="B19076" s="62" t="s">
        <v>11726</v>
      </c>
      <c r="C19076" s="62" t="s">
        <v>5740</v>
      </c>
      <c r="D19076" s="182" t="s">
        <v>369</v>
      </c>
      <c r="E19076" s="125">
        <v>1000</v>
      </c>
      <c r="F19076" s="125"/>
      <c r="G19076" s="125">
        <f t="shared" si="420"/>
        <v>-1000</v>
      </c>
      <c r="H19076" s="704" t="s">
        <v>12816</v>
      </c>
    </row>
    <row r="19077" spans="1:8" ht="15" x14ac:dyDescent="0.2">
      <c r="A19077" s="733">
        <v>45386</v>
      </c>
      <c r="B19077" s="62" t="s">
        <v>11085</v>
      </c>
      <c r="C19077" s="62" t="s">
        <v>391</v>
      </c>
      <c r="D19077" s="182" t="s">
        <v>12838</v>
      </c>
      <c r="E19077" s="125">
        <v>1500</v>
      </c>
      <c r="F19077" s="125"/>
      <c r="G19077" s="125">
        <f t="shared" si="420"/>
        <v>-1500</v>
      </c>
      <c r="H19077" s="704" t="s">
        <v>12816</v>
      </c>
    </row>
    <row r="19078" spans="1:8" ht="15" x14ac:dyDescent="0.2">
      <c r="A19078" s="733">
        <v>45386</v>
      </c>
      <c r="B19078" s="40" t="s">
        <v>11883</v>
      </c>
      <c r="C19078" s="62" t="s">
        <v>11382</v>
      </c>
      <c r="D19078" s="107" t="s">
        <v>6925</v>
      </c>
      <c r="E19078" s="57">
        <v>50000</v>
      </c>
      <c r="F19078" s="57"/>
      <c r="G19078" s="125">
        <f t="shared" si="420"/>
        <v>-50000</v>
      </c>
      <c r="H19078" s="704" t="s">
        <v>12816</v>
      </c>
    </row>
    <row r="19079" spans="1:8" ht="15" x14ac:dyDescent="0.2">
      <c r="A19079" s="733">
        <v>45386</v>
      </c>
      <c r="B19079" s="40" t="s">
        <v>11883</v>
      </c>
      <c r="C19079" s="62" t="s">
        <v>10989</v>
      </c>
      <c r="D19079" s="107" t="s">
        <v>12839</v>
      </c>
      <c r="E19079" s="57">
        <v>4900</v>
      </c>
      <c r="F19079" s="57"/>
      <c r="G19079" s="125">
        <f t="shared" si="420"/>
        <v>-4900</v>
      </c>
      <c r="H19079" s="704" t="s">
        <v>12816</v>
      </c>
    </row>
    <row r="19080" spans="1:8" ht="15" x14ac:dyDescent="0.2">
      <c r="A19080" s="733">
        <v>45386</v>
      </c>
      <c r="B19080" s="40" t="s">
        <v>25</v>
      </c>
      <c r="C19080" s="62" t="s">
        <v>391</v>
      </c>
      <c r="D19080" s="107" t="s">
        <v>2107</v>
      </c>
      <c r="E19080" s="57">
        <v>1500</v>
      </c>
      <c r="F19080" s="57"/>
      <c r="G19080" s="125">
        <f t="shared" si="420"/>
        <v>-1500</v>
      </c>
      <c r="H19080" s="704" t="s">
        <v>12816</v>
      </c>
    </row>
    <row r="19081" spans="1:8" ht="15" x14ac:dyDescent="0.2">
      <c r="A19081" s="733">
        <v>45386</v>
      </c>
      <c r="B19081" s="40" t="s">
        <v>11883</v>
      </c>
      <c r="C19081" s="62" t="s">
        <v>11025</v>
      </c>
      <c r="D19081" s="107" t="s">
        <v>12849</v>
      </c>
      <c r="E19081" s="57">
        <v>50000</v>
      </c>
      <c r="F19081" s="57"/>
      <c r="G19081" s="125">
        <f t="shared" ref="G19081:G19084" si="421">F19081-E19081</f>
        <v>-50000</v>
      </c>
      <c r="H19081" s="704" t="s">
        <v>12816</v>
      </c>
    </row>
    <row r="19082" spans="1:8" ht="15" x14ac:dyDescent="0.2">
      <c r="A19082" s="733">
        <v>45386</v>
      </c>
      <c r="B19082" s="40" t="s">
        <v>11085</v>
      </c>
      <c r="C19082" s="62" t="s">
        <v>6782</v>
      </c>
      <c r="D19082" s="107" t="s">
        <v>12850</v>
      </c>
      <c r="E19082" s="57">
        <v>200000</v>
      </c>
      <c r="F19082" s="57"/>
      <c r="G19082" s="125">
        <f t="shared" si="421"/>
        <v>-200000</v>
      </c>
      <c r="H19082" s="704" t="s">
        <v>12816</v>
      </c>
    </row>
    <row r="19083" spans="1:8" ht="15" x14ac:dyDescent="0.2">
      <c r="A19083" s="733">
        <v>45386</v>
      </c>
      <c r="B19083" s="40" t="s">
        <v>3945</v>
      </c>
      <c r="C19083" s="62" t="s">
        <v>12848</v>
      </c>
      <c r="D19083" s="107" t="s">
        <v>12851</v>
      </c>
      <c r="E19083" s="57">
        <v>100000</v>
      </c>
      <c r="F19083" s="57"/>
      <c r="G19083" s="125">
        <f t="shared" si="421"/>
        <v>-100000</v>
      </c>
      <c r="H19083" s="704" t="s">
        <v>12816</v>
      </c>
    </row>
    <row r="19084" spans="1:8" ht="15" x14ac:dyDescent="0.2">
      <c r="A19084" s="733">
        <v>45386</v>
      </c>
      <c r="B19084" s="40" t="s">
        <v>11883</v>
      </c>
      <c r="C19084" s="62" t="s">
        <v>12013</v>
      </c>
      <c r="D19084" s="107" t="s">
        <v>12750</v>
      </c>
      <c r="E19084" s="57">
        <v>700000</v>
      </c>
      <c r="F19084" s="57"/>
      <c r="G19084" s="125">
        <f t="shared" si="421"/>
        <v>-700000</v>
      </c>
      <c r="H19084" s="704" t="s">
        <v>12816</v>
      </c>
    </row>
    <row r="19085" spans="1:8" ht="15" x14ac:dyDescent="0.2">
      <c r="A19085" s="733">
        <v>45387</v>
      </c>
      <c r="B19085" s="40" t="s">
        <v>103</v>
      </c>
      <c r="C19085" s="62" t="s">
        <v>391</v>
      </c>
      <c r="D19085" s="107" t="s">
        <v>12854</v>
      </c>
      <c r="E19085" s="57">
        <v>1000</v>
      </c>
      <c r="F19085" s="57"/>
      <c r="G19085" s="125">
        <f t="shared" ref="G19085:G19093" si="422">F19085-E19085</f>
        <v>-1000</v>
      </c>
      <c r="H19085" s="704" t="s">
        <v>12816</v>
      </c>
    </row>
    <row r="19086" spans="1:8" ht="15" x14ac:dyDescent="0.2">
      <c r="A19086" s="733">
        <v>45387</v>
      </c>
      <c r="B19086" s="40" t="s">
        <v>8557</v>
      </c>
      <c r="C19086" s="62" t="s">
        <v>3103</v>
      </c>
      <c r="D19086" s="107" t="s">
        <v>6925</v>
      </c>
      <c r="E19086" s="57">
        <v>65250</v>
      </c>
      <c r="F19086" s="57"/>
      <c r="G19086" s="125">
        <f t="shared" si="422"/>
        <v>-65250</v>
      </c>
      <c r="H19086" s="704" t="s">
        <v>12816</v>
      </c>
    </row>
    <row r="19087" spans="1:8" ht="15" x14ac:dyDescent="0.2">
      <c r="A19087" s="733">
        <v>45387</v>
      </c>
      <c r="B19087" s="40" t="s">
        <v>9354</v>
      </c>
      <c r="C19087" s="62" t="s">
        <v>12426</v>
      </c>
      <c r="D19087" s="107" t="s">
        <v>6925</v>
      </c>
      <c r="E19087" s="57">
        <v>25000</v>
      </c>
      <c r="F19087" s="57"/>
      <c r="G19087" s="125">
        <f t="shared" si="422"/>
        <v>-25000</v>
      </c>
      <c r="H19087" s="704" t="s">
        <v>12816</v>
      </c>
    </row>
    <row r="19088" spans="1:8" ht="15" x14ac:dyDescent="0.2">
      <c r="A19088" s="733">
        <v>45387</v>
      </c>
      <c r="B19088" s="40" t="s">
        <v>11726</v>
      </c>
      <c r="C19088" s="62" t="s">
        <v>793</v>
      </c>
      <c r="D19088" s="107" t="s">
        <v>12855</v>
      </c>
      <c r="E19088" s="57">
        <v>24650</v>
      </c>
      <c r="F19088" s="57"/>
      <c r="G19088" s="125">
        <f t="shared" si="422"/>
        <v>-24650</v>
      </c>
      <c r="H19088" s="704" t="s">
        <v>12816</v>
      </c>
    </row>
    <row r="19089" spans="1:8" ht="15" x14ac:dyDescent="0.2">
      <c r="A19089" s="733">
        <v>45387</v>
      </c>
      <c r="B19089" s="40" t="s">
        <v>3945</v>
      </c>
      <c r="C19089" s="62" t="s">
        <v>793</v>
      </c>
      <c r="D19089" s="107" t="s">
        <v>12856</v>
      </c>
      <c r="E19089" s="57">
        <v>1200</v>
      </c>
      <c r="F19089" s="57"/>
      <c r="G19089" s="125">
        <f t="shared" si="422"/>
        <v>-1200</v>
      </c>
      <c r="H19089" s="704" t="s">
        <v>12816</v>
      </c>
    </row>
    <row r="19090" spans="1:8" ht="15" x14ac:dyDescent="0.2">
      <c r="A19090" s="733">
        <v>45387</v>
      </c>
      <c r="B19090" s="40" t="s">
        <v>12801</v>
      </c>
      <c r="C19090" s="62" t="s">
        <v>5409</v>
      </c>
      <c r="D19090" s="107" t="s">
        <v>12408</v>
      </c>
      <c r="E19090" s="57">
        <v>5000</v>
      </c>
      <c r="F19090" s="57"/>
      <c r="G19090" s="125">
        <f t="shared" si="422"/>
        <v>-5000</v>
      </c>
      <c r="H19090" s="704" t="s">
        <v>12816</v>
      </c>
    </row>
    <row r="19091" spans="1:8" ht="15" x14ac:dyDescent="0.2">
      <c r="A19091" s="733">
        <v>45388</v>
      </c>
      <c r="B19091" s="40" t="s">
        <v>11883</v>
      </c>
      <c r="C19091" s="62" t="s">
        <v>11287</v>
      </c>
      <c r="D19091" s="107" t="s">
        <v>10719</v>
      </c>
      <c r="E19091" s="57">
        <v>130000</v>
      </c>
      <c r="F19091" s="57"/>
      <c r="G19091" s="125">
        <f t="shared" si="422"/>
        <v>-130000</v>
      </c>
      <c r="H19091" s="704" t="s">
        <v>12816</v>
      </c>
    </row>
    <row r="19092" spans="1:8" ht="24" x14ac:dyDescent="0.2">
      <c r="A19092" s="733">
        <v>45388</v>
      </c>
      <c r="B19092" s="40" t="s">
        <v>9354</v>
      </c>
      <c r="C19092" s="62" t="s">
        <v>10989</v>
      </c>
      <c r="D19092" s="182" t="s">
        <v>12864</v>
      </c>
      <c r="E19092" s="125">
        <v>45000</v>
      </c>
      <c r="F19092" s="57"/>
      <c r="G19092" s="125">
        <f t="shared" si="422"/>
        <v>-45000</v>
      </c>
      <c r="H19092" s="704" t="s">
        <v>12816</v>
      </c>
    </row>
    <row r="19093" spans="1:8" ht="15" x14ac:dyDescent="0.2">
      <c r="A19093" s="733">
        <v>45388</v>
      </c>
      <c r="B19093" s="40" t="s">
        <v>11883</v>
      </c>
      <c r="C19093" s="62" t="s">
        <v>11884</v>
      </c>
      <c r="D19093" s="182" t="s">
        <v>12287</v>
      </c>
      <c r="E19093" s="125">
        <v>250000</v>
      </c>
      <c r="F19093" s="57"/>
      <c r="G19093" s="125">
        <f t="shared" si="422"/>
        <v>-250000</v>
      </c>
      <c r="H19093" s="704" t="s">
        <v>12816</v>
      </c>
    </row>
    <row r="19094" spans="1:8" ht="15" x14ac:dyDescent="0.2">
      <c r="A19094" s="733">
        <v>45388</v>
      </c>
      <c r="B19094" s="40" t="s">
        <v>11883</v>
      </c>
      <c r="C19094" s="62" t="s">
        <v>10989</v>
      </c>
      <c r="D19094" s="107" t="s">
        <v>10164</v>
      </c>
      <c r="E19094" s="57">
        <v>11650</v>
      </c>
      <c r="F19094" s="57"/>
      <c r="G19094" s="125">
        <f t="shared" ref="G19094:G19099" si="423">F19094-E19094</f>
        <v>-11650</v>
      </c>
      <c r="H19094" s="704" t="s">
        <v>12816</v>
      </c>
    </row>
    <row r="19095" spans="1:8" ht="15" x14ac:dyDescent="0.2">
      <c r="A19095" s="733">
        <v>45388</v>
      </c>
      <c r="B19095" s="40" t="s">
        <v>11085</v>
      </c>
      <c r="C19095" s="62" t="s">
        <v>11961</v>
      </c>
      <c r="D19095" s="107" t="s">
        <v>6925</v>
      </c>
      <c r="E19095" s="57">
        <v>30000</v>
      </c>
      <c r="F19095" s="57"/>
      <c r="G19095" s="125">
        <f t="shared" si="423"/>
        <v>-30000</v>
      </c>
      <c r="H19095" s="704" t="s">
        <v>12816</v>
      </c>
    </row>
    <row r="19096" spans="1:8" ht="15" x14ac:dyDescent="0.2">
      <c r="A19096" s="733">
        <v>45388</v>
      </c>
      <c r="B19096" s="40" t="s">
        <v>11883</v>
      </c>
      <c r="C19096" s="62" t="s">
        <v>285</v>
      </c>
      <c r="D19096" s="107" t="s">
        <v>8661</v>
      </c>
      <c r="E19096" s="57">
        <v>1000</v>
      </c>
      <c r="F19096" s="57"/>
      <c r="G19096" s="125">
        <f t="shared" si="423"/>
        <v>-1000</v>
      </c>
      <c r="H19096" s="704" t="s">
        <v>12816</v>
      </c>
    </row>
    <row r="19097" spans="1:8" ht="15" x14ac:dyDescent="0.2">
      <c r="A19097" s="733">
        <v>45388</v>
      </c>
      <c r="B19097" s="40" t="s">
        <v>11883</v>
      </c>
      <c r="C19097" s="62" t="s">
        <v>5740</v>
      </c>
      <c r="D19097" s="107" t="s">
        <v>369</v>
      </c>
      <c r="E19097" s="57">
        <v>2000</v>
      </c>
      <c r="F19097" s="57"/>
      <c r="G19097" s="125">
        <f t="shared" si="423"/>
        <v>-2000</v>
      </c>
      <c r="H19097" s="704" t="s">
        <v>12816</v>
      </c>
    </row>
    <row r="19098" spans="1:8" ht="15" x14ac:dyDescent="0.2">
      <c r="A19098" s="733">
        <v>45388</v>
      </c>
      <c r="B19098" s="40" t="s">
        <v>11883</v>
      </c>
      <c r="C19098" s="62" t="s">
        <v>12865</v>
      </c>
      <c r="D19098" s="107" t="s">
        <v>12866</v>
      </c>
      <c r="E19098" s="57">
        <v>3600</v>
      </c>
      <c r="F19098" s="57"/>
      <c r="G19098" s="125">
        <f t="shared" si="423"/>
        <v>-3600</v>
      </c>
      <c r="H19098" s="704" t="s">
        <v>12816</v>
      </c>
    </row>
    <row r="19099" spans="1:8" ht="15" x14ac:dyDescent="0.2">
      <c r="A19099" s="733">
        <v>45388</v>
      </c>
      <c r="B19099" s="40" t="s">
        <v>12618</v>
      </c>
      <c r="C19099" s="62" t="s">
        <v>6475</v>
      </c>
      <c r="D19099" s="107" t="s">
        <v>6925</v>
      </c>
      <c r="E19099" s="57">
        <v>100000</v>
      </c>
      <c r="F19099" s="57"/>
      <c r="G19099" s="125">
        <f t="shared" si="423"/>
        <v>-100000</v>
      </c>
      <c r="H19099" s="704" t="s">
        <v>12816</v>
      </c>
    </row>
    <row r="19100" spans="1:8" ht="15" x14ac:dyDescent="0.2">
      <c r="A19100" s="733">
        <v>45388</v>
      </c>
      <c r="B19100" s="40" t="s">
        <v>103</v>
      </c>
      <c r="C19100" s="62" t="s">
        <v>9729</v>
      </c>
      <c r="D19100" s="107" t="s">
        <v>12874</v>
      </c>
      <c r="E19100" s="57">
        <v>4000</v>
      </c>
      <c r="F19100" s="57"/>
      <c r="G19100" s="125">
        <f t="shared" ref="G19100" si="424">F19100-E19100</f>
        <v>-4000</v>
      </c>
      <c r="H19100" s="704" t="s">
        <v>12816</v>
      </c>
    </row>
    <row r="19101" spans="1:8" ht="15" x14ac:dyDescent="0.2">
      <c r="A19101" s="733">
        <v>45389</v>
      </c>
      <c r="B19101" s="40" t="s">
        <v>11883</v>
      </c>
      <c r="C19101" s="62" t="s">
        <v>11884</v>
      </c>
      <c r="D19101" s="182" t="s">
        <v>12287</v>
      </c>
      <c r="E19101" s="125">
        <v>250000</v>
      </c>
      <c r="F19101" s="57"/>
      <c r="G19101" s="125">
        <f t="shared" ref="G19101" si="425">F19101-E19101</f>
        <v>-250000</v>
      </c>
      <c r="H19101" s="704" t="s">
        <v>12816</v>
      </c>
    </row>
    <row r="19102" spans="1:8" ht="15" x14ac:dyDescent="0.2">
      <c r="A19102" s="733">
        <v>45390</v>
      </c>
      <c r="B19102" s="40" t="s">
        <v>11883</v>
      </c>
      <c r="C19102" s="62" t="s">
        <v>12013</v>
      </c>
      <c r="D19102" s="107" t="s">
        <v>12870</v>
      </c>
      <c r="E19102" s="57">
        <v>200000</v>
      </c>
      <c r="F19102" s="57"/>
      <c r="G19102" s="125">
        <f t="shared" ref="G19102:G19105" si="426">F19102-E19102</f>
        <v>-200000</v>
      </c>
      <c r="H19102" s="704" t="s">
        <v>12816</v>
      </c>
    </row>
    <row r="19103" spans="1:8" ht="15" x14ac:dyDescent="0.2">
      <c r="A19103" s="733">
        <v>45390</v>
      </c>
      <c r="B19103" s="40" t="s">
        <v>11883</v>
      </c>
      <c r="C19103" s="62" t="s">
        <v>11287</v>
      </c>
      <c r="D19103" s="107" t="s">
        <v>12871</v>
      </c>
      <c r="E19103" s="57">
        <v>40000</v>
      </c>
      <c r="F19103" s="57"/>
      <c r="G19103" s="125">
        <f t="shared" si="426"/>
        <v>-40000</v>
      </c>
      <c r="H19103" s="704" t="s">
        <v>12816</v>
      </c>
    </row>
    <row r="19104" spans="1:8" ht="15" x14ac:dyDescent="0.2">
      <c r="A19104" s="733">
        <v>45390</v>
      </c>
      <c r="B19104" s="40" t="s">
        <v>11883</v>
      </c>
      <c r="C19104" s="62" t="s">
        <v>11532</v>
      </c>
      <c r="D19104" s="107" t="s">
        <v>12872</v>
      </c>
      <c r="E19104" s="57">
        <v>100000</v>
      </c>
      <c r="F19104" s="57"/>
      <c r="G19104" s="125">
        <f t="shared" si="426"/>
        <v>-100000</v>
      </c>
      <c r="H19104" s="704" t="s">
        <v>12816</v>
      </c>
    </row>
    <row r="19105" spans="1:8" ht="15" x14ac:dyDescent="0.2">
      <c r="A19105" s="733">
        <v>45390</v>
      </c>
      <c r="B19105" s="40" t="s">
        <v>12769</v>
      </c>
      <c r="C19105" s="62" t="s">
        <v>12090</v>
      </c>
      <c r="D19105" s="107" t="s">
        <v>12873</v>
      </c>
      <c r="E19105" s="57">
        <v>200000</v>
      </c>
      <c r="F19105" s="57"/>
      <c r="G19105" s="125">
        <f t="shared" si="426"/>
        <v>-200000</v>
      </c>
      <c r="H19105" s="704" t="s">
        <v>12816</v>
      </c>
    </row>
    <row r="19106" spans="1:8" ht="15" x14ac:dyDescent="0.2">
      <c r="A19106" s="733">
        <v>45388</v>
      </c>
      <c r="B19106" s="40" t="s">
        <v>11726</v>
      </c>
      <c r="C19106" s="62" t="s">
        <v>10989</v>
      </c>
      <c r="D19106" s="107" t="s">
        <v>12875</v>
      </c>
      <c r="E19106" s="57">
        <v>6350</v>
      </c>
      <c r="F19106" s="57"/>
      <c r="G19106" s="125">
        <f t="shared" ref="G19106:G19137" si="427">F19106-E19106</f>
        <v>-6350</v>
      </c>
      <c r="H19106" s="704" t="s">
        <v>12816</v>
      </c>
    </row>
    <row r="19107" spans="1:8" ht="15" x14ac:dyDescent="0.2">
      <c r="A19107" s="733">
        <v>45388</v>
      </c>
      <c r="B19107" s="40" t="s">
        <v>11726</v>
      </c>
      <c r="C19107" s="62" t="s">
        <v>10989</v>
      </c>
      <c r="D19107" s="107" t="s">
        <v>12876</v>
      </c>
      <c r="E19107" s="57">
        <v>4840</v>
      </c>
      <c r="F19107" s="57"/>
      <c r="G19107" s="125">
        <f t="shared" si="427"/>
        <v>-4840</v>
      </c>
      <c r="H19107" s="704" t="s">
        <v>12816</v>
      </c>
    </row>
    <row r="19108" spans="1:8" ht="15" x14ac:dyDescent="0.2">
      <c r="A19108" s="733">
        <v>45388</v>
      </c>
      <c r="B19108" s="40" t="s">
        <v>11726</v>
      </c>
      <c r="C19108" s="62" t="s">
        <v>10989</v>
      </c>
      <c r="D19108" s="107" t="s">
        <v>12877</v>
      </c>
      <c r="E19108" s="57">
        <v>1300</v>
      </c>
      <c r="F19108" s="57"/>
      <c r="G19108" s="125">
        <f t="shared" si="427"/>
        <v>-1300</v>
      </c>
      <c r="H19108" s="704" t="s">
        <v>12816</v>
      </c>
    </row>
    <row r="19109" spans="1:8" ht="15" x14ac:dyDescent="0.2">
      <c r="A19109" s="733">
        <v>45388</v>
      </c>
      <c r="B19109" s="40" t="s">
        <v>25</v>
      </c>
      <c r="C19109" s="62" t="s">
        <v>4064</v>
      </c>
      <c r="D19109" s="107" t="s">
        <v>12878</v>
      </c>
      <c r="E19109" s="57">
        <v>950</v>
      </c>
      <c r="F19109" s="57"/>
      <c r="G19109" s="125">
        <f t="shared" si="427"/>
        <v>-950</v>
      </c>
      <c r="H19109" s="704" t="s">
        <v>12816</v>
      </c>
    </row>
    <row r="19110" spans="1:8" ht="15" x14ac:dyDescent="0.2">
      <c r="A19110" s="733">
        <v>45388</v>
      </c>
      <c r="B19110" s="40" t="s">
        <v>25</v>
      </c>
      <c r="C19110" s="62" t="s">
        <v>4064</v>
      </c>
      <c r="D19110" s="107" t="s">
        <v>7936</v>
      </c>
      <c r="E19110" s="57">
        <v>1500</v>
      </c>
      <c r="F19110" s="57"/>
      <c r="G19110" s="125">
        <f t="shared" si="427"/>
        <v>-1500</v>
      </c>
      <c r="H19110" s="704" t="s">
        <v>12816</v>
      </c>
    </row>
    <row r="19111" spans="1:8" ht="15" x14ac:dyDescent="0.2">
      <c r="A19111" s="733">
        <v>45388</v>
      </c>
      <c r="B19111" s="40" t="s">
        <v>11883</v>
      </c>
      <c r="C19111" s="62" t="s">
        <v>5386</v>
      </c>
      <c r="D19111" s="107" t="s">
        <v>12879</v>
      </c>
      <c r="E19111" s="57">
        <v>3300</v>
      </c>
      <c r="F19111" s="57"/>
      <c r="G19111" s="125">
        <f t="shared" si="427"/>
        <v>-3300</v>
      </c>
      <c r="H19111" s="704" t="s">
        <v>12816</v>
      </c>
    </row>
    <row r="19112" spans="1:8" ht="15" x14ac:dyDescent="0.2">
      <c r="A19112" s="733">
        <v>45388</v>
      </c>
      <c r="B19112" s="40" t="s">
        <v>11883</v>
      </c>
      <c r="C19112" s="62" t="s">
        <v>5740</v>
      </c>
      <c r="D19112" s="107" t="s">
        <v>369</v>
      </c>
      <c r="E19112" s="57">
        <v>800</v>
      </c>
      <c r="F19112" s="57"/>
      <c r="G19112" s="125">
        <f t="shared" si="427"/>
        <v>-800</v>
      </c>
      <c r="H19112" s="704" t="s">
        <v>12816</v>
      </c>
    </row>
    <row r="19113" spans="1:8" ht="15" x14ac:dyDescent="0.2">
      <c r="A19113" s="733">
        <v>45388</v>
      </c>
      <c r="B19113" s="40" t="s">
        <v>11085</v>
      </c>
      <c r="C19113" s="62" t="s">
        <v>5740</v>
      </c>
      <c r="D19113" s="107" t="s">
        <v>11528</v>
      </c>
      <c r="E19113" s="57">
        <v>3500</v>
      </c>
      <c r="F19113" s="57"/>
      <c r="G19113" s="125">
        <f t="shared" si="427"/>
        <v>-3500</v>
      </c>
      <c r="H19113" s="704" t="s">
        <v>12816</v>
      </c>
    </row>
    <row r="19114" spans="1:8" ht="15" x14ac:dyDescent="0.2">
      <c r="A19114" s="733">
        <v>45388</v>
      </c>
      <c r="B19114" s="40" t="s">
        <v>10906</v>
      </c>
      <c r="C19114" s="62" t="s">
        <v>5740</v>
      </c>
      <c r="D19114" s="107" t="s">
        <v>369</v>
      </c>
      <c r="E19114" s="57">
        <v>900</v>
      </c>
      <c r="F19114" s="57"/>
      <c r="G19114" s="125">
        <f t="shared" si="427"/>
        <v>-900</v>
      </c>
      <c r="H19114" s="704" t="s">
        <v>12816</v>
      </c>
    </row>
    <row r="19115" spans="1:8" ht="15" x14ac:dyDescent="0.2">
      <c r="A19115" s="733">
        <v>45388</v>
      </c>
      <c r="B19115" s="40" t="s">
        <v>103</v>
      </c>
      <c r="C19115" s="62" t="s">
        <v>103</v>
      </c>
      <c r="D19115" s="107" t="s">
        <v>12541</v>
      </c>
      <c r="E19115" s="57">
        <v>2000</v>
      </c>
      <c r="F19115" s="57"/>
      <c r="G19115" s="125">
        <f t="shared" si="427"/>
        <v>-2000</v>
      </c>
      <c r="H19115" s="704" t="s">
        <v>12816</v>
      </c>
    </row>
    <row r="19116" spans="1:8" ht="15" x14ac:dyDescent="0.2">
      <c r="A19116" s="733">
        <v>45388</v>
      </c>
      <c r="B19116" s="40" t="s">
        <v>11883</v>
      </c>
      <c r="C19116" s="62" t="s">
        <v>5740</v>
      </c>
      <c r="D19116" s="107" t="s">
        <v>369</v>
      </c>
      <c r="E19116" s="57">
        <v>2300</v>
      </c>
      <c r="F19116" s="57"/>
      <c r="G19116" s="125">
        <f t="shared" si="427"/>
        <v>-2300</v>
      </c>
      <c r="H19116" s="704" t="s">
        <v>12816</v>
      </c>
    </row>
    <row r="19117" spans="1:8" ht="15" x14ac:dyDescent="0.2">
      <c r="A19117" s="733">
        <v>45388</v>
      </c>
      <c r="B19117" s="40" t="s">
        <v>12810</v>
      </c>
      <c r="C19117" s="62" t="s">
        <v>5740</v>
      </c>
      <c r="D19117" s="107" t="s">
        <v>369</v>
      </c>
      <c r="E19117" s="57">
        <v>600</v>
      </c>
      <c r="F19117" s="57"/>
      <c r="G19117" s="125">
        <f t="shared" si="427"/>
        <v>-600</v>
      </c>
      <c r="H19117" s="704" t="s">
        <v>12816</v>
      </c>
    </row>
    <row r="19118" spans="1:8" ht="15" x14ac:dyDescent="0.2">
      <c r="A19118" s="733">
        <v>45388</v>
      </c>
      <c r="B19118" s="40" t="s">
        <v>103</v>
      </c>
      <c r="C19118" s="62" t="s">
        <v>10989</v>
      </c>
      <c r="D19118" s="107" t="s">
        <v>12880</v>
      </c>
      <c r="E19118" s="57">
        <v>900</v>
      </c>
      <c r="F19118" s="57"/>
      <c r="G19118" s="125">
        <f t="shared" si="427"/>
        <v>-900</v>
      </c>
      <c r="H19118" s="704" t="s">
        <v>12816</v>
      </c>
    </row>
    <row r="19119" spans="1:8" ht="15" x14ac:dyDescent="0.2">
      <c r="A19119" s="733">
        <v>45388</v>
      </c>
      <c r="B19119" s="40" t="s">
        <v>11085</v>
      </c>
      <c r="C19119" s="62" t="s">
        <v>285</v>
      </c>
      <c r="D19119" s="107" t="s">
        <v>8661</v>
      </c>
      <c r="E19119" s="57">
        <v>1000</v>
      </c>
      <c r="F19119" s="57"/>
      <c r="G19119" s="125">
        <f t="shared" si="427"/>
        <v>-1000</v>
      </c>
      <c r="H19119" s="704" t="s">
        <v>12816</v>
      </c>
    </row>
    <row r="19120" spans="1:8" ht="15" x14ac:dyDescent="0.2">
      <c r="A19120" s="733">
        <v>45391</v>
      </c>
      <c r="B19120" s="40" t="s">
        <v>11726</v>
      </c>
      <c r="C19120" s="550" t="s">
        <v>12292</v>
      </c>
      <c r="D19120" s="892" t="s">
        <v>12881</v>
      </c>
      <c r="E19120" s="582">
        <v>8000</v>
      </c>
      <c r="F19120" s="57"/>
      <c r="G19120" s="125">
        <f t="shared" si="427"/>
        <v>-8000</v>
      </c>
      <c r="H19120" s="704" t="s">
        <v>12816</v>
      </c>
    </row>
    <row r="19121" spans="1:8" ht="15" x14ac:dyDescent="0.2">
      <c r="A19121" s="733">
        <v>45391</v>
      </c>
      <c r="B19121" s="40" t="s">
        <v>10469</v>
      </c>
      <c r="C19121" s="550" t="s">
        <v>12292</v>
      </c>
      <c r="D19121" s="892" t="s">
        <v>12881</v>
      </c>
      <c r="E19121" s="582">
        <v>8000</v>
      </c>
      <c r="F19121" s="57"/>
      <c r="G19121" s="125">
        <f t="shared" si="427"/>
        <v>-8000</v>
      </c>
      <c r="H19121" s="704" t="s">
        <v>12816</v>
      </c>
    </row>
    <row r="19122" spans="1:8" ht="15" x14ac:dyDescent="0.2">
      <c r="A19122" s="733">
        <v>45391</v>
      </c>
      <c r="B19122" s="40" t="s">
        <v>8041</v>
      </c>
      <c r="C19122" s="550" t="s">
        <v>12292</v>
      </c>
      <c r="D19122" s="892" t="s">
        <v>12881</v>
      </c>
      <c r="E19122" s="582">
        <v>8000</v>
      </c>
      <c r="F19122" s="57"/>
      <c r="G19122" s="125">
        <f t="shared" si="427"/>
        <v>-8000</v>
      </c>
      <c r="H19122" s="704" t="s">
        <v>12816</v>
      </c>
    </row>
    <row r="19123" spans="1:8" ht="15" x14ac:dyDescent="0.2">
      <c r="A19123" s="733">
        <v>45391</v>
      </c>
      <c r="B19123" s="40" t="s">
        <v>8874</v>
      </c>
      <c r="C19123" s="550" t="s">
        <v>12292</v>
      </c>
      <c r="D19123" s="892" t="s">
        <v>12881</v>
      </c>
      <c r="E19123" s="582">
        <v>4000</v>
      </c>
      <c r="F19123" s="57"/>
      <c r="G19123" s="125">
        <f t="shared" si="427"/>
        <v>-4000</v>
      </c>
      <c r="H19123" s="704" t="s">
        <v>12816</v>
      </c>
    </row>
    <row r="19124" spans="1:8" ht="15" x14ac:dyDescent="0.2">
      <c r="A19124" s="733">
        <v>45391</v>
      </c>
      <c r="B19124" s="40" t="s">
        <v>11022</v>
      </c>
      <c r="C19124" s="550" t="s">
        <v>12292</v>
      </c>
      <c r="D19124" s="892" t="s">
        <v>12881</v>
      </c>
      <c r="E19124" s="582">
        <v>12000</v>
      </c>
      <c r="F19124" s="57"/>
      <c r="G19124" s="125">
        <f t="shared" si="427"/>
        <v>-12000</v>
      </c>
      <c r="H19124" s="704" t="s">
        <v>12816</v>
      </c>
    </row>
    <row r="19125" spans="1:8" ht="15" x14ac:dyDescent="0.2">
      <c r="A19125" s="733">
        <v>45391</v>
      </c>
      <c r="B19125" s="40" t="s">
        <v>11089</v>
      </c>
      <c r="C19125" s="550" t="s">
        <v>12292</v>
      </c>
      <c r="D19125" s="892" t="s">
        <v>12881</v>
      </c>
      <c r="E19125" s="582">
        <v>20000</v>
      </c>
      <c r="F19125" s="57"/>
      <c r="G19125" s="125">
        <f t="shared" si="427"/>
        <v>-20000</v>
      </c>
      <c r="H19125" s="704" t="s">
        <v>12816</v>
      </c>
    </row>
    <row r="19126" spans="1:8" ht="15" x14ac:dyDescent="0.2">
      <c r="A19126" s="733">
        <v>45391</v>
      </c>
      <c r="B19126" s="40" t="s">
        <v>12516</v>
      </c>
      <c r="C19126" s="669" t="s">
        <v>3032</v>
      </c>
      <c r="D19126" s="912" t="s">
        <v>12885</v>
      </c>
      <c r="E19126" s="584">
        <v>18000</v>
      </c>
      <c r="F19126" s="57"/>
      <c r="G19126" s="125">
        <f t="shared" si="427"/>
        <v>-18000</v>
      </c>
      <c r="H19126" s="704" t="s">
        <v>12816</v>
      </c>
    </row>
    <row r="19127" spans="1:8" ht="15" x14ac:dyDescent="0.2">
      <c r="A19127" s="733">
        <v>45391</v>
      </c>
      <c r="B19127" s="40" t="s">
        <v>10774</v>
      </c>
      <c r="C19127" s="669" t="s">
        <v>3032</v>
      </c>
      <c r="D19127" s="912" t="s">
        <v>12885</v>
      </c>
      <c r="E19127" s="584">
        <v>7000</v>
      </c>
      <c r="F19127" s="57"/>
      <c r="G19127" s="125">
        <f t="shared" si="427"/>
        <v>-7000</v>
      </c>
      <c r="H19127" s="704" t="s">
        <v>12816</v>
      </c>
    </row>
    <row r="19128" spans="1:8" ht="15" x14ac:dyDescent="0.2">
      <c r="A19128" s="733">
        <v>45391</v>
      </c>
      <c r="B19128" s="40" t="s">
        <v>11085</v>
      </c>
      <c r="C19128" s="62" t="s">
        <v>12456</v>
      </c>
      <c r="D19128" s="107" t="s">
        <v>12807</v>
      </c>
      <c r="E19128" s="57">
        <v>15000</v>
      </c>
      <c r="F19128" s="57"/>
      <c r="G19128" s="125">
        <f t="shared" si="427"/>
        <v>-15000</v>
      </c>
      <c r="H19128" s="704" t="s">
        <v>12816</v>
      </c>
    </row>
    <row r="19129" spans="1:8" ht="15" x14ac:dyDescent="0.2">
      <c r="A19129" s="733">
        <v>45391</v>
      </c>
      <c r="B19129" s="40" t="s">
        <v>12356</v>
      </c>
      <c r="C19129" s="62" t="s">
        <v>12523</v>
      </c>
      <c r="D19129" s="107" t="s">
        <v>12807</v>
      </c>
      <c r="E19129" s="57">
        <v>25000</v>
      </c>
      <c r="F19129" s="57"/>
      <c r="G19129" s="125">
        <f t="shared" si="427"/>
        <v>-25000</v>
      </c>
      <c r="H19129" s="704" t="s">
        <v>12816</v>
      </c>
    </row>
    <row r="19130" spans="1:8" ht="15" x14ac:dyDescent="0.2">
      <c r="A19130" s="733">
        <v>45391</v>
      </c>
      <c r="B19130" s="40" t="s">
        <v>6503</v>
      </c>
      <c r="C19130" s="62" t="s">
        <v>10989</v>
      </c>
      <c r="D19130" s="107" t="s">
        <v>4693</v>
      </c>
      <c r="E19130" s="57">
        <v>22000</v>
      </c>
      <c r="F19130" s="57"/>
      <c r="G19130" s="125">
        <f t="shared" si="427"/>
        <v>-22000</v>
      </c>
      <c r="H19130" s="704" t="s">
        <v>12816</v>
      </c>
    </row>
    <row r="19131" spans="1:8" ht="15" x14ac:dyDescent="0.2">
      <c r="A19131" s="733">
        <v>45391</v>
      </c>
      <c r="B19131" s="40" t="s">
        <v>12810</v>
      </c>
      <c r="C19131" s="62" t="s">
        <v>12002</v>
      </c>
      <c r="D19131" s="107" t="s">
        <v>12882</v>
      </c>
      <c r="E19131" s="57">
        <v>20000</v>
      </c>
      <c r="F19131" s="57"/>
      <c r="G19131" s="125">
        <f t="shared" ref="G19131" si="428">F19131-E19131</f>
        <v>-20000</v>
      </c>
      <c r="H19131" s="704" t="s">
        <v>12816</v>
      </c>
    </row>
    <row r="19132" spans="1:8" ht="15" x14ac:dyDescent="0.2">
      <c r="A19132" s="733">
        <v>45391</v>
      </c>
      <c r="B19132" s="40" t="s">
        <v>10469</v>
      </c>
      <c r="C19132" s="669" t="s">
        <v>3032</v>
      </c>
      <c r="D19132" s="912" t="s">
        <v>12886</v>
      </c>
      <c r="E19132" s="584">
        <v>31000</v>
      </c>
      <c r="F19132" s="57"/>
      <c r="G19132" s="125">
        <f t="shared" ref="G19132:G19135" si="429">F19132-E19132</f>
        <v>-31000</v>
      </c>
      <c r="H19132" s="704" t="s">
        <v>12816</v>
      </c>
    </row>
    <row r="19133" spans="1:8" ht="15" x14ac:dyDescent="0.2">
      <c r="A19133" s="733">
        <v>45391</v>
      </c>
      <c r="B19133" s="40" t="s">
        <v>9354</v>
      </c>
      <c r="C19133" s="669" t="s">
        <v>3032</v>
      </c>
      <c r="D19133" s="912" t="s">
        <v>12886</v>
      </c>
      <c r="E19133" s="584">
        <v>19000</v>
      </c>
      <c r="F19133" s="57"/>
      <c r="G19133" s="125">
        <f t="shared" si="429"/>
        <v>-19000</v>
      </c>
      <c r="H19133" s="704" t="s">
        <v>12816</v>
      </c>
    </row>
    <row r="19134" spans="1:8" ht="15" x14ac:dyDescent="0.2">
      <c r="A19134" s="733">
        <v>45398</v>
      </c>
      <c r="B19134" s="40" t="s">
        <v>11726</v>
      </c>
      <c r="C19134" s="62" t="s">
        <v>12746</v>
      </c>
      <c r="D19134" s="107" t="s">
        <v>12883</v>
      </c>
      <c r="E19134" s="57">
        <v>400000</v>
      </c>
      <c r="F19134" s="57"/>
      <c r="G19134" s="125">
        <f t="shared" si="429"/>
        <v>-400000</v>
      </c>
      <c r="H19134" s="704" t="s">
        <v>12816</v>
      </c>
    </row>
    <row r="19135" spans="1:8" ht="15" x14ac:dyDescent="0.2">
      <c r="A19135" s="733">
        <v>45400</v>
      </c>
      <c r="B19135" s="40" t="s">
        <v>12516</v>
      </c>
      <c r="C19135" s="62" t="s">
        <v>6475</v>
      </c>
      <c r="D19135" s="107" t="s">
        <v>12884</v>
      </c>
      <c r="E19135" s="57">
        <v>40000</v>
      </c>
      <c r="F19135" s="57"/>
      <c r="G19135" s="125">
        <f t="shared" si="429"/>
        <v>-40000</v>
      </c>
      <c r="H19135" s="704" t="s">
        <v>12816</v>
      </c>
    </row>
    <row r="19136" spans="1:8" ht="15" x14ac:dyDescent="0.2">
      <c r="A19136" s="733">
        <v>45400</v>
      </c>
      <c r="B19136" s="40" t="s">
        <v>11883</v>
      </c>
      <c r="C19136" s="62" t="s">
        <v>12763</v>
      </c>
      <c r="D19136" s="107" t="s">
        <v>12887</v>
      </c>
      <c r="E19136" s="57">
        <v>3600</v>
      </c>
      <c r="F19136" s="57"/>
      <c r="G19136" s="125">
        <f t="shared" ref="G19136" si="430">F19136-E19136</f>
        <v>-3600</v>
      </c>
      <c r="H19136" s="704" t="s">
        <v>12816</v>
      </c>
    </row>
    <row r="19137" spans="1:8" ht="15" x14ac:dyDescent="0.2">
      <c r="A19137" s="733">
        <v>45400</v>
      </c>
      <c r="B19137" s="40" t="s">
        <v>11726</v>
      </c>
      <c r="C19137" s="62" t="s">
        <v>10989</v>
      </c>
      <c r="D19137" s="107" t="s">
        <v>6385</v>
      </c>
      <c r="E19137" s="57">
        <v>4000</v>
      </c>
      <c r="F19137" s="57"/>
      <c r="G19137" s="125">
        <f t="shared" si="427"/>
        <v>-4000</v>
      </c>
      <c r="H19137" s="704" t="s">
        <v>12816</v>
      </c>
    </row>
    <row r="19138" spans="1:8" ht="15" x14ac:dyDescent="0.2">
      <c r="A19138" s="733">
        <v>45401</v>
      </c>
      <c r="B19138" s="40" t="s">
        <v>11085</v>
      </c>
      <c r="C19138" s="62" t="s">
        <v>1197</v>
      </c>
      <c r="D19138" s="107" t="s">
        <v>12888</v>
      </c>
      <c r="E19138" s="57">
        <v>2098980</v>
      </c>
      <c r="F19138" s="57"/>
      <c r="G19138" s="125">
        <f t="shared" ref="G19138" si="431">F19138-E19138</f>
        <v>-2098980</v>
      </c>
      <c r="H19138" s="704" t="s">
        <v>12816</v>
      </c>
    </row>
    <row r="19139" spans="1:8" ht="15" x14ac:dyDescent="0.2">
      <c r="A19139" s="733">
        <v>45402</v>
      </c>
      <c r="B19139" s="40" t="s">
        <v>8557</v>
      </c>
      <c r="C19139" s="62" t="s">
        <v>11961</v>
      </c>
      <c r="D19139" s="107" t="s">
        <v>1156</v>
      </c>
      <c r="E19139" s="57">
        <v>5500</v>
      </c>
      <c r="F19139" s="57"/>
      <c r="G19139" s="125">
        <f t="shared" ref="G19139:G19155" si="432">F19139-E19139</f>
        <v>-5500</v>
      </c>
      <c r="H19139" s="704" t="s">
        <v>12816</v>
      </c>
    </row>
    <row r="19140" spans="1:8" ht="15" x14ac:dyDescent="0.2">
      <c r="A19140" s="733">
        <v>45402</v>
      </c>
      <c r="B19140" s="40" t="s">
        <v>11726</v>
      </c>
      <c r="C19140" s="62" t="s">
        <v>5740</v>
      </c>
      <c r="D19140" s="107" t="s">
        <v>12891</v>
      </c>
      <c r="E19140" s="57">
        <v>5000</v>
      </c>
      <c r="F19140" s="57"/>
      <c r="G19140" s="125">
        <f t="shared" si="432"/>
        <v>-5000</v>
      </c>
      <c r="H19140" s="704" t="s">
        <v>12816</v>
      </c>
    </row>
    <row r="19141" spans="1:8" ht="15" x14ac:dyDescent="0.2">
      <c r="A19141" s="733">
        <v>45402</v>
      </c>
      <c r="B19141" s="62" t="s">
        <v>13312</v>
      </c>
      <c r="C19141" s="62" t="s">
        <v>10989</v>
      </c>
      <c r="D19141" s="107" t="s">
        <v>12892</v>
      </c>
      <c r="E19141" s="57">
        <v>7280</v>
      </c>
      <c r="F19141" s="57"/>
      <c r="G19141" s="125">
        <f t="shared" si="432"/>
        <v>-7280</v>
      </c>
      <c r="H19141" s="704" t="s">
        <v>12816</v>
      </c>
    </row>
    <row r="19142" spans="1:8" ht="15" x14ac:dyDescent="0.2">
      <c r="A19142" s="733">
        <v>45402</v>
      </c>
      <c r="B19142" s="40" t="s">
        <v>11883</v>
      </c>
      <c r="C19142" s="62" t="s">
        <v>5740</v>
      </c>
      <c r="D19142" s="107" t="s">
        <v>12525</v>
      </c>
      <c r="E19142" s="57">
        <v>4500</v>
      </c>
      <c r="F19142" s="57"/>
      <c r="G19142" s="125">
        <f t="shared" si="432"/>
        <v>-4500</v>
      </c>
      <c r="H19142" s="704" t="s">
        <v>12816</v>
      </c>
    </row>
    <row r="19143" spans="1:8" ht="15" x14ac:dyDescent="0.2">
      <c r="A19143" s="733">
        <v>45402</v>
      </c>
      <c r="B19143" s="40" t="s">
        <v>11085</v>
      </c>
      <c r="C19143" s="62" t="s">
        <v>5740</v>
      </c>
      <c r="D19143" s="107" t="s">
        <v>369</v>
      </c>
      <c r="E19143" s="57">
        <v>1000</v>
      </c>
      <c r="F19143" s="57"/>
      <c r="G19143" s="125">
        <f t="shared" si="432"/>
        <v>-1000</v>
      </c>
      <c r="H19143" s="704" t="s">
        <v>12816</v>
      </c>
    </row>
    <row r="19144" spans="1:8" ht="15" x14ac:dyDescent="0.2">
      <c r="A19144" s="733">
        <v>45402</v>
      </c>
      <c r="B19144" s="40" t="s">
        <v>10906</v>
      </c>
      <c r="C19144" s="62" t="s">
        <v>5740</v>
      </c>
      <c r="D19144" s="107" t="s">
        <v>369</v>
      </c>
      <c r="E19144" s="57">
        <v>1200</v>
      </c>
      <c r="F19144" s="57"/>
      <c r="G19144" s="125">
        <f t="shared" si="432"/>
        <v>-1200</v>
      </c>
      <c r="H19144" s="704" t="s">
        <v>12816</v>
      </c>
    </row>
    <row r="19145" spans="1:8" ht="15" x14ac:dyDescent="0.2">
      <c r="A19145" s="733">
        <v>45402</v>
      </c>
      <c r="B19145" s="40" t="s">
        <v>103</v>
      </c>
      <c r="C19145" s="62" t="s">
        <v>103</v>
      </c>
      <c r="D19145" s="107" t="s">
        <v>9423</v>
      </c>
      <c r="E19145" s="57">
        <v>3000</v>
      </c>
      <c r="F19145" s="57"/>
      <c r="G19145" s="125">
        <f t="shared" si="432"/>
        <v>-3000</v>
      </c>
      <c r="H19145" s="704" t="s">
        <v>12816</v>
      </c>
    </row>
    <row r="19146" spans="1:8" ht="15" x14ac:dyDescent="0.2">
      <c r="A19146" s="733">
        <v>45402</v>
      </c>
      <c r="B19146" s="40" t="s">
        <v>10906</v>
      </c>
      <c r="C19146" s="62" t="s">
        <v>10989</v>
      </c>
      <c r="D19146" s="107" t="s">
        <v>12893</v>
      </c>
      <c r="E19146" s="57">
        <v>1230</v>
      </c>
      <c r="F19146" s="57"/>
      <c r="G19146" s="125">
        <f t="shared" si="432"/>
        <v>-1230</v>
      </c>
      <c r="H19146" s="704" t="s">
        <v>12816</v>
      </c>
    </row>
    <row r="19147" spans="1:8" ht="15" x14ac:dyDescent="0.2">
      <c r="A19147" s="733">
        <v>45402</v>
      </c>
      <c r="B19147" s="40" t="s">
        <v>11085</v>
      </c>
      <c r="C19147" s="62" t="s">
        <v>5740</v>
      </c>
      <c r="D19147" s="107" t="s">
        <v>12894</v>
      </c>
      <c r="E19147" s="57">
        <v>3000</v>
      </c>
      <c r="F19147" s="57"/>
      <c r="G19147" s="125">
        <f t="shared" si="432"/>
        <v>-3000</v>
      </c>
      <c r="H19147" s="704" t="s">
        <v>12816</v>
      </c>
    </row>
    <row r="19148" spans="1:8" ht="15" x14ac:dyDescent="0.2">
      <c r="A19148" s="733">
        <v>45402</v>
      </c>
      <c r="B19148" s="40" t="s">
        <v>10469</v>
      </c>
      <c r="C19148" s="62" t="s">
        <v>10989</v>
      </c>
      <c r="D19148" s="107" t="s">
        <v>12895</v>
      </c>
      <c r="E19148" s="57">
        <v>15000</v>
      </c>
      <c r="F19148" s="57"/>
      <c r="G19148" s="125">
        <f t="shared" si="432"/>
        <v>-15000</v>
      </c>
      <c r="H19148" s="704" t="s">
        <v>12816</v>
      </c>
    </row>
    <row r="19149" spans="1:8" ht="15" x14ac:dyDescent="0.2">
      <c r="A19149" s="733">
        <v>45402</v>
      </c>
      <c r="B19149" s="40" t="s">
        <v>10906</v>
      </c>
      <c r="C19149" s="62" t="s">
        <v>12292</v>
      </c>
      <c r="D19149" s="107" t="s">
        <v>11304</v>
      </c>
      <c r="E19149" s="57">
        <v>10000</v>
      </c>
      <c r="F19149" s="57"/>
      <c r="G19149" s="125">
        <f t="shared" si="432"/>
        <v>-10000</v>
      </c>
      <c r="H19149" s="704" t="s">
        <v>12816</v>
      </c>
    </row>
    <row r="19150" spans="1:8" ht="15" x14ac:dyDescent="0.2">
      <c r="A19150" s="733">
        <v>45402</v>
      </c>
      <c r="B19150" s="40" t="s">
        <v>11883</v>
      </c>
      <c r="C19150" s="62" t="s">
        <v>12763</v>
      </c>
      <c r="D19150" s="107" t="s">
        <v>12896</v>
      </c>
      <c r="E19150" s="57">
        <v>1600</v>
      </c>
      <c r="F19150" s="57"/>
      <c r="G19150" s="125">
        <f t="shared" si="432"/>
        <v>-1600</v>
      </c>
      <c r="H19150" s="704" t="s">
        <v>12816</v>
      </c>
    </row>
    <row r="19151" spans="1:8" ht="15" x14ac:dyDescent="0.2">
      <c r="A19151" s="733">
        <v>45403</v>
      </c>
      <c r="B19151" s="62" t="s">
        <v>13312</v>
      </c>
      <c r="C19151" s="62" t="s">
        <v>10989</v>
      </c>
      <c r="D19151" s="107" t="s">
        <v>12897</v>
      </c>
      <c r="E19151" s="57">
        <v>789650</v>
      </c>
      <c r="F19151" s="57"/>
      <c r="G19151" s="125">
        <f t="shared" si="432"/>
        <v>-789650</v>
      </c>
      <c r="H19151" s="704" t="s">
        <v>12816</v>
      </c>
    </row>
    <row r="19152" spans="1:8" ht="15" x14ac:dyDescent="0.2">
      <c r="A19152" s="733">
        <v>45403</v>
      </c>
      <c r="B19152" s="40" t="s">
        <v>11726</v>
      </c>
      <c r="C19152" s="62" t="s">
        <v>12898</v>
      </c>
      <c r="D19152" s="107" t="s">
        <v>12899</v>
      </c>
      <c r="E19152" s="57">
        <v>55000</v>
      </c>
      <c r="F19152" s="57"/>
      <c r="G19152" s="125">
        <f t="shared" si="432"/>
        <v>-55000</v>
      </c>
      <c r="H19152" s="704" t="s">
        <v>12816</v>
      </c>
    </row>
    <row r="19153" spans="1:8" ht="15" x14ac:dyDescent="0.2">
      <c r="A19153" s="733">
        <v>45404</v>
      </c>
      <c r="B19153" s="40" t="s">
        <v>25</v>
      </c>
      <c r="C19153" s="62" t="s">
        <v>8148</v>
      </c>
      <c r="D19153" s="107" t="s">
        <v>6342</v>
      </c>
      <c r="E19153" s="57">
        <v>2915</v>
      </c>
      <c r="F19153" s="57"/>
      <c r="G19153" s="125">
        <f t="shared" si="432"/>
        <v>-2915</v>
      </c>
      <c r="H19153" s="704" t="s">
        <v>12816</v>
      </c>
    </row>
    <row r="19154" spans="1:8" ht="15" x14ac:dyDescent="0.2">
      <c r="A19154" s="733">
        <v>45404</v>
      </c>
      <c r="B19154" s="40" t="s">
        <v>103</v>
      </c>
      <c r="C19154" s="62" t="s">
        <v>8148</v>
      </c>
      <c r="D19154" s="107" t="s">
        <v>6342</v>
      </c>
      <c r="E19154" s="57">
        <v>9130</v>
      </c>
      <c r="F19154" s="57"/>
      <c r="G19154" s="125">
        <f t="shared" si="432"/>
        <v>-9130</v>
      </c>
      <c r="H19154" s="704" t="s">
        <v>12816</v>
      </c>
    </row>
    <row r="19155" spans="1:8" ht="15" x14ac:dyDescent="0.2">
      <c r="A19155" s="733">
        <v>45404</v>
      </c>
      <c r="B19155" s="40" t="s">
        <v>11726</v>
      </c>
      <c r="C19155" s="62" t="s">
        <v>10989</v>
      </c>
      <c r="D19155" s="107" t="s">
        <v>10822</v>
      </c>
      <c r="E19155" s="57">
        <v>1000</v>
      </c>
      <c r="F19155" s="57"/>
      <c r="G19155" s="125">
        <f t="shared" si="432"/>
        <v>-1000</v>
      </c>
      <c r="H19155" s="704" t="s">
        <v>12816</v>
      </c>
    </row>
    <row r="19156" spans="1:8" ht="15" x14ac:dyDescent="0.2">
      <c r="A19156" s="733">
        <v>45404</v>
      </c>
      <c r="B19156" s="40" t="s">
        <v>11883</v>
      </c>
      <c r="C19156" s="62" t="s">
        <v>4724</v>
      </c>
      <c r="D19156" s="107" t="s">
        <v>12445</v>
      </c>
      <c r="E19156" s="57">
        <v>300000</v>
      </c>
      <c r="F19156" s="57"/>
      <c r="G19156" s="125">
        <f>F19156-E19156</f>
        <v>-300000</v>
      </c>
      <c r="H19156" s="704" t="s">
        <v>12816</v>
      </c>
    </row>
    <row r="19157" spans="1:8" ht="15" x14ac:dyDescent="0.2">
      <c r="A19157" s="733">
        <v>45404</v>
      </c>
      <c r="B19157" s="40" t="s">
        <v>12516</v>
      </c>
      <c r="C19157" s="62" t="s">
        <v>7904</v>
      </c>
      <c r="D19157" s="107" t="s">
        <v>12901</v>
      </c>
      <c r="E19157" s="57">
        <v>48970</v>
      </c>
      <c r="F19157" s="57"/>
      <c r="G19157" s="125">
        <f>F19157-E19157</f>
        <v>-48970</v>
      </c>
      <c r="H19157" s="704" t="s">
        <v>12816</v>
      </c>
    </row>
    <row r="19158" spans="1:8" ht="15" x14ac:dyDescent="0.2">
      <c r="A19158" s="733">
        <v>45404</v>
      </c>
      <c r="B19158" s="40" t="s">
        <v>12350</v>
      </c>
      <c r="C19158" s="62" t="s">
        <v>12900</v>
      </c>
      <c r="D19158" s="107" t="s">
        <v>12902</v>
      </c>
      <c r="E19158" s="57">
        <v>222500</v>
      </c>
      <c r="F19158" s="57"/>
      <c r="G19158" s="125">
        <f>F19158-E19158</f>
        <v>-222500</v>
      </c>
      <c r="H19158" s="704" t="s">
        <v>12816</v>
      </c>
    </row>
    <row r="19159" spans="1:8" s="681" customFormat="1" ht="24" x14ac:dyDescent="0.25">
      <c r="A19159" s="733">
        <v>45404</v>
      </c>
      <c r="B19159" s="62" t="s">
        <v>11623</v>
      </c>
      <c r="C19159" s="62" t="s">
        <v>430</v>
      </c>
      <c r="D19159" s="182" t="s">
        <v>12907</v>
      </c>
      <c r="E19159" s="125">
        <v>300000</v>
      </c>
      <c r="F19159" s="125"/>
      <c r="G19159" s="125">
        <f>F19159-E19159</f>
        <v>-300000</v>
      </c>
      <c r="H19159" s="704" t="s">
        <v>12816</v>
      </c>
    </row>
    <row r="19160" spans="1:8" ht="15" x14ac:dyDescent="0.2">
      <c r="A19160" s="733">
        <v>45404</v>
      </c>
      <c r="B19160" s="40" t="s">
        <v>11085</v>
      </c>
      <c r="C19160" s="62" t="s">
        <v>5386</v>
      </c>
      <c r="D19160" s="107" t="s">
        <v>369</v>
      </c>
      <c r="E19160" s="57">
        <v>6000</v>
      </c>
      <c r="F19160" s="57"/>
      <c r="G19160" s="125">
        <f>F19160-E19160</f>
        <v>-6000</v>
      </c>
      <c r="H19160" s="704" t="s">
        <v>12816</v>
      </c>
    </row>
    <row r="19161" spans="1:8" ht="15" x14ac:dyDescent="0.2">
      <c r="A19161" s="733">
        <v>45404</v>
      </c>
      <c r="B19161" s="40" t="s">
        <v>11131</v>
      </c>
      <c r="C19161" s="62" t="s">
        <v>10989</v>
      </c>
      <c r="D19161" s="107" t="s">
        <v>12903</v>
      </c>
      <c r="E19161" s="57">
        <v>5000</v>
      </c>
      <c r="F19161" s="57"/>
      <c r="G19161" s="125">
        <f t="shared" ref="G19161:G19165" si="433">F19161-E19161</f>
        <v>-5000</v>
      </c>
      <c r="H19161" s="704" t="s">
        <v>12816</v>
      </c>
    </row>
    <row r="19162" spans="1:8" ht="15" x14ac:dyDescent="0.2">
      <c r="A19162" s="733">
        <v>45404</v>
      </c>
      <c r="B19162" s="40" t="s">
        <v>12516</v>
      </c>
      <c r="C19162" s="62" t="s">
        <v>10989</v>
      </c>
      <c r="D19162" s="107" t="s">
        <v>12904</v>
      </c>
      <c r="E19162" s="57">
        <v>5000</v>
      </c>
      <c r="F19162" s="57"/>
      <c r="G19162" s="125">
        <f t="shared" si="433"/>
        <v>-5000</v>
      </c>
      <c r="H19162" s="704" t="s">
        <v>12816</v>
      </c>
    </row>
    <row r="19163" spans="1:8" ht="15" x14ac:dyDescent="0.2">
      <c r="A19163" s="733">
        <v>45404</v>
      </c>
      <c r="B19163" s="40" t="s">
        <v>6503</v>
      </c>
      <c r="C19163" s="62" t="s">
        <v>10989</v>
      </c>
      <c r="D19163" s="107" t="s">
        <v>12905</v>
      </c>
      <c r="E19163" s="57">
        <v>6000</v>
      </c>
      <c r="F19163" s="57"/>
      <c r="G19163" s="125">
        <f t="shared" si="433"/>
        <v>-6000</v>
      </c>
      <c r="H19163" s="704" t="s">
        <v>12816</v>
      </c>
    </row>
    <row r="19164" spans="1:8" ht="15" x14ac:dyDescent="0.2">
      <c r="A19164" s="733">
        <v>45404</v>
      </c>
      <c r="B19164" s="40" t="s">
        <v>37</v>
      </c>
      <c r="C19164" s="62" t="s">
        <v>10989</v>
      </c>
      <c r="D19164" s="107" t="s">
        <v>12906</v>
      </c>
      <c r="E19164" s="57">
        <v>5300</v>
      </c>
      <c r="F19164" s="57"/>
      <c r="G19164" s="125">
        <f t="shared" si="433"/>
        <v>-5300</v>
      </c>
      <c r="H19164" s="704" t="s">
        <v>12816</v>
      </c>
    </row>
    <row r="19165" spans="1:8" ht="15" x14ac:dyDescent="0.2">
      <c r="A19165" s="733">
        <v>45404</v>
      </c>
      <c r="B19165" s="40" t="s">
        <v>37</v>
      </c>
      <c r="C19165" s="62" t="s">
        <v>10989</v>
      </c>
      <c r="D19165" s="107" t="s">
        <v>12906</v>
      </c>
      <c r="E19165" s="57">
        <v>5000</v>
      </c>
      <c r="F19165" s="57"/>
      <c r="G19165" s="125">
        <f t="shared" si="433"/>
        <v>-5000</v>
      </c>
      <c r="H19165" s="704" t="s">
        <v>12816</v>
      </c>
    </row>
    <row r="19166" spans="1:8" ht="15" x14ac:dyDescent="0.2">
      <c r="A19166" s="733">
        <v>45404</v>
      </c>
      <c r="B19166" s="40" t="s">
        <v>103</v>
      </c>
      <c r="C19166" s="62" t="s">
        <v>1494</v>
      </c>
      <c r="D19166" s="107" t="s">
        <v>12917</v>
      </c>
      <c r="E19166" s="57">
        <v>720</v>
      </c>
      <c r="F19166" s="57"/>
      <c r="G19166" s="125">
        <f t="shared" ref="G19166:G19167" si="434">F19166-E19166</f>
        <v>-720</v>
      </c>
      <c r="H19166" s="704" t="s">
        <v>12816</v>
      </c>
    </row>
    <row r="19167" spans="1:8" ht="15" x14ac:dyDescent="0.2">
      <c r="A19167" s="733">
        <v>45404</v>
      </c>
      <c r="B19167" s="62" t="s">
        <v>13312</v>
      </c>
      <c r="C19167" s="62" t="s">
        <v>10989</v>
      </c>
      <c r="D19167" s="107" t="s">
        <v>12918</v>
      </c>
      <c r="E19167" s="57">
        <v>40000</v>
      </c>
      <c r="F19167" s="57"/>
      <c r="G19167" s="125">
        <f t="shared" si="434"/>
        <v>-40000</v>
      </c>
      <c r="H19167" s="704" t="s">
        <v>12816</v>
      </c>
    </row>
    <row r="19168" spans="1:8" ht="15" x14ac:dyDescent="0.2">
      <c r="A19168" s="733">
        <v>45404</v>
      </c>
      <c r="B19168" s="40" t="s">
        <v>12618</v>
      </c>
      <c r="C19168" s="62" t="s">
        <v>10989</v>
      </c>
      <c r="D19168" s="107" t="s">
        <v>12919</v>
      </c>
      <c r="E19168" s="57">
        <v>13600</v>
      </c>
      <c r="F19168" s="57"/>
      <c r="G19168" s="125">
        <f t="shared" ref="G19168:G19169" si="435">F19168-E19168</f>
        <v>-13600</v>
      </c>
      <c r="H19168" s="704" t="s">
        <v>12816</v>
      </c>
    </row>
    <row r="19169" spans="1:8" ht="15" x14ac:dyDescent="0.2">
      <c r="A19169" s="733">
        <v>45404</v>
      </c>
      <c r="B19169" s="40" t="s">
        <v>12618</v>
      </c>
      <c r="C19169" s="62" t="s">
        <v>10989</v>
      </c>
      <c r="D19169" s="107" t="s">
        <v>12919</v>
      </c>
      <c r="E19169" s="57">
        <v>3600</v>
      </c>
      <c r="F19169" s="57"/>
      <c r="G19169" s="125">
        <f t="shared" si="435"/>
        <v>-3600</v>
      </c>
      <c r="H19169" s="704" t="s">
        <v>12816</v>
      </c>
    </row>
    <row r="19170" spans="1:8" ht="15" x14ac:dyDescent="0.2">
      <c r="A19170" s="733">
        <v>45406</v>
      </c>
      <c r="B19170" s="40" t="s">
        <v>11883</v>
      </c>
      <c r="C19170" s="62" t="s">
        <v>2795</v>
      </c>
      <c r="D19170" s="107" t="s">
        <v>10304</v>
      </c>
      <c r="E19170" s="57">
        <v>1200</v>
      </c>
      <c r="F19170" s="57"/>
      <c r="G19170" s="125">
        <f t="shared" ref="G19170:G19177" si="436">F19170-E19170</f>
        <v>-1200</v>
      </c>
      <c r="H19170" s="704" t="s">
        <v>12816</v>
      </c>
    </row>
    <row r="19171" spans="1:8" ht="15" x14ac:dyDescent="0.2">
      <c r="A19171" s="733">
        <v>45406</v>
      </c>
      <c r="B19171" s="40" t="s">
        <v>103</v>
      </c>
      <c r="C19171" s="62" t="s">
        <v>103</v>
      </c>
      <c r="D19171" s="107" t="s">
        <v>10209</v>
      </c>
      <c r="E19171" s="57">
        <v>3500</v>
      </c>
      <c r="F19171" s="57"/>
      <c r="G19171" s="125">
        <f t="shared" si="436"/>
        <v>-3500</v>
      </c>
      <c r="H19171" s="704" t="s">
        <v>12816</v>
      </c>
    </row>
    <row r="19172" spans="1:8" ht="15" x14ac:dyDescent="0.2">
      <c r="A19172" s="733">
        <v>45406</v>
      </c>
      <c r="B19172" s="40" t="s">
        <v>11726</v>
      </c>
      <c r="C19172" s="62" t="s">
        <v>391</v>
      </c>
      <c r="D19172" s="107" t="s">
        <v>12920</v>
      </c>
      <c r="E19172" s="57">
        <v>4400</v>
      </c>
      <c r="F19172" s="57"/>
      <c r="G19172" s="125">
        <f t="shared" si="436"/>
        <v>-4400</v>
      </c>
      <c r="H19172" s="704" t="s">
        <v>12816</v>
      </c>
    </row>
    <row r="19173" spans="1:8" ht="15" x14ac:dyDescent="0.2">
      <c r="A19173" s="733">
        <v>45407</v>
      </c>
      <c r="B19173" s="40" t="s">
        <v>12350</v>
      </c>
      <c r="C19173" s="62" t="s">
        <v>12090</v>
      </c>
      <c r="D19173" s="107" t="s">
        <v>12921</v>
      </c>
      <c r="E19173" s="57">
        <v>200000</v>
      </c>
      <c r="F19173" s="57"/>
      <c r="G19173" s="125">
        <f t="shared" si="436"/>
        <v>-200000</v>
      </c>
      <c r="H19173" s="704" t="s">
        <v>12816</v>
      </c>
    </row>
    <row r="19174" spans="1:8" ht="15" x14ac:dyDescent="0.2">
      <c r="A19174" s="733">
        <v>45407</v>
      </c>
      <c r="B19174" s="40" t="s">
        <v>8041</v>
      </c>
      <c r="C19174" s="62" t="s">
        <v>10975</v>
      </c>
      <c r="D19174" s="107" t="s">
        <v>12922</v>
      </c>
      <c r="E19174" s="57">
        <v>204000</v>
      </c>
      <c r="F19174" s="57"/>
      <c r="G19174" s="125">
        <f t="shared" si="436"/>
        <v>-204000</v>
      </c>
      <c r="H19174" s="704" t="s">
        <v>12816</v>
      </c>
    </row>
    <row r="19175" spans="1:8" ht="15" x14ac:dyDescent="0.2">
      <c r="A19175" s="733">
        <v>45407</v>
      </c>
      <c r="B19175" s="40" t="s">
        <v>37</v>
      </c>
      <c r="C19175" s="62" t="s">
        <v>5409</v>
      </c>
      <c r="D19175" s="107" t="s">
        <v>12923</v>
      </c>
      <c r="E19175" s="57">
        <v>15000</v>
      </c>
      <c r="F19175" s="57"/>
      <c r="G19175" s="125">
        <f t="shared" si="436"/>
        <v>-15000</v>
      </c>
      <c r="H19175" s="704" t="s">
        <v>12816</v>
      </c>
    </row>
    <row r="19176" spans="1:8" ht="15" x14ac:dyDescent="0.2">
      <c r="A19176" s="733">
        <v>45407</v>
      </c>
      <c r="B19176" s="40" t="s">
        <v>11883</v>
      </c>
      <c r="C19176" s="62" t="s">
        <v>6845</v>
      </c>
      <c r="D19176" s="107" t="s">
        <v>12924</v>
      </c>
      <c r="E19176" s="57">
        <v>156000</v>
      </c>
      <c r="F19176" s="57"/>
      <c r="G19176" s="125">
        <f t="shared" si="436"/>
        <v>-156000</v>
      </c>
      <c r="H19176" s="704" t="s">
        <v>12816</v>
      </c>
    </row>
    <row r="19177" spans="1:8" ht="15" x14ac:dyDescent="0.2">
      <c r="A19177" s="733">
        <v>45407</v>
      </c>
      <c r="B19177" s="40" t="s">
        <v>12618</v>
      </c>
      <c r="C19177" s="62" t="s">
        <v>11394</v>
      </c>
      <c r="D19177" s="107" t="s">
        <v>12925</v>
      </c>
      <c r="E19177" s="57">
        <v>200000</v>
      </c>
      <c r="F19177" s="57"/>
      <c r="G19177" s="125">
        <f t="shared" si="436"/>
        <v>-200000</v>
      </c>
      <c r="H19177" s="704" t="s">
        <v>12816</v>
      </c>
    </row>
    <row r="19178" spans="1:8" ht="15" x14ac:dyDescent="0.2">
      <c r="A19178" s="733">
        <v>45407</v>
      </c>
      <c r="B19178" s="62" t="s">
        <v>13312</v>
      </c>
      <c r="C19178" s="62" t="s">
        <v>10342</v>
      </c>
      <c r="D19178" s="107" t="s">
        <v>12926</v>
      </c>
      <c r="E19178" s="57">
        <v>15000</v>
      </c>
      <c r="F19178" s="57"/>
      <c r="G19178" s="125">
        <f t="shared" ref="G19178:G19187" si="437">F19178-E19178</f>
        <v>-15000</v>
      </c>
      <c r="H19178" s="704" t="s">
        <v>12816</v>
      </c>
    </row>
    <row r="19179" spans="1:8" ht="15" x14ac:dyDescent="0.2">
      <c r="A19179" s="733">
        <v>45407</v>
      </c>
      <c r="B19179" s="40" t="s">
        <v>11883</v>
      </c>
      <c r="C19179" s="62" t="s">
        <v>5740</v>
      </c>
      <c r="D19179" s="107" t="s">
        <v>369</v>
      </c>
      <c r="E19179" s="57">
        <v>3000</v>
      </c>
      <c r="F19179" s="57"/>
      <c r="G19179" s="125">
        <f t="shared" si="437"/>
        <v>-3000</v>
      </c>
      <c r="H19179" s="704" t="s">
        <v>12816</v>
      </c>
    </row>
    <row r="19180" spans="1:8" ht="15" x14ac:dyDescent="0.2">
      <c r="A19180" s="733">
        <v>45407</v>
      </c>
      <c r="B19180" s="40" t="s">
        <v>103</v>
      </c>
      <c r="C19180" s="62" t="s">
        <v>103</v>
      </c>
      <c r="D19180" s="107" t="s">
        <v>10209</v>
      </c>
      <c r="E19180" s="57">
        <v>3500</v>
      </c>
      <c r="F19180" s="57"/>
      <c r="G19180" s="125">
        <f t="shared" si="437"/>
        <v>-3500</v>
      </c>
      <c r="H19180" s="704" t="s">
        <v>12816</v>
      </c>
    </row>
    <row r="19181" spans="1:8" ht="15" x14ac:dyDescent="0.2">
      <c r="A19181" s="733">
        <v>45407</v>
      </c>
      <c r="B19181" s="40" t="s">
        <v>11883</v>
      </c>
      <c r="C19181" s="62" t="s">
        <v>5740</v>
      </c>
      <c r="D19181" s="107" t="s">
        <v>12927</v>
      </c>
      <c r="E19181" s="57">
        <v>1000</v>
      </c>
      <c r="F19181" s="57"/>
      <c r="G19181" s="125">
        <f t="shared" si="437"/>
        <v>-1000</v>
      </c>
      <c r="H19181" s="704" t="s">
        <v>12816</v>
      </c>
    </row>
    <row r="19182" spans="1:8" ht="15" x14ac:dyDescent="0.2">
      <c r="A19182" s="733">
        <v>45407</v>
      </c>
      <c r="B19182" s="62" t="s">
        <v>13312</v>
      </c>
      <c r="C19182" s="62" t="s">
        <v>5740</v>
      </c>
      <c r="D19182" s="107" t="s">
        <v>733</v>
      </c>
      <c r="E19182" s="57">
        <v>1800</v>
      </c>
      <c r="F19182" s="57"/>
      <c r="G19182" s="125">
        <f t="shared" si="437"/>
        <v>-1800</v>
      </c>
      <c r="H19182" s="704" t="s">
        <v>12816</v>
      </c>
    </row>
    <row r="19183" spans="1:8" ht="15" x14ac:dyDescent="0.2">
      <c r="A19183" s="733">
        <v>45407</v>
      </c>
      <c r="B19183" s="40" t="s">
        <v>103</v>
      </c>
      <c r="C19183" s="62" t="s">
        <v>5340</v>
      </c>
      <c r="D19183" s="107" t="s">
        <v>12928</v>
      </c>
      <c r="E19183" s="57">
        <v>15000</v>
      </c>
      <c r="F19183" s="57"/>
      <c r="G19183" s="125">
        <f t="shared" si="437"/>
        <v>-15000</v>
      </c>
      <c r="H19183" s="704" t="s">
        <v>12816</v>
      </c>
    </row>
    <row r="19184" spans="1:8" ht="15" x14ac:dyDescent="0.2">
      <c r="A19184" s="733">
        <v>45407</v>
      </c>
      <c r="B19184" s="40" t="s">
        <v>11726</v>
      </c>
      <c r="C19184" s="62" t="s">
        <v>5740</v>
      </c>
      <c r="D19184" s="107" t="s">
        <v>369</v>
      </c>
      <c r="E19184" s="57">
        <v>2500</v>
      </c>
      <c r="F19184" s="57"/>
      <c r="G19184" s="125">
        <f t="shared" si="437"/>
        <v>-2500</v>
      </c>
      <c r="H19184" s="704" t="s">
        <v>12816</v>
      </c>
    </row>
    <row r="19185" spans="1:8" ht="15" x14ac:dyDescent="0.2">
      <c r="A19185" s="733">
        <v>45407</v>
      </c>
      <c r="B19185" s="62" t="s">
        <v>13312</v>
      </c>
      <c r="C19185" s="62" t="s">
        <v>5740</v>
      </c>
      <c r="D19185" s="107" t="s">
        <v>369</v>
      </c>
      <c r="E19185" s="57">
        <v>1500</v>
      </c>
      <c r="F19185" s="57"/>
      <c r="G19185" s="125">
        <f t="shared" si="437"/>
        <v>-1500</v>
      </c>
      <c r="H19185" s="704" t="s">
        <v>12816</v>
      </c>
    </row>
    <row r="19186" spans="1:8" ht="15" x14ac:dyDescent="0.2">
      <c r="A19186" s="733">
        <v>45407</v>
      </c>
      <c r="B19186" s="40" t="s">
        <v>10177</v>
      </c>
      <c r="C19186" s="62" t="s">
        <v>10989</v>
      </c>
      <c r="D19186" s="107" t="s">
        <v>12929</v>
      </c>
      <c r="E19186" s="57">
        <v>3800</v>
      </c>
      <c r="F19186" s="57"/>
      <c r="G19186" s="125">
        <f t="shared" si="437"/>
        <v>-3800</v>
      </c>
      <c r="H19186" s="704" t="s">
        <v>12816</v>
      </c>
    </row>
    <row r="19187" spans="1:8" ht="15" x14ac:dyDescent="0.2">
      <c r="A19187" s="733">
        <v>45407</v>
      </c>
      <c r="B19187" s="40" t="s">
        <v>12618</v>
      </c>
      <c r="C19187" s="62" t="s">
        <v>10989</v>
      </c>
      <c r="D19187" s="107" t="s">
        <v>7474</v>
      </c>
      <c r="E19187" s="57">
        <v>48150</v>
      </c>
      <c r="F19187" s="57"/>
      <c r="G19187" s="125">
        <f t="shared" si="437"/>
        <v>-48150</v>
      </c>
      <c r="H19187" s="704" t="s">
        <v>12816</v>
      </c>
    </row>
    <row r="19188" spans="1:8" ht="15" x14ac:dyDescent="0.2">
      <c r="A19188" s="733">
        <v>45408</v>
      </c>
      <c r="B19188" s="40" t="s">
        <v>12608</v>
      </c>
      <c r="C19188" s="62" t="s">
        <v>10989</v>
      </c>
      <c r="D19188" s="107" t="s">
        <v>12930</v>
      </c>
      <c r="E19188" s="57">
        <v>80000</v>
      </c>
      <c r="F19188" s="57"/>
      <c r="G19188" s="125">
        <f t="shared" ref="G19188:G19189" si="438">F19188-E19188</f>
        <v>-80000</v>
      </c>
      <c r="H19188" s="704" t="s">
        <v>12816</v>
      </c>
    </row>
    <row r="19189" spans="1:8" ht="15" x14ac:dyDescent="0.2">
      <c r="A19189" s="733">
        <v>45408</v>
      </c>
      <c r="B19189" s="40" t="s">
        <v>6503</v>
      </c>
      <c r="C19189" s="62" t="s">
        <v>12932</v>
      </c>
      <c r="D19189" s="107" t="s">
        <v>12931</v>
      </c>
      <c r="E19189" s="57">
        <v>51000</v>
      </c>
      <c r="F19189" s="57"/>
      <c r="G19189" s="125">
        <f t="shared" si="438"/>
        <v>-51000</v>
      </c>
      <c r="H19189" s="704" t="s">
        <v>12816</v>
      </c>
    </row>
    <row r="19190" spans="1:8" ht="15" x14ac:dyDescent="0.2">
      <c r="A19190" s="733">
        <v>45408</v>
      </c>
      <c r="B19190" s="40" t="s">
        <v>11085</v>
      </c>
      <c r="C19190" s="62" t="s">
        <v>11548</v>
      </c>
      <c r="D19190" s="107" t="s">
        <v>12933</v>
      </c>
      <c r="E19190" s="57">
        <v>35600</v>
      </c>
      <c r="F19190" s="57"/>
      <c r="G19190" s="125">
        <f t="shared" ref="G19190:G19191" si="439">F19190-E19190</f>
        <v>-35600</v>
      </c>
      <c r="H19190" s="704" t="s">
        <v>12816</v>
      </c>
    </row>
    <row r="19191" spans="1:8" ht="15" x14ac:dyDescent="0.2">
      <c r="A19191" s="733">
        <v>45408</v>
      </c>
      <c r="B19191" s="40" t="s">
        <v>12608</v>
      </c>
      <c r="C19191" s="62" t="s">
        <v>8500</v>
      </c>
      <c r="D19191" s="107" t="s">
        <v>12934</v>
      </c>
      <c r="E19191" s="57">
        <v>40000</v>
      </c>
      <c r="F19191" s="57"/>
      <c r="G19191" s="125">
        <f t="shared" si="439"/>
        <v>-40000</v>
      </c>
      <c r="H19191" s="704" t="s">
        <v>12816</v>
      </c>
    </row>
    <row r="19192" spans="1:8" ht="15" x14ac:dyDescent="0.2">
      <c r="A19192" s="733">
        <v>45409</v>
      </c>
      <c r="B19192" s="40" t="s">
        <v>8874</v>
      </c>
      <c r="C19192" s="62" t="s">
        <v>10989</v>
      </c>
      <c r="D19192" s="107" t="s">
        <v>12935</v>
      </c>
      <c r="E19192" s="57">
        <v>1820</v>
      </c>
      <c r="F19192" s="57"/>
      <c r="G19192" s="125">
        <f t="shared" ref="G19192:G19201" si="440">F19192-E19192</f>
        <v>-1820</v>
      </c>
      <c r="H19192" s="704" t="s">
        <v>12816</v>
      </c>
    </row>
    <row r="19193" spans="1:8" ht="15" x14ac:dyDescent="0.2">
      <c r="A19193" s="733">
        <v>45409</v>
      </c>
      <c r="B19193" s="40" t="s">
        <v>8874</v>
      </c>
      <c r="C19193" s="62" t="s">
        <v>5740</v>
      </c>
      <c r="D19193" s="107" t="s">
        <v>369</v>
      </c>
      <c r="E19193" s="57">
        <v>1200</v>
      </c>
      <c r="F19193" s="57"/>
      <c r="G19193" s="125">
        <f t="shared" si="440"/>
        <v>-1200</v>
      </c>
      <c r="H19193" s="704" t="s">
        <v>12816</v>
      </c>
    </row>
    <row r="19194" spans="1:8" ht="15" x14ac:dyDescent="0.2">
      <c r="A19194" s="733">
        <v>45409</v>
      </c>
      <c r="B19194" s="40" t="s">
        <v>11883</v>
      </c>
      <c r="C19194" s="62" t="s">
        <v>10989</v>
      </c>
      <c r="D19194" s="107" t="s">
        <v>12936</v>
      </c>
      <c r="E19194" s="57">
        <v>7000</v>
      </c>
      <c r="F19194" s="57"/>
      <c r="G19194" s="125">
        <f t="shared" si="440"/>
        <v>-7000</v>
      </c>
      <c r="H19194" s="704" t="s">
        <v>12816</v>
      </c>
    </row>
    <row r="19195" spans="1:8" ht="15" x14ac:dyDescent="0.2">
      <c r="A19195" s="733">
        <v>45409</v>
      </c>
      <c r="B19195" s="40" t="s">
        <v>10906</v>
      </c>
      <c r="C19195" s="62" t="s">
        <v>5740</v>
      </c>
      <c r="D19195" s="107" t="s">
        <v>369</v>
      </c>
      <c r="E19195" s="57">
        <v>400</v>
      </c>
      <c r="F19195" s="57"/>
      <c r="G19195" s="125">
        <f t="shared" si="440"/>
        <v>-400</v>
      </c>
      <c r="H19195" s="704" t="s">
        <v>12816</v>
      </c>
    </row>
    <row r="19196" spans="1:8" ht="15" x14ac:dyDescent="0.2">
      <c r="A19196" s="733">
        <v>45409</v>
      </c>
      <c r="B19196" s="62" t="s">
        <v>12608</v>
      </c>
      <c r="C19196" s="62" t="s">
        <v>5740</v>
      </c>
      <c r="D19196" s="107" t="s">
        <v>369</v>
      </c>
      <c r="E19196" s="57">
        <v>2000</v>
      </c>
      <c r="F19196" s="57"/>
      <c r="G19196" s="125">
        <f t="shared" si="440"/>
        <v>-2000</v>
      </c>
      <c r="H19196" s="704" t="s">
        <v>12816</v>
      </c>
    </row>
    <row r="19197" spans="1:8" ht="15" x14ac:dyDescent="0.2">
      <c r="A19197" s="733">
        <v>45409</v>
      </c>
      <c r="B19197" s="62" t="s">
        <v>12608</v>
      </c>
      <c r="C19197" s="62" t="s">
        <v>5740</v>
      </c>
      <c r="D19197" s="107" t="s">
        <v>369</v>
      </c>
      <c r="E19197" s="57">
        <v>3000</v>
      </c>
      <c r="F19197" s="57"/>
      <c r="G19197" s="125">
        <f t="shared" si="440"/>
        <v>-3000</v>
      </c>
      <c r="H19197" s="704" t="s">
        <v>12816</v>
      </c>
    </row>
    <row r="19198" spans="1:8" ht="15" x14ac:dyDescent="0.2">
      <c r="A19198" s="733">
        <v>45409</v>
      </c>
      <c r="B19198" s="40" t="s">
        <v>103</v>
      </c>
      <c r="C19198" s="62" t="s">
        <v>103</v>
      </c>
      <c r="D19198" s="107" t="s">
        <v>10209</v>
      </c>
      <c r="E19198" s="57">
        <v>3000</v>
      </c>
      <c r="F19198" s="57"/>
      <c r="G19198" s="125">
        <f t="shared" si="440"/>
        <v>-3000</v>
      </c>
      <c r="H19198" s="704" t="s">
        <v>12816</v>
      </c>
    </row>
    <row r="19199" spans="1:8" ht="15" x14ac:dyDescent="0.2">
      <c r="A19199" s="733">
        <v>45409</v>
      </c>
      <c r="B19199" s="40" t="s">
        <v>11726</v>
      </c>
      <c r="C19199" s="62" t="s">
        <v>1494</v>
      </c>
      <c r="D19199" s="107" t="s">
        <v>12937</v>
      </c>
      <c r="E19199" s="57">
        <v>4320</v>
      </c>
      <c r="F19199" s="57"/>
      <c r="G19199" s="125">
        <f t="shared" si="440"/>
        <v>-4320</v>
      </c>
      <c r="H19199" s="704" t="s">
        <v>12816</v>
      </c>
    </row>
    <row r="19200" spans="1:8" ht="15" x14ac:dyDescent="0.2">
      <c r="A19200" s="733">
        <v>45409</v>
      </c>
      <c r="B19200" s="62" t="s">
        <v>13312</v>
      </c>
      <c r="C19200" s="62" t="s">
        <v>5740</v>
      </c>
      <c r="D19200" s="107" t="s">
        <v>369</v>
      </c>
      <c r="E19200" s="57">
        <v>1000</v>
      </c>
      <c r="F19200" s="57"/>
      <c r="G19200" s="125">
        <f t="shared" si="440"/>
        <v>-1000</v>
      </c>
      <c r="H19200" s="704" t="s">
        <v>12816</v>
      </c>
    </row>
    <row r="19201" spans="1:8" ht="15" x14ac:dyDescent="0.2">
      <c r="A19201" s="733">
        <v>45409</v>
      </c>
      <c r="B19201" s="40" t="s">
        <v>11883</v>
      </c>
      <c r="C19201" s="62" t="s">
        <v>10989</v>
      </c>
      <c r="D19201" s="107" t="s">
        <v>4308</v>
      </c>
      <c r="E19201" s="57">
        <v>3470</v>
      </c>
      <c r="F19201" s="57"/>
      <c r="G19201" s="125">
        <f t="shared" si="440"/>
        <v>-3470</v>
      </c>
      <c r="H19201" s="704" t="s">
        <v>12816</v>
      </c>
    </row>
    <row r="19202" spans="1:8" ht="15" x14ac:dyDescent="0.2">
      <c r="A19202" s="733">
        <v>45409</v>
      </c>
      <c r="B19202" s="40" t="s">
        <v>11883</v>
      </c>
      <c r="C19202" s="62" t="s">
        <v>391</v>
      </c>
      <c r="D19202" s="107" t="s">
        <v>12939</v>
      </c>
      <c r="E19202" s="57">
        <v>4500</v>
      </c>
      <c r="F19202" s="57"/>
      <c r="G19202" s="125">
        <f t="shared" ref="G19202" si="441">F19202-E19202</f>
        <v>-4500</v>
      </c>
      <c r="H19202" s="704" t="s">
        <v>12816</v>
      </c>
    </row>
    <row r="19203" spans="1:8" ht="15" x14ac:dyDescent="0.2">
      <c r="A19203" s="733">
        <v>45409</v>
      </c>
      <c r="B19203" s="40" t="s">
        <v>11726</v>
      </c>
      <c r="C19203" s="62" t="s">
        <v>12942</v>
      </c>
      <c r="D19203" s="107" t="s">
        <v>12940</v>
      </c>
      <c r="E19203" s="57">
        <v>500000</v>
      </c>
      <c r="F19203" s="57"/>
      <c r="G19203" s="125">
        <f t="shared" ref="G19203:G19204" si="442">F19203-E19203</f>
        <v>-500000</v>
      </c>
      <c r="H19203" s="704" t="s">
        <v>12816</v>
      </c>
    </row>
    <row r="19204" spans="1:8" ht="15" x14ac:dyDescent="0.2">
      <c r="A19204" s="733">
        <v>45409</v>
      </c>
      <c r="B19204" s="40" t="s">
        <v>11726</v>
      </c>
      <c r="C19204" s="62" t="s">
        <v>12942</v>
      </c>
      <c r="D19204" s="107" t="s">
        <v>12941</v>
      </c>
      <c r="E19204" s="57">
        <v>500000</v>
      </c>
      <c r="F19204" s="57"/>
      <c r="G19204" s="125">
        <f t="shared" si="442"/>
        <v>-500000</v>
      </c>
      <c r="H19204" s="704" t="s">
        <v>12816</v>
      </c>
    </row>
    <row r="19205" spans="1:8" ht="15" x14ac:dyDescent="0.2">
      <c r="A19205" s="733">
        <v>45411</v>
      </c>
      <c r="B19205" s="40" t="s">
        <v>11089</v>
      </c>
      <c r="C19205" s="62" t="s">
        <v>5740</v>
      </c>
      <c r="D19205" s="107" t="s">
        <v>369</v>
      </c>
      <c r="E19205" s="57">
        <v>250</v>
      </c>
      <c r="F19205" s="57"/>
      <c r="G19205" s="125">
        <f t="shared" ref="G19205:G19213" si="443">F19205-E19205</f>
        <v>-250</v>
      </c>
      <c r="H19205" s="704" t="s">
        <v>12816</v>
      </c>
    </row>
    <row r="19206" spans="1:8" ht="15" x14ac:dyDescent="0.2">
      <c r="A19206" s="733">
        <v>45411</v>
      </c>
      <c r="B19206" s="40" t="s">
        <v>103</v>
      </c>
      <c r="C19206" s="62" t="s">
        <v>103</v>
      </c>
      <c r="D19206" s="107" t="s">
        <v>10209</v>
      </c>
      <c r="E19206" s="57">
        <v>1500</v>
      </c>
      <c r="F19206" s="57"/>
      <c r="G19206" s="125">
        <f t="shared" si="443"/>
        <v>-1500</v>
      </c>
      <c r="H19206" s="704" t="s">
        <v>12816</v>
      </c>
    </row>
    <row r="19207" spans="1:8" ht="15" x14ac:dyDescent="0.2">
      <c r="A19207" s="733">
        <v>45411</v>
      </c>
      <c r="B19207" s="40" t="s">
        <v>11883</v>
      </c>
      <c r="C19207" s="62" t="s">
        <v>5740</v>
      </c>
      <c r="D19207" s="107" t="s">
        <v>369</v>
      </c>
      <c r="E19207" s="57">
        <v>700</v>
      </c>
      <c r="F19207" s="57"/>
      <c r="G19207" s="125">
        <f t="shared" si="443"/>
        <v>-700</v>
      </c>
      <c r="H19207" s="704" t="s">
        <v>12816</v>
      </c>
    </row>
    <row r="19208" spans="1:8" ht="15" x14ac:dyDescent="0.2">
      <c r="A19208" s="733">
        <v>45411</v>
      </c>
      <c r="B19208" s="40" t="s">
        <v>103</v>
      </c>
      <c r="C19208" s="62" t="s">
        <v>8148</v>
      </c>
      <c r="D19208" s="107" t="s">
        <v>6336</v>
      </c>
      <c r="E19208" s="57">
        <v>18585</v>
      </c>
      <c r="F19208" s="57"/>
      <c r="G19208" s="125">
        <f t="shared" si="443"/>
        <v>-18585</v>
      </c>
      <c r="H19208" s="704" t="s">
        <v>12816</v>
      </c>
    </row>
    <row r="19209" spans="1:8" ht="15" x14ac:dyDescent="0.2">
      <c r="A19209" s="733">
        <v>45411</v>
      </c>
      <c r="B19209" s="40" t="s">
        <v>25</v>
      </c>
      <c r="C19209" s="62" t="s">
        <v>8148</v>
      </c>
      <c r="D19209" s="107" t="s">
        <v>6336</v>
      </c>
      <c r="E19209" s="57">
        <v>49024</v>
      </c>
      <c r="F19209" s="57"/>
      <c r="G19209" s="125">
        <f t="shared" si="443"/>
        <v>-49024</v>
      </c>
      <c r="H19209" s="704" t="s">
        <v>12816</v>
      </c>
    </row>
    <row r="19210" spans="1:8" ht="15" x14ac:dyDescent="0.2">
      <c r="A19210" s="733">
        <v>45411</v>
      </c>
      <c r="B19210" s="62" t="s">
        <v>12608</v>
      </c>
      <c r="C19210" s="62" t="s">
        <v>5740</v>
      </c>
      <c r="D19210" s="107" t="s">
        <v>369</v>
      </c>
      <c r="E19210" s="57">
        <v>2000</v>
      </c>
      <c r="F19210" s="57"/>
      <c r="G19210" s="125">
        <f t="shared" si="443"/>
        <v>-2000</v>
      </c>
      <c r="H19210" s="704" t="s">
        <v>12816</v>
      </c>
    </row>
    <row r="19211" spans="1:8" ht="15" x14ac:dyDescent="0.2">
      <c r="A19211" s="733">
        <v>45411</v>
      </c>
      <c r="B19211" s="40" t="s">
        <v>103</v>
      </c>
      <c r="C19211" s="62" t="s">
        <v>103</v>
      </c>
      <c r="D19211" s="107" t="s">
        <v>12943</v>
      </c>
      <c r="E19211" s="57">
        <v>5000</v>
      </c>
      <c r="F19211" s="57"/>
      <c r="G19211" s="125">
        <f t="shared" si="443"/>
        <v>-5000</v>
      </c>
      <c r="H19211" s="704" t="s">
        <v>12816</v>
      </c>
    </row>
    <row r="19212" spans="1:8" ht="15" x14ac:dyDescent="0.2">
      <c r="A19212" s="733">
        <v>45411</v>
      </c>
      <c r="B19212" s="40" t="s">
        <v>103</v>
      </c>
      <c r="C19212" s="62" t="s">
        <v>103</v>
      </c>
      <c r="D19212" s="107" t="s">
        <v>12944</v>
      </c>
      <c r="E19212" s="57">
        <v>850</v>
      </c>
      <c r="F19212" s="57"/>
      <c r="G19212" s="125">
        <f t="shared" si="443"/>
        <v>-850</v>
      </c>
      <c r="H19212" s="704" t="s">
        <v>12816</v>
      </c>
    </row>
    <row r="19213" spans="1:8" ht="15" x14ac:dyDescent="0.2">
      <c r="A19213" s="733">
        <v>45411</v>
      </c>
      <c r="B19213" s="40" t="s">
        <v>11085</v>
      </c>
      <c r="C19213" s="62" t="s">
        <v>10989</v>
      </c>
      <c r="D19213" s="107" t="s">
        <v>9915</v>
      </c>
      <c r="E19213" s="57">
        <v>16200</v>
      </c>
      <c r="F19213" s="57"/>
      <c r="G19213" s="125">
        <f t="shared" si="443"/>
        <v>-16200</v>
      </c>
      <c r="H19213" s="704" t="s">
        <v>12816</v>
      </c>
    </row>
    <row r="19214" spans="1:8" ht="15" x14ac:dyDescent="0.2">
      <c r="A19214" s="733">
        <v>45412</v>
      </c>
      <c r="B19214" s="40" t="s">
        <v>103</v>
      </c>
      <c r="C19214" s="62" t="s">
        <v>391</v>
      </c>
      <c r="D19214" s="107" t="s">
        <v>1290</v>
      </c>
      <c r="E19214" s="57">
        <v>400</v>
      </c>
      <c r="F19214" s="57"/>
      <c r="G19214" s="125">
        <f t="shared" ref="G19214:G19218" si="444">F19214-E19214</f>
        <v>-400</v>
      </c>
      <c r="H19214" s="704" t="s">
        <v>12816</v>
      </c>
    </row>
    <row r="19215" spans="1:8" ht="15" x14ac:dyDescent="0.2">
      <c r="A19215" s="733">
        <v>45412</v>
      </c>
      <c r="B19215" s="40" t="s">
        <v>8557</v>
      </c>
      <c r="C19215" s="62" t="s">
        <v>11961</v>
      </c>
      <c r="D19215" s="107" t="s">
        <v>1156</v>
      </c>
      <c r="E19215" s="57">
        <v>5000</v>
      </c>
      <c r="F19215" s="57"/>
      <c r="G19215" s="125">
        <f t="shared" si="444"/>
        <v>-5000</v>
      </c>
      <c r="H19215" s="704" t="s">
        <v>12816</v>
      </c>
    </row>
    <row r="19216" spans="1:8" ht="15" x14ac:dyDescent="0.2">
      <c r="A19216" s="733">
        <v>45412</v>
      </c>
      <c r="B19216" s="40" t="s">
        <v>103</v>
      </c>
      <c r="C19216" s="62" t="s">
        <v>103</v>
      </c>
      <c r="D19216" s="107" t="s">
        <v>10209</v>
      </c>
      <c r="E19216" s="57">
        <v>4000</v>
      </c>
      <c r="F19216" s="57"/>
      <c r="G19216" s="125">
        <f t="shared" si="444"/>
        <v>-4000</v>
      </c>
      <c r="H19216" s="704" t="s">
        <v>12816</v>
      </c>
    </row>
    <row r="19217" spans="1:8" ht="15" x14ac:dyDescent="0.2">
      <c r="A19217" s="733">
        <v>45412</v>
      </c>
      <c r="B19217" s="40" t="s">
        <v>11726</v>
      </c>
      <c r="C19217" s="62" t="s">
        <v>5740</v>
      </c>
      <c r="D19217" s="107" t="s">
        <v>369</v>
      </c>
      <c r="E19217" s="57">
        <v>1600</v>
      </c>
      <c r="F19217" s="57"/>
      <c r="G19217" s="125">
        <f t="shared" si="444"/>
        <v>-1600</v>
      </c>
      <c r="H19217" s="704" t="s">
        <v>12816</v>
      </c>
    </row>
    <row r="19218" spans="1:8" ht="15" x14ac:dyDescent="0.2">
      <c r="A19218" s="733">
        <v>45412</v>
      </c>
      <c r="B19218" s="40" t="s">
        <v>12516</v>
      </c>
      <c r="C19218" s="62" t="s">
        <v>10989</v>
      </c>
      <c r="D19218" s="107" t="s">
        <v>5135</v>
      </c>
      <c r="E19218" s="57">
        <v>56283</v>
      </c>
      <c r="F19218" s="57"/>
      <c r="G19218" s="125">
        <f t="shared" si="444"/>
        <v>-56283</v>
      </c>
      <c r="H19218" s="704" t="s">
        <v>12816</v>
      </c>
    </row>
    <row r="19219" spans="1:8" ht="15" x14ac:dyDescent="0.2">
      <c r="A19219" s="733">
        <v>45412</v>
      </c>
      <c r="B19219" s="40" t="s">
        <v>6503</v>
      </c>
      <c r="C19219" s="669" t="s">
        <v>10989</v>
      </c>
      <c r="D19219" s="912" t="s">
        <v>12945</v>
      </c>
      <c r="E19219" s="584">
        <v>9075</v>
      </c>
      <c r="F19219" s="57"/>
      <c r="G19219" s="125">
        <f t="shared" ref="G19219:G19222" si="445">F19219-E19219</f>
        <v>-9075</v>
      </c>
      <c r="H19219" s="704" t="s">
        <v>12816</v>
      </c>
    </row>
    <row r="19220" spans="1:8" ht="15" x14ac:dyDescent="0.2">
      <c r="A19220" s="733">
        <v>45412</v>
      </c>
      <c r="B19220" s="40" t="s">
        <v>10177</v>
      </c>
      <c r="C19220" s="669" t="s">
        <v>10989</v>
      </c>
      <c r="D19220" s="912" t="s">
        <v>12945</v>
      </c>
      <c r="E19220" s="584">
        <v>3750</v>
      </c>
      <c r="F19220" s="57"/>
      <c r="G19220" s="125">
        <f t="shared" si="445"/>
        <v>-3750</v>
      </c>
      <c r="H19220" s="704" t="s">
        <v>12816</v>
      </c>
    </row>
    <row r="19221" spans="1:8" ht="15" x14ac:dyDescent="0.2">
      <c r="A19221" s="733">
        <v>45412</v>
      </c>
      <c r="B19221" s="40" t="s">
        <v>12516</v>
      </c>
      <c r="C19221" s="669" t="s">
        <v>10989</v>
      </c>
      <c r="D19221" s="912" t="s">
        <v>12945</v>
      </c>
      <c r="E19221" s="584">
        <v>56055</v>
      </c>
      <c r="F19221" s="57"/>
      <c r="G19221" s="125">
        <f t="shared" si="445"/>
        <v>-56055</v>
      </c>
      <c r="H19221" s="704" t="s">
        <v>12816</v>
      </c>
    </row>
    <row r="19222" spans="1:8" ht="15" x14ac:dyDescent="0.2">
      <c r="A19222" s="733">
        <v>45412</v>
      </c>
      <c r="B19222" s="40" t="s">
        <v>12356</v>
      </c>
      <c r="C19222" s="62" t="s">
        <v>10989</v>
      </c>
      <c r="D19222" s="107" t="s">
        <v>5135</v>
      </c>
      <c r="E19222" s="57">
        <v>31160</v>
      </c>
      <c r="F19222" s="57"/>
      <c r="G19222" s="125">
        <f t="shared" si="445"/>
        <v>-31160</v>
      </c>
      <c r="H19222" s="704" t="s">
        <v>12816</v>
      </c>
    </row>
    <row r="19223" spans="1:8" ht="15" x14ac:dyDescent="0.2">
      <c r="A19223" s="733">
        <v>45412</v>
      </c>
      <c r="B19223" s="40" t="s">
        <v>25</v>
      </c>
      <c r="C19223" s="62" t="s">
        <v>391</v>
      </c>
      <c r="D19223" s="107" t="s">
        <v>12946</v>
      </c>
      <c r="E19223" s="57">
        <v>59160</v>
      </c>
      <c r="F19223" s="57"/>
      <c r="G19223" s="125">
        <f t="shared" ref="G19223:G19226" si="446">F19223-E19223</f>
        <v>-59160</v>
      </c>
      <c r="H19223" s="704" t="s">
        <v>12816</v>
      </c>
    </row>
    <row r="19224" spans="1:8" ht="15" x14ac:dyDescent="0.2">
      <c r="A19224" s="733">
        <v>45412</v>
      </c>
      <c r="B19224" s="40" t="s">
        <v>12696</v>
      </c>
      <c r="C19224" s="62" t="s">
        <v>12947</v>
      </c>
      <c r="D19224" s="107" t="s">
        <v>12948</v>
      </c>
      <c r="E19224" s="57">
        <v>1000000</v>
      </c>
      <c r="F19224" s="57"/>
      <c r="G19224" s="125">
        <f t="shared" si="446"/>
        <v>-1000000</v>
      </c>
      <c r="H19224" s="704" t="s">
        <v>12816</v>
      </c>
    </row>
    <row r="19225" spans="1:8" ht="15" x14ac:dyDescent="0.2">
      <c r="A19225" s="733">
        <v>45412</v>
      </c>
      <c r="B19225" s="40" t="s">
        <v>8557</v>
      </c>
      <c r="C19225" s="62" t="s">
        <v>378</v>
      </c>
      <c r="D19225" s="107" t="s">
        <v>12445</v>
      </c>
      <c r="E19225" s="57">
        <v>300000</v>
      </c>
      <c r="F19225" s="57"/>
      <c r="G19225" s="125">
        <f t="shared" si="446"/>
        <v>-300000</v>
      </c>
      <c r="H19225" s="704" t="s">
        <v>12816</v>
      </c>
    </row>
    <row r="19226" spans="1:8" ht="15" x14ac:dyDescent="0.2">
      <c r="A19226" s="733">
        <v>45412</v>
      </c>
      <c r="B19226" s="40" t="s">
        <v>12516</v>
      </c>
      <c r="C19226" s="62" t="s">
        <v>11713</v>
      </c>
      <c r="D19226" s="107" t="s">
        <v>12445</v>
      </c>
      <c r="E19226" s="57">
        <v>26000</v>
      </c>
      <c r="F19226" s="57"/>
      <c r="G19226" s="125">
        <f t="shared" si="446"/>
        <v>-26000</v>
      </c>
      <c r="H19226" s="704" t="s">
        <v>12816</v>
      </c>
    </row>
    <row r="19227" spans="1:8" ht="15" x14ac:dyDescent="0.2">
      <c r="A19227" s="733">
        <v>45412</v>
      </c>
      <c r="B19227" s="40" t="s">
        <v>3945</v>
      </c>
      <c r="C19227" s="62" t="s">
        <v>12950</v>
      </c>
      <c r="D19227" s="107" t="s">
        <v>12949</v>
      </c>
      <c r="E19227" s="57">
        <v>100000</v>
      </c>
      <c r="F19227" s="57"/>
      <c r="G19227" s="125">
        <f t="shared" ref="G19227" si="447">F19227-E19227</f>
        <v>-100000</v>
      </c>
      <c r="H19227" s="704" t="s">
        <v>12816</v>
      </c>
    </row>
    <row r="19228" spans="1:8" ht="15" x14ac:dyDescent="0.2">
      <c r="A19228" s="732">
        <v>45385</v>
      </c>
      <c r="B19228" s="173" t="s">
        <v>11085</v>
      </c>
      <c r="C19228" s="173" t="s">
        <v>12551</v>
      </c>
      <c r="D19228" s="227" t="s">
        <v>12840</v>
      </c>
      <c r="E19228" s="235">
        <v>1173000</v>
      </c>
      <c r="F19228" s="235"/>
      <c r="G19228" s="235">
        <f t="shared" ref="G19228" si="448">F19228-E19228</f>
        <v>-1173000</v>
      </c>
      <c r="H19228" s="708" t="s">
        <v>12816</v>
      </c>
    </row>
    <row r="19229" spans="1:8" ht="15" x14ac:dyDescent="0.2">
      <c r="A19229" s="732">
        <v>45407</v>
      </c>
      <c r="B19229" s="173" t="s">
        <v>37</v>
      </c>
      <c r="C19229" s="550" t="s">
        <v>3002</v>
      </c>
      <c r="D19229" s="739" t="s">
        <v>12914</v>
      </c>
      <c r="E19229" s="551">
        <v>20528</v>
      </c>
      <c r="F19229" s="235"/>
      <c r="G19229" s="235">
        <f t="shared" ref="G19229:G19233" si="449">F19229-E19229</f>
        <v>-20528</v>
      </c>
      <c r="H19229" s="708" t="s">
        <v>12816</v>
      </c>
    </row>
    <row r="19230" spans="1:8" ht="15" x14ac:dyDescent="0.2">
      <c r="A19230" s="732">
        <v>45407</v>
      </c>
      <c r="B19230" s="173" t="s">
        <v>3944</v>
      </c>
      <c r="C19230" s="550" t="s">
        <v>3002</v>
      </c>
      <c r="D19230" s="739" t="s">
        <v>12914</v>
      </c>
      <c r="E19230" s="551">
        <v>35367</v>
      </c>
      <c r="F19230" s="235"/>
      <c r="G19230" s="235">
        <f t="shared" si="449"/>
        <v>-35367</v>
      </c>
      <c r="H19230" s="708" t="s">
        <v>12816</v>
      </c>
    </row>
    <row r="19231" spans="1:8" ht="15" x14ac:dyDescent="0.2">
      <c r="A19231" s="732">
        <v>45407</v>
      </c>
      <c r="B19231" s="173" t="s">
        <v>3945</v>
      </c>
      <c r="C19231" s="550" t="s">
        <v>3002</v>
      </c>
      <c r="D19231" s="739" t="s">
        <v>12914</v>
      </c>
      <c r="E19231" s="551">
        <v>32760</v>
      </c>
      <c r="F19231" s="235"/>
      <c r="G19231" s="235">
        <f t="shared" si="449"/>
        <v>-32760</v>
      </c>
      <c r="H19231" s="708" t="s">
        <v>12816</v>
      </c>
    </row>
    <row r="19232" spans="1:8" ht="15" x14ac:dyDescent="0.2">
      <c r="A19232" s="732">
        <v>45407</v>
      </c>
      <c r="B19232" s="173" t="s">
        <v>12516</v>
      </c>
      <c r="C19232" s="550" t="s">
        <v>3002</v>
      </c>
      <c r="D19232" s="739" t="s">
        <v>12914</v>
      </c>
      <c r="E19232" s="551">
        <v>107920</v>
      </c>
      <c r="F19232" s="235"/>
      <c r="G19232" s="235">
        <f t="shared" si="449"/>
        <v>-107920</v>
      </c>
      <c r="H19232" s="708" t="s">
        <v>12816</v>
      </c>
    </row>
    <row r="19233" spans="1:8" ht="24" x14ac:dyDescent="0.2">
      <c r="A19233" s="732">
        <v>45407</v>
      </c>
      <c r="B19233" s="173" t="s">
        <v>11726</v>
      </c>
      <c r="C19233" s="550" t="s">
        <v>3002</v>
      </c>
      <c r="D19233" s="739" t="s">
        <v>12915</v>
      </c>
      <c r="E19233" s="551">
        <v>100356</v>
      </c>
      <c r="F19233" s="235"/>
      <c r="G19233" s="235">
        <f t="shared" si="449"/>
        <v>-100356</v>
      </c>
      <c r="H19233" s="708" t="s">
        <v>12816</v>
      </c>
    </row>
    <row r="19234" spans="1:8" ht="24" x14ac:dyDescent="0.2">
      <c r="A19234" s="732">
        <v>45408</v>
      </c>
      <c r="B19234" s="173" t="s">
        <v>12618</v>
      </c>
      <c r="C19234" s="173" t="s">
        <v>12911</v>
      </c>
      <c r="D19234" s="227" t="s">
        <v>12912</v>
      </c>
      <c r="E19234" s="235">
        <v>179360</v>
      </c>
      <c r="F19234" s="235"/>
      <c r="G19234" s="235">
        <f t="shared" ref="G19234:G19235" si="450">F19234-E19234</f>
        <v>-179360</v>
      </c>
      <c r="H19234" s="708" t="s">
        <v>12816</v>
      </c>
    </row>
    <row r="19235" spans="1:8" ht="24" x14ac:dyDescent="0.2">
      <c r="A19235" s="732">
        <v>45408</v>
      </c>
      <c r="B19235" s="173" t="s">
        <v>8041</v>
      </c>
      <c r="C19235" s="173" t="s">
        <v>10975</v>
      </c>
      <c r="D19235" s="227" t="s">
        <v>12913</v>
      </c>
      <c r="E19235" s="235">
        <v>215940</v>
      </c>
      <c r="F19235" s="235"/>
      <c r="G19235" s="235">
        <f t="shared" si="450"/>
        <v>-215940</v>
      </c>
      <c r="H19235" s="708" t="s">
        <v>12816</v>
      </c>
    </row>
    <row r="19236" spans="1:8" ht="15" x14ac:dyDescent="0.2">
      <c r="A19236" s="729">
        <v>45384</v>
      </c>
      <c r="B19236" s="90" t="s">
        <v>6503</v>
      </c>
      <c r="C19236" s="93" t="s">
        <v>558</v>
      </c>
      <c r="D19236" s="800" t="s">
        <v>12806</v>
      </c>
      <c r="E19236" s="91"/>
      <c r="F19236" s="91">
        <v>1000000</v>
      </c>
      <c r="G19236" s="91">
        <f t="shared" si="411"/>
        <v>1000000</v>
      </c>
      <c r="H19236" s="701" t="s">
        <v>12816</v>
      </c>
    </row>
    <row r="19237" spans="1:8" ht="15" x14ac:dyDescent="0.2">
      <c r="A19237" s="729">
        <v>45384</v>
      </c>
      <c r="B19237" s="90" t="s">
        <v>6503</v>
      </c>
      <c r="C19237" s="93" t="s">
        <v>558</v>
      </c>
      <c r="D19237" s="800" t="s">
        <v>12806</v>
      </c>
      <c r="E19237" s="91"/>
      <c r="F19237" s="91">
        <v>1000000</v>
      </c>
      <c r="G19237" s="91">
        <f>F19237-E19237</f>
        <v>1000000</v>
      </c>
      <c r="H19237" s="701" t="s">
        <v>12816</v>
      </c>
    </row>
    <row r="19238" spans="1:8" ht="15" x14ac:dyDescent="0.2">
      <c r="A19238" s="729">
        <v>45385</v>
      </c>
      <c r="B19238" s="90" t="s">
        <v>11883</v>
      </c>
      <c r="C19238" s="93" t="s">
        <v>558</v>
      </c>
      <c r="D19238" s="800" t="s">
        <v>12824</v>
      </c>
      <c r="E19238" s="91"/>
      <c r="F19238" s="91">
        <v>1310000</v>
      </c>
      <c r="G19238" s="91">
        <f t="shared" ref="G19238:G19247" si="451">F19238-E19238</f>
        <v>1310000</v>
      </c>
      <c r="H19238" s="701" t="s">
        <v>12816</v>
      </c>
    </row>
    <row r="19239" spans="1:8" ht="15" x14ac:dyDescent="0.2">
      <c r="A19239" s="729">
        <v>45385</v>
      </c>
      <c r="B19239" s="90" t="s">
        <v>11883</v>
      </c>
      <c r="C19239" s="93" t="s">
        <v>558</v>
      </c>
      <c r="D19239" s="897" t="s">
        <v>13035</v>
      </c>
      <c r="E19239" s="642">
        <v>13100</v>
      </c>
      <c r="F19239" s="91"/>
      <c r="G19239" s="91">
        <f t="shared" si="451"/>
        <v>-13100</v>
      </c>
      <c r="H19239" s="701" t="s">
        <v>12816</v>
      </c>
    </row>
    <row r="19240" spans="1:8" ht="15" x14ac:dyDescent="0.2">
      <c r="A19240" s="729">
        <v>45385</v>
      </c>
      <c r="B19240" s="90" t="s">
        <v>11883</v>
      </c>
      <c r="C19240" s="93" t="s">
        <v>558</v>
      </c>
      <c r="D19240" s="800" t="s">
        <v>12825</v>
      </c>
      <c r="E19240" s="91"/>
      <c r="F19240" s="91">
        <v>1173000</v>
      </c>
      <c r="G19240" s="91">
        <f t="shared" si="451"/>
        <v>1173000</v>
      </c>
      <c r="H19240" s="701" t="s">
        <v>12816</v>
      </c>
    </row>
    <row r="19241" spans="1:8" ht="15" x14ac:dyDescent="0.2">
      <c r="A19241" s="729">
        <v>45385</v>
      </c>
      <c r="B19241" s="90" t="s">
        <v>8866</v>
      </c>
      <c r="C19241" s="93" t="s">
        <v>558</v>
      </c>
      <c r="D19241" s="800" t="s">
        <v>12824</v>
      </c>
      <c r="E19241" s="91"/>
      <c r="F19241" s="91">
        <v>500000</v>
      </c>
      <c r="G19241" s="91">
        <f t="shared" si="451"/>
        <v>500000</v>
      </c>
      <c r="H19241" s="701" t="s">
        <v>12816</v>
      </c>
    </row>
    <row r="19242" spans="1:8" ht="15" x14ac:dyDescent="0.2">
      <c r="A19242" s="729">
        <v>45385</v>
      </c>
      <c r="B19242" s="90" t="s">
        <v>8866</v>
      </c>
      <c r="C19242" s="93" t="s">
        <v>558</v>
      </c>
      <c r="D19242" s="897" t="s">
        <v>13035</v>
      </c>
      <c r="E19242" s="642">
        <v>5000</v>
      </c>
      <c r="F19242" s="91"/>
      <c r="G19242" s="91">
        <f t="shared" si="451"/>
        <v>-5000</v>
      </c>
      <c r="H19242" s="701" t="s">
        <v>12816</v>
      </c>
    </row>
    <row r="19243" spans="1:8" ht="15" x14ac:dyDescent="0.2">
      <c r="A19243" s="729">
        <v>45385</v>
      </c>
      <c r="B19243" s="90" t="s">
        <v>9354</v>
      </c>
      <c r="C19243" s="93" t="s">
        <v>558</v>
      </c>
      <c r="D19243" s="800" t="s">
        <v>12847</v>
      </c>
      <c r="E19243" s="91"/>
      <c r="F19243" s="91">
        <v>999000</v>
      </c>
      <c r="G19243" s="91">
        <f t="shared" si="451"/>
        <v>999000</v>
      </c>
      <c r="H19243" s="701" t="s">
        <v>12816</v>
      </c>
    </row>
    <row r="19244" spans="1:8" ht="15" x14ac:dyDescent="0.2">
      <c r="A19244" s="729">
        <v>45385</v>
      </c>
      <c r="B19244" s="90" t="s">
        <v>9354</v>
      </c>
      <c r="C19244" s="93" t="s">
        <v>558</v>
      </c>
      <c r="D19244" s="800" t="s">
        <v>12847</v>
      </c>
      <c r="E19244" s="91"/>
      <c r="F19244" s="91">
        <v>999000</v>
      </c>
      <c r="G19244" s="91">
        <f t="shared" si="451"/>
        <v>999000</v>
      </c>
      <c r="H19244" s="701" t="s">
        <v>12816</v>
      </c>
    </row>
    <row r="19245" spans="1:8" ht="15" x14ac:dyDescent="0.2">
      <c r="A19245" s="729">
        <v>45385</v>
      </c>
      <c r="B19245" s="90" t="s">
        <v>9354</v>
      </c>
      <c r="C19245" s="93" t="s">
        <v>558</v>
      </c>
      <c r="D19245" s="800" t="s">
        <v>12847</v>
      </c>
      <c r="E19245" s="91"/>
      <c r="F19245" s="91">
        <v>999000</v>
      </c>
      <c r="G19245" s="91">
        <f t="shared" si="451"/>
        <v>999000</v>
      </c>
      <c r="H19245" s="701" t="s">
        <v>12816</v>
      </c>
    </row>
    <row r="19246" spans="1:8" ht="15" x14ac:dyDescent="0.2">
      <c r="A19246" s="729">
        <v>45385</v>
      </c>
      <c r="B19246" s="90" t="s">
        <v>9354</v>
      </c>
      <c r="C19246" s="93" t="s">
        <v>558</v>
      </c>
      <c r="D19246" s="800" t="s">
        <v>12847</v>
      </c>
      <c r="E19246" s="91"/>
      <c r="F19246" s="91">
        <v>999000</v>
      </c>
      <c r="G19246" s="91">
        <f t="shared" si="451"/>
        <v>999000</v>
      </c>
      <c r="H19246" s="701" t="s">
        <v>12816</v>
      </c>
    </row>
    <row r="19247" spans="1:8" ht="36" x14ac:dyDescent="0.2">
      <c r="A19247" s="729">
        <v>45386</v>
      </c>
      <c r="B19247" s="90" t="s">
        <v>11726</v>
      </c>
      <c r="C19247" s="93" t="s">
        <v>558</v>
      </c>
      <c r="D19247" s="897" t="s">
        <v>12890</v>
      </c>
      <c r="E19247" s="642">
        <v>28000</v>
      </c>
      <c r="F19247" s="91"/>
      <c r="G19247" s="175">
        <f t="shared" si="451"/>
        <v>-28000</v>
      </c>
      <c r="H19247" s="701" t="s">
        <v>12816</v>
      </c>
    </row>
    <row r="19248" spans="1:8" ht="15" x14ac:dyDescent="0.2">
      <c r="A19248" s="729">
        <v>45387</v>
      </c>
      <c r="B19248" s="90" t="s">
        <v>9354</v>
      </c>
      <c r="C19248" s="93" t="s">
        <v>558</v>
      </c>
      <c r="D19248" s="800" t="s">
        <v>12847</v>
      </c>
      <c r="E19248" s="91"/>
      <c r="F19248" s="91">
        <v>995000</v>
      </c>
      <c r="G19248" s="91">
        <f t="shared" ref="G19248:G19249" si="452">F19248-E19248</f>
        <v>995000</v>
      </c>
      <c r="H19248" s="701" t="s">
        <v>12816</v>
      </c>
    </row>
    <row r="19249" spans="1:8" ht="15" x14ac:dyDescent="0.2">
      <c r="A19249" s="729">
        <v>45387</v>
      </c>
      <c r="B19249" s="90" t="s">
        <v>9354</v>
      </c>
      <c r="C19249" s="93" t="s">
        <v>558</v>
      </c>
      <c r="D19249" s="800" t="s">
        <v>12847</v>
      </c>
      <c r="E19249" s="91"/>
      <c r="F19249" s="91">
        <v>995000</v>
      </c>
      <c r="G19249" s="91">
        <f t="shared" si="452"/>
        <v>995000</v>
      </c>
      <c r="H19249" s="701" t="s">
        <v>12816</v>
      </c>
    </row>
    <row r="19250" spans="1:8" ht="15" x14ac:dyDescent="0.2">
      <c r="A19250" s="729">
        <v>45387</v>
      </c>
      <c r="B19250" s="90" t="s">
        <v>9354</v>
      </c>
      <c r="C19250" s="93" t="s">
        <v>558</v>
      </c>
      <c r="D19250" s="800" t="s">
        <v>12852</v>
      </c>
      <c r="E19250" s="91"/>
      <c r="F19250" s="91">
        <v>510000</v>
      </c>
      <c r="G19250" s="91">
        <f t="shared" ref="G19250:G19251" si="453">F19250-E19250</f>
        <v>510000</v>
      </c>
      <c r="H19250" s="701" t="s">
        <v>12816</v>
      </c>
    </row>
    <row r="19251" spans="1:8" ht="15" x14ac:dyDescent="0.2">
      <c r="A19251" s="729">
        <v>45387</v>
      </c>
      <c r="B19251" s="93" t="s">
        <v>3945</v>
      </c>
      <c r="C19251" s="93" t="s">
        <v>558</v>
      </c>
      <c r="D19251" s="891" t="s">
        <v>12853</v>
      </c>
      <c r="E19251" s="175"/>
      <c r="F19251" s="175">
        <v>359992</v>
      </c>
      <c r="G19251" s="91">
        <f t="shared" si="453"/>
        <v>359992</v>
      </c>
      <c r="H19251" s="701" t="s">
        <v>12816</v>
      </c>
    </row>
    <row r="19252" spans="1:8" ht="24" x14ac:dyDescent="0.2">
      <c r="A19252" s="729">
        <v>45400</v>
      </c>
      <c r="B19252" s="93" t="s">
        <v>13312</v>
      </c>
      <c r="C19252" s="93" t="s">
        <v>558</v>
      </c>
      <c r="D19252" s="801" t="s">
        <v>12868</v>
      </c>
      <c r="E19252" s="175"/>
      <c r="F19252" s="175">
        <v>1200000</v>
      </c>
      <c r="G19252" s="175">
        <f t="shared" ref="G19252:G19258" si="454">F19252-E19252</f>
        <v>1200000</v>
      </c>
      <c r="H19252" s="701" t="s">
        <v>12816</v>
      </c>
    </row>
    <row r="19253" spans="1:8" ht="24" x14ac:dyDescent="0.2">
      <c r="A19253" s="729">
        <v>45400</v>
      </c>
      <c r="B19253" s="93" t="s">
        <v>11089</v>
      </c>
      <c r="C19253" s="93" t="s">
        <v>558</v>
      </c>
      <c r="D19253" s="801" t="s">
        <v>12868</v>
      </c>
      <c r="E19253" s="175"/>
      <c r="F19253" s="175">
        <v>1500000</v>
      </c>
      <c r="G19253" s="175">
        <f t="shared" si="454"/>
        <v>1500000</v>
      </c>
      <c r="H19253" s="701" t="s">
        <v>12816</v>
      </c>
    </row>
    <row r="19254" spans="1:8" ht="15" x14ac:dyDescent="0.2">
      <c r="A19254" s="729">
        <v>45400</v>
      </c>
      <c r="B19254" s="93" t="s">
        <v>11089</v>
      </c>
      <c r="C19254" s="93" t="s">
        <v>558</v>
      </c>
      <c r="D19254" s="897" t="s">
        <v>13035</v>
      </c>
      <c r="E19254" s="642">
        <v>12000</v>
      </c>
      <c r="F19254" s="175"/>
      <c r="G19254" s="175">
        <f t="shared" si="454"/>
        <v>-12000</v>
      </c>
      <c r="H19254" s="701" t="s">
        <v>12816</v>
      </c>
    </row>
    <row r="19255" spans="1:8" ht="15" x14ac:dyDescent="0.2">
      <c r="A19255" s="729">
        <v>45400</v>
      </c>
      <c r="B19255" s="93" t="s">
        <v>11089</v>
      </c>
      <c r="C19255" s="93" t="s">
        <v>558</v>
      </c>
      <c r="D19255" s="897" t="s">
        <v>13035</v>
      </c>
      <c r="E19255" s="642">
        <v>15000</v>
      </c>
      <c r="F19255" s="175"/>
      <c r="G19255" s="175">
        <f t="shared" si="454"/>
        <v>-15000</v>
      </c>
      <c r="H19255" s="701" t="s">
        <v>12816</v>
      </c>
    </row>
    <row r="19256" spans="1:8" ht="15" x14ac:dyDescent="0.2">
      <c r="A19256" s="729">
        <v>45400</v>
      </c>
      <c r="B19256" s="93" t="s">
        <v>11442</v>
      </c>
      <c r="C19256" s="93" t="s">
        <v>558</v>
      </c>
      <c r="D19256" s="801" t="s">
        <v>12867</v>
      </c>
      <c r="E19256" s="175"/>
      <c r="F19256" s="91">
        <v>2098980</v>
      </c>
      <c r="G19256" s="91">
        <f t="shared" si="454"/>
        <v>2098980</v>
      </c>
      <c r="H19256" s="701" t="s">
        <v>12816</v>
      </c>
    </row>
    <row r="19257" spans="1:8" s="681" customFormat="1" ht="24" x14ac:dyDescent="0.25">
      <c r="A19257" s="729">
        <v>45400</v>
      </c>
      <c r="B19257" s="93" t="s">
        <v>11883</v>
      </c>
      <c r="C19257" s="93" t="s">
        <v>558</v>
      </c>
      <c r="D19257" s="801" t="s">
        <v>12869</v>
      </c>
      <c r="E19257" s="175"/>
      <c r="F19257" s="175">
        <v>10000000</v>
      </c>
      <c r="G19257" s="175">
        <f t="shared" si="454"/>
        <v>10000000</v>
      </c>
      <c r="H19257" s="701" t="s">
        <v>12816</v>
      </c>
    </row>
    <row r="19258" spans="1:8" s="681" customFormat="1" ht="15" x14ac:dyDescent="0.25">
      <c r="A19258" s="729">
        <v>45400</v>
      </c>
      <c r="B19258" s="93" t="s">
        <v>11883</v>
      </c>
      <c r="C19258" s="93" t="s">
        <v>558</v>
      </c>
      <c r="D19258" s="897" t="s">
        <v>13035</v>
      </c>
      <c r="E19258" s="642">
        <v>100000</v>
      </c>
      <c r="F19258" s="175"/>
      <c r="G19258" s="175">
        <f t="shared" si="454"/>
        <v>-100000</v>
      </c>
      <c r="H19258" s="701" t="s">
        <v>12816</v>
      </c>
    </row>
    <row r="19259" spans="1:8" ht="24" x14ac:dyDescent="0.2">
      <c r="A19259" s="729">
        <v>45404</v>
      </c>
      <c r="B19259" s="93" t="s">
        <v>10230</v>
      </c>
      <c r="C19259" s="93" t="s">
        <v>558</v>
      </c>
      <c r="D19259" s="801" t="s">
        <v>12908</v>
      </c>
      <c r="E19259" s="175"/>
      <c r="F19259" s="175">
        <v>200000</v>
      </c>
      <c r="G19259" s="175">
        <f t="shared" ref="G19259" si="455">F19259-E19259</f>
        <v>200000</v>
      </c>
      <c r="H19259" s="701" t="s">
        <v>12816</v>
      </c>
    </row>
    <row r="19260" spans="1:8" ht="24" x14ac:dyDescent="0.2">
      <c r="A19260" s="729">
        <v>45406</v>
      </c>
      <c r="B19260" s="93" t="s">
        <v>10230</v>
      </c>
      <c r="C19260" s="93" t="s">
        <v>558</v>
      </c>
      <c r="D19260" s="801" t="s">
        <v>12908</v>
      </c>
      <c r="E19260" s="175"/>
      <c r="F19260" s="175">
        <v>400000</v>
      </c>
      <c r="G19260" s="175">
        <f t="shared" ref="G19260:G19612" si="456">F19260-E19260</f>
        <v>400000</v>
      </c>
      <c r="H19260" s="701" t="s">
        <v>12816</v>
      </c>
    </row>
    <row r="19261" spans="1:8" ht="24" x14ac:dyDescent="0.2">
      <c r="A19261" s="729">
        <v>45406</v>
      </c>
      <c r="B19261" s="93" t="s">
        <v>10230</v>
      </c>
      <c r="C19261" s="93" t="s">
        <v>558</v>
      </c>
      <c r="D19261" s="801" t="s">
        <v>12908</v>
      </c>
      <c r="E19261" s="175"/>
      <c r="F19261" s="175">
        <v>800000</v>
      </c>
      <c r="G19261" s="175">
        <f t="shared" si="456"/>
        <v>800000</v>
      </c>
      <c r="H19261" s="701" t="s">
        <v>12816</v>
      </c>
    </row>
    <row r="19262" spans="1:8" ht="24" x14ac:dyDescent="0.2">
      <c r="A19262" s="729">
        <v>45406</v>
      </c>
      <c r="B19262" s="93" t="s">
        <v>10230</v>
      </c>
      <c r="C19262" s="93" t="s">
        <v>558</v>
      </c>
      <c r="D19262" s="801" t="s">
        <v>12908</v>
      </c>
      <c r="E19262" s="175"/>
      <c r="F19262" s="175">
        <v>400000</v>
      </c>
      <c r="G19262" s="175">
        <f t="shared" si="456"/>
        <v>400000</v>
      </c>
      <c r="H19262" s="701" t="s">
        <v>12816</v>
      </c>
    </row>
    <row r="19263" spans="1:8" ht="24" x14ac:dyDescent="0.2">
      <c r="A19263" s="729">
        <v>45406</v>
      </c>
      <c r="B19263" s="93" t="s">
        <v>10230</v>
      </c>
      <c r="C19263" s="93" t="s">
        <v>558</v>
      </c>
      <c r="D19263" s="801" t="s">
        <v>12908</v>
      </c>
      <c r="E19263" s="175"/>
      <c r="F19263" s="175">
        <v>463000</v>
      </c>
      <c r="G19263" s="175">
        <f t="shared" si="456"/>
        <v>463000</v>
      </c>
      <c r="H19263" s="701" t="s">
        <v>12816</v>
      </c>
    </row>
    <row r="19264" spans="1:8" ht="24" x14ac:dyDescent="0.2">
      <c r="A19264" s="729">
        <v>45406</v>
      </c>
      <c r="B19264" s="93" t="s">
        <v>10230</v>
      </c>
      <c r="C19264" s="93" t="s">
        <v>558</v>
      </c>
      <c r="D19264" s="801" t="s">
        <v>12908</v>
      </c>
      <c r="E19264" s="175"/>
      <c r="F19264" s="175">
        <v>537000</v>
      </c>
      <c r="G19264" s="175">
        <f t="shared" si="456"/>
        <v>537000</v>
      </c>
      <c r="H19264" s="701" t="s">
        <v>12816</v>
      </c>
    </row>
    <row r="19265" spans="1:8" ht="24" x14ac:dyDescent="0.2">
      <c r="A19265" s="729">
        <v>45406</v>
      </c>
      <c r="B19265" s="93" t="s">
        <v>10230</v>
      </c>
      <c r="C19265" s="93" t="s">
        <v>558</v>
      </c>
      <c r="D19265" s="801" t="s">
        <v>12908</v>
      </c>
      <c r="E19265" s="175"/>
      <c r="F19265" s="175">
        <v>800000</v>
      </c>
      <c r="G19265" s="175">
        <f t="shared" si="456"/>
        <v>800000</v>
      </c>
      <c r="H19265" s="701" t="s">
        <v>12816</v>
      </c>
    </row>
    <row r="19266" spans="1:8" ht="24" x14ac:dyDescent="0.2">
      <c r="A19266" s="729">
        <v>45406</v>
      </c>
      <c r="B19266" s="93" t="s">
        <v>10230</v>
      </c>
      <c r="C19266" s="93" t="s">
        <v>558</v>
      </c>
      <c r="D19266" s="801" t="s">
        <v>12908</v>
      </c>
      <c r="E19266" s="175"/>
      <c r="F19266" s="175">
        <v>700000</v>
      </c>
      <c r="G19266" s="175">
        <f t="shared" si="456"/>
        <v>700000</v>
      </c>
      <c r="H19266" s="701" t="s">
        <v>12816</v>
      </c>
    </row>
    <row r="19267" spans="1:8" ht="24" x14ac:dyDescent="0.2">
      <c r="A19267" s="729">
        <v>45406</v>
      </c>
      <c r="B19267" s="93" t="s">
        <v>10230</v>
      </c>
      <c r="C19267" s="93" t="s">
        <v>558</v>
      </c>
      <c r="D19267" s="801" t="s">
        <v>12908</v>
      </c>
      <c r="E19267" s="175"/>
      <c r="F19267" s="175">
        <v>300000</v>
      </c>
      <c r="G19267" s="175">
        <f t="shared" si="456"/>
        <v>300000</v>
      </c>
      <c r="H19267" s="701" t="s">
        <v>12816</v>
      </c>
    </row>
    <row r="19268" spans="1:8" ht="24" x14ac:dyDescent="0.2">
      <c r="A19268" s="729">
        <v>45406</v>
      </c>
      <c r="B19268" s="93" t="s">
        <v>6503</v>
      </c>
      <c r="C19268" s="93" t="s">
        <v>558</v>
      </c>
      <c r="D19268" s="801" t="s">
        <v>12960</v>
      </c>
      <c r="E19268" s="175"/>
      <c r="F19268" s="175">
        <v>250000</v>
      </c>
      <c r="G19268" s="175">
        <f t="shared" ref="G19268:G19271" si="457">F19268-E19268</f>
        <v>250000</v>
      </c>
      <c r="H19268" s="701" t="s">
        <v>12816</v>
      </c>
    </row>
    <row r="19269" spans="1:8" ht="24" x14ac:dyDescent="0.2">
      <c r="A19269" s="729">
        <v>45406</v>
      </c>
      <c r="B19269" s="93" t="s">
        <v>6503</v>
      </c>
      <c r="C19269" s="93" t="s">
        <v>558</v>
      </c>
      <c r="D19269" s="801" t="s">
        <v>12960</v>
      </c>
      <c r="E19269" s="175"/>
      <c r="F19269" s="175">
        <v>355000</v>
      </c>
      <c r="G19269" s="175">
        <f t="shared" si="457"/>
        <v>355000</v>
      </c>
      <c r="H19269" s="701" t="s">
        <v>12816</v>
      </c>
    </row>
    <row r="19270" spans="1:8" ht="24" x14ac:dyDescent="0.2">
      <c r="A19270" s="729">
        <v>45406</v>
      </c>
      <c r="B19270" s="93" t="s">
        <v>6503</v>
      </c>
      <c r="C19270" s="93" t="s">
        <v>558</v>
      </c>
      <c r="D19270" s="801" t="s">
        <v>12960</v>
      </c>
      <c r="E19270" s="175"/>
      <c r="F19270" s="175">
        <v>100000</v>
      </c>
      <c r="G19270" s="175">
        <f t="shared" si="457"/>
        <v>100000</v>
      </c>
      <c r="H19270" s="701" t="s">
        <v>12816</v>
      </c>
    </row>
    <row r="19271" spans="1:8" ht="24" x14ac:dyDescent="0.2">
      <c r="A19271" s="729">
        <v>45406</v>
      </c>
      <c r="B19271" s="93" t="s">
        <v>6503</v>
      </c>
      <c r="C19271" s="93" t="s">
        <v>558</v>
      </c>
      <c r="D19271" s="801" t="s">
        <v>12960</v>
      </c>
      <c r="E19271" s="175"/>
      <c r="F19271" s="175">
        <v>200000</v>
      </c>
      <c r="G19271" s="175">
        <f t="shared" si="457"/>
        <v>200000</v>
      </c>
      <c r="H19271" s="701" t="s">
        <v>12816</v>
      </c>
    </row>
    <row r="19272" spans="1:8" ht="24" x14ac:dyDescent="0.2">
      <c r="A19272" s="729">
        <v>45406</v>
      </c>
      <c r="B19272" s="93" t="s">
        <v>11085</v>
      </c>
      <c r="C19272" s="93" t="s">
        <v>558</v>
      </c>
      <c r="D19272" s="801" t="s">
        <v>12961</v>
      </c>
      <c r="E19272" s="175"/>
      <c r="F19272" s="175">
        <v>250000</v>
      </c>
      <c r="G19272" s="175">
        <f t="shared" ref="G19272:G19274" si="458">F19272-E19272</f>
        <v>250000</v>
      </c>
      <c r="H19272" s="701" t="s">
        <v>12816</v>
      </c>
    </row>
    <row r="19273" spans="1:8" ht="24" x14ac:dyDescent="0.2">
      <c r="A19273" s="729">
        <v>45406</v>
      </c>
      <c r="B19273" s="93" t="s">
        <v>11085</v>
      </c>
      <c r="C19273" s="93" t="s">
        <v>558</v>
      </c>
      <c r="D19273" s="801" t="s">
        <v>12961</v>
      </c>
      <c r="E19273" s="175"/>
      <c r="F19273" s="175">
        <v>1000000</v>
      </c>
      <c r="G19273" s="175">
        <f t="shared" si="458"/>
        <v>1000000</v>
      </c>
      <c r="H19273" s="701" t="s">
        <v>12816</v>
      </c>
    </row>
    <row r="19274" spans="1:8" ht="24" x14ac:dyDescent="0.2">
      <c r="A19274" s="729">
        <v>45406</v>
      </c>
      <c r="B19274" s="93" t="s">
        <v>11085</v>
      </c>
      <c r="C19274" s="93" t="s">
        <v>558</v>
      </c>
      <c r="D19274" s="801" t="s">
        <v>12961</v>
      </c>
      <c r="E19274" s="175"/>
      <c r="F19274" s="175">
        <v>215000</v>
      </c>
      <c r="G19274" s="175">
        <f t="shared" si="458"/>
        <v>215000</v>
      </c>
      <c r="H19274" s="701" t="s">
        <v>12816</v>
      </c>
    </row>
    <row r="19275" spans="1:8" ht="15" x14ac:dyDescent="0.2">
      <c r="A19275" s="729">
        <v>45408</v>
      </c>
      <c r="B19275" s="90" t="s">
        <v>9354</v>
      </c>
      <c r="C19275" s="93" t="s">
        <v>558</v>
      </c>
      <c r="D19275" s="800" t="s">
        <v>12909</v>
      </c>
      <c r="E19275" s="91"/>
      <c r="F19275" s="91">
        <v>179360</v>
      </c>
      <c r="G19275" s="175">
        <f t="shared" si="456"/>
        <v>179360</v>
      </c>
      <c r="H19275" s="701" t="s">
        <v>12816</v>
      </c>
    </row>
    <row r="19276" spans="1:8" ht="15" x14ac:dyDescent="0.2">
      <c r="A19276" s="729">
        <v>45408</v>
      </c>
      <c r="B19276" s="90" t="s">
        <v>9354</v>
      </c>
      <c r="C19276" s="93" t="s">
        <v>558</v>
      </c>
      <c r="D19276" s="800" t="s">
        <v>12910</v>
      </c>
      <c r="E19276" s="91"/>
      <c r="F19276" s="91">
        <v>215940</v>
      </c>
      <c r="G19276" s="175">
        <f t="shared" si="456"/>
        <v>215940</v>
      </c>
      <c r="H19276" s="701" t="s">
        <v>12816</v>
      </c>
    </row>
    <row r="19277" spans="1:8" ht="15" x14ac:dyDescent="0.2">
      <c r="A19277" s="729">
        <v>45411</v>
      </c>
      <c r="B19277" s="90" t="s">
        <v>11605</v>
      </c>
      <c r="C19277" s="93" t="s">
        <v>558</v>
      </c>
      <c r="D19277" s="800" t="s">
        <v>12916</v>
      </c>
      <c r="E19277" s="91"/>
      <c r="F19277" s="91">
        <v>8254400</v>
      </c>
      <c r="G19277" s="91">
        <f t="shared" si="456"/>
        <v>8254400</v>
      </c>
      <c r="H19277" s="701" t="s">
        <v>12816</v>
      </c>
    </row>
    <row r="19278" spans="1:8" ht="15" x14ac:dyDescent="0.2">
      <c r="A19278" s="729">
        <v>45411</v>
      </c>
      <c r="B19278" s="90" t="s">
        <v>11605</v>
      </c>
      <c r="C19278" s="93" t="s">
        <v>558</v>
      </c>
      <c r="D19278" s="897" t="s">
        <v>13035</v>
      </c>
      <c r="E19278" s="642">
        <v>82544</v>
      </c>
      <c r="F19278" s="91"/>
      <c r="G19278" s="91">
        <f t="shared" si="456"/>
        <v>-82544</v>
      </c>
      <c r="H19278" s="701" t="s">
        <v>12816</v>
      </c>
    </row>
    <row r="19279" spans="1:8" ht="15" x14ac:dyDescent="0.2">
      <c r="A19279" s="733">
        <v>45414</v>
      </c>
      <c r="B19279" s="62" t="s">
        <v>13312</v>
      </c>
      <c r="C19279" s="62" t="s">
        <v>6475</v>
      </c>
      <c r="D19279" s="107" t="s">
        <v>10719</v>
      </c>
      <c r="E19279" s="57">
        <v>70000</v>
      </c>
      <c r="F19279" s="57"/>
      <c r="G19279" s="125">
        <f>F19279-E19279</f>
        <v>-70000</v>
      </c>
      <c r="H19279" s="704" t="s">
        <v>12951</v>
      </c>
    </row>
    <row r="19280" spans="1:8" ht="15" x14ac:dyDescent="0.2">
      <c r="A19280" s="733">
        <v>45414</v>
      </c>
      <c r="B19280" s="40" t="s">
        <v>11726</v>
      </c>
      <c r="C19280" s="62" t="s">
        <v>10989</v>
      </c>
      <c r="D19280" s="107" t="s">
        <v>6485</v>
      </c>
      <c r="E19280" s="57">
        <v>2520</v>
      </c>
      <c r="F19280" s="57"/>
      <c r="G19280" s="125">
        <f>F19280-E19280</f>
        <v>-2520</v>
      </c>
      <c r="H19280" s="704" t="s">
        <v>12951</v>
      </c>
    </row>
    <row r="19281" spans="1:8" ht="15" x14ac:dyDescent="0.2">
      <c r="A19281" s="733">
        <v>45414</v>
      </c>
      <c r="B19281" s="40" t="s">
        <v>103</v>
      </c>
      <c r="C19281" s="62" t="s">
        <v>103</v>
      </c>
      <c r="D19281" s="107" t="s">
        <v>12952</v>
      </c>
      <c r="E19281" s="57">
        <v>1300</v>
      </c>
      <c r="F19281" s="57"/>
      <c r="G19281" s="125">
        <f t="shared" ref="G19281:G19285" si="459">F19281-E19281</f>
        <v>-1300</v>
      </c>
      <c r="H19281" s="704" t="s">
        <v>12951</v>
      </c>
    </row>
    <row r="19282" spans="1:8" ht="15" x14ac:dyDescent="0.2">
      <c r="A19282" s="733">
        <v>45414</v>
      </c>
      <c r="B19282" s="40" t="s">
        <v>11623</v>
      </c>
      <c r="C19282" s="62" t="s">
        <v>5740</v>
      </c>
      <c r="D19282" s="107" t="s">
        <v>5740</v>
      </c>
      <c r="E19282" s="57">
        <v>400</v>
      </c>
      <c r="F19282" s="57"/>
      <c r="G19282" s="125">
        <f t="shared" si="459"/>
        <v>-400</v>
      </c>
      <c r="H19282" s="704" t="s">
        <v>12951</v>
      </c>
    </row>
    <row r="19283" spans="1:8" ht="15" x14ac:dyDescent="0.2">
      <c r="A19283" s="733">
        <v>45414</v>
      </c>
      <c r="B19283" s="40" t="s">
        <v>103</v>
      </c>
      <c r="C19283" s="62" t="s">
        <v>103</v>
      </c>
      <c r="D19283" s="107" t="s">
        <v>12953</v>
      </c>
      <c r="E19283" s="57">
        <v>1500</v>
      </c>
      <c r="F19283" s="57"/>
      <c r="G19283" s="125">
        <f t="shared" si="459"/>
        <v>-1500</v>
      </c>
      <c r="H19283" s="704" t="s">
        <v>12951</v>
      </c>
    </row>
    <row r="19284" spans="1:8" ht="15" x14ac:dyDescent="0.2">
      <c r="A19284" s="733">
        <v>45414</v>
      </c>
      <c r="B19284" s="40" t="s">
        <v>11883</v>
      </c>
      <c r="C19284" s="62" t="s">
        <v>5740</v>
      </c>
      <c r="D19284" s="107" t="s">
        <v>12954</v>
      </c>
      <c r="E19284" s="57">
        <v>4000</v>
      </c>
      <c r="F19284" s="57"/>
      <c r="G19284" s="125">
        <f t="shared" si="459"/>
        <v>-4000</v>
      </c>
      <c r="H19284" s="704" t="s">
        <v>12951</v>
      </c>
    </row>
    <row r="19285" spans="1:8" ht="15" x14ac:dyDescent="0.2">
      <c r="A19285" s="733">
        <v>45414</v>
      </c>
      <c r="B19285" s="40" t="s">
        <v>11883</v>
      </c>
      <c r="C19285" s="62" t="s">
        <v>11884</v>
      </c>
      <c r="D19285" s="107" t="s">
        <v>12955</v>
      </c>
      <c r="E19285" s="57">
        <v>250000</v>
      </c>
      <c r="F19285" s="57"/>
      <c r="G19285" s="125">
        <f t="shared" si="459"/>
        <v>-250000</v>
      </c>
      <c r="H19285" s="704" t="s">
        <v>12951</v>
      </c>
    </row>
    <row r="19286" spans="1:8" ht="15" x14ac:dyDescent="0.2">
      <c r="A19286" s="733">
        <v>45414</v>
      </c>
      <c r="B19286" s="40" t="s">
        <v>11883</v>
      </c>
      <c r="C19286" s="62" t="s">
        <v>12789</v>
      </c>
      <c r="D19286" s="107" t="s">
        <v>12956</v>
      </c>
      <c r="E19286" s="57">
        <v>500000</v>
      </c>
      <c r="F19286" s="57"/>
      <c r="G19286" s="125">
        <f t="shared" ref="G19286:G19287" si="460">F19286-E19286</f>
        <v>-500000</v>
      </c>
      <c r="H19286" s="704" t="s">
        <v>12951</v>
      </c>
    </row>
    <row r="19287" spans="1:8" ht="15" x14ac:dyDescent="0.2">
      <c r="A19287" s="733">
        <v>45414</v>
      </c>
      <c r="B19287" s="40" t="s">
        <v>11085</v>
      </c>
      <c r="C19287" s="62" t="s">
        <v>10989</v>
      </c>
      <c r="D19287" s="107" t="s">
        <v>12957</v>
      </c>
      <c r="E19287" s="57">
        <v>76000</v>
      </c>
      <c r="F19287" s="57"/>
      <c r="G19287" s="125">
        <f t="shared" si="460"/>
        <v>-76000</v>
      </c>
      <c r="H19287" s="704" t="s">
        <v>12951</v>
      </c>
    </row>
    <row r="19288" spans="1:8" ht="15" x14ac:dyDescent="0.2">
      <c r="A19288" s="733">
        <v>45414</v>
      </c>
      <c r="B19288" s="40" t="s">
        <v>11605</v>
      </c>
      <c r="C19288" s="62" t="s">
        <v>8089</v>
      </c>
      <c r="D19288" s="107" t="s">
        <v>12989</v>
      </c>
      <c r="E19288" s="57">
        <v>250000</v>
      </c>
      <c r="F19288" s="57"/>
      <c r="G19288" s="125">
        <f t="shared" ref="G19288" si="461">F19288-E19288</f>
        <v>-250000</v>
      </c>
      <c r="H19288" s="704" t="s">
        <v>12951</v>
      </c>
    </row>
    <row r="19289" spans="1:8" ht="15" x14ac:dyDescent="0.2">
      <c r="A19289" s="733">
        <v>45415</v>
      </c>
      <c r="B19289" s="40" t="s">
        <v>103</v>
      </c>
      <c r="C19289" s="62" t="s">
        <v>103</v>
      </c>
      <c r="D19289" s="107" t="s">
        <v>12958</v>
      </c>
      <c r="E19289" s="57">
        <v>800</v>
      </c>
      <c r="F19289" s="57"/>
      <c r="G19289" s="125">
        <f t="shared" ref="G19289:G19610" si="462">F19289-E19289</f>
        <v>-800</v>
      </c>
      <c r="H19289" s="704" t="s">
        <v>12951</v>
      </c>
    </row>
    <row r="19290" spans="1:8" ht="15" x14ac:dyDescent="0.2">
      <c r="A19290" s="733">
        <v>45415</v>
      </c>
      <c r="B19290" s="40" t="s">
        <v>11726</v>
      </c>
      <c r="C19290" s="62" t="s">
        <v>10989</v>
      </c>
      <c r="D19290" s="107" t="s">
        <v>12959</v>
      </c>
      <c r="E19290" s="57">
        <v>31000</v>
      </c>
      <c r="F19290" s="57"/>
      <c r="G19290" s="125">
        <f t="shared" si="462"/>
        <v>-31000</v>
      </c>
      <c r="H19290" s="704" t="s">
        <v>12951</v>
      </c>
    </row>
    <row r="19291" spans="1:8" ht="15" x14ac:dyDescent="0.2">
      <c r="A19291" s="733">
        <v>45415</v>
      </c>
      <c r="B19291" s="40" t="s">
        <v>11726</v>
      </c>
      <c r="C19291" s="62" t="s">
        <v>10989</v>
      </c>
      <c r="D19291" s="107" t="s">
        <v>12986</v>
      </c>
      <c r="E19291" s="57">
        <v>35300</v>
      </c>
      <c r="F19291" s="57"/>
      <c r="G19291" s="125">
        <f t="shared" ref="G19291:G19297" si="463">F19291-E19291</f>
        <v>-35300</v>
      </c>
      <c r="H19291" s="704" t="s">
        <v>12951</v>
      </c>
    </row>
    <row r="19292" spans="1:8" ht="15" x14ac:dyDescent="0.2">
      <c r="A19292" s="733">
        <v>45415</v>
      </c>
      <c r="B19292" s="40" t="s">
        <v>103</v>
      </c>
      <c r="C19292" s="62" t="s">
        <v>103</v>
      </c>
      <c r="D19292" s="107" t="s">
        <v>10209</v>
      </c>
      <c r="E19292" s="57">
        <v>3000</v>
      </c>
      <c r="F19292" s="57"/>
      <c r="G19292" s="125">
        <f t="shared" si="463"/>
        <v>-3000</v>
      </c>
      <c r="H19292" s="704" t="s">
        <v>12951</v>
      </c>
    </row>
    <row r="19293" spans="1:8" ht="15" x14ac:dyDescent="0.2">
      <c r="A19293" s="733">
        <v>45415</v>
      </c>
      <c r="B19293" s="40" t="s">
        <v>12410</v>
      </c>
      <c r="C19293" s="550" t="s">
        <v>2189</v>
      </c>
      <c r="D19293" s="892" t="s">
        <v>12987</v>
      </c>
      <c r="E19293" s="582">
        <v>3500</v>
      </c>
      <c r="F19293" s="57"/>
      <c r="G19293" s="125">
        <f t="shared" si="463"/>
        <v>-3500</v>
      </c>
      <c r="H19293" s="704" t="s">
        <v>12951</v>
      </c>
    </row>
    <row r="19294" spans="1:8" ht="15" x14ac:dyDescent="0.2">
      <c r="A19294" s="733">
        <v>45415</v>
      </c>
      <c r="B19294" s="40" t="s">
        <v>11623</v>
      </c>
      <c r="C19294" s="550" t="s">
        <v>2189</v>
      </c>
      <c r="D19294" s="892" t="s">
        <v>12987</v>
      </c>
      <c r="E19294" s="582">
        <v>3500</v>
      </c>
      <c r="F19294" s="57"/>
      <c r="G19294" s="125">
        <f t="shared" si="463"/>
        <v>-3500</v>
      </c>
      <c r="H19294" s="704" t="s">
        <v>12951</v>
      </c>
    </row>
    <row r="19295" spans="1:8" ht="15" x14ac:dyDescent="0.2">
      <c r="A19295" s="733">
        <v>45415</v>
      </c>
      <c r="B19295" s="40" t="s">
        <v>10230</v>
      </c>
      <c r="C19295" s="550" t="s">
        <v>2189</v>
      </c>
      <c r="D19295" s="892" t="s">
        <v>12987</v>
      </c>
      <c r="E19295" s="582">
        <v>4000</v>
      </c>
      <c r="F19295" s="57"/>
      <c r="G19295" s="125">
        <f t="shared" si="463"/>
        <v>-4000</v>
      </c>
      <c r="H19295" s="704" t="s">
        <v>12951</v>
      </c>
    </row>
    <row r="19296" spans="1:8" ht="15" x14ac:dyDescent="0.2">
      <c r="A19296" s="733">
        <v>45415</v>
      </c>
      <c r="B19296" s="40" t="s">
        <v>11726</v>
      </c>
      <c r="C19296" s="62" t="s">
        <v>5740</v>
      </c>
      <c r="D19296" s="107" t="s">
        <v>369</v>
      </c>
      <c r="E19296" s="57">
        <v>1800</v>
      </c>
      <c r="F19296" s="57"/>
      <c r="G19296" s="125">
        <f t="shared" si="463"/>
        <v>-1800</v>
      </c>
      <c r="H19296" s="704" t="s">
        <v>12951</v>
      </c>
    </row>
    <row r="19297" spans="1:8" ht="15" x14ac:dyDescent="0.2">
      <c r="A19297" s="733">
        <v>45415</v>
      </c>
      <c r="B19297" s="40" t="s">
        <v>11883</v>
      </c>
      <c r="C19297" s="62" t="s">
        <v>391</v>
      </c>
      <c r="D19297" s="107" t="s">
        <v>12988</v>
      </c>
      <c r="E19297" s="57">
        <v>10120</v>
      </c>
      <c r="F19297" s="57"/>
      <c r="G19297" s="125">
        <f t="shared" si="463"/>
        <v>-10120</v>
      </c>
      <c r="H19297" s="704" t="s">
        <v>12951</v>
      </c>
    </row>
    <row r="19298" spans="1:8" ht="15" x14ac:dyDescent="0.2">
      <c r="A19298" s="733">
        <v>45415</v>
      </c>
      <c r="B19298" s="62" t="s">
        <v>13312</v>
      </c>
      <c r="C19298" s="62" t="s">
        <v>10989</v>
      </c>
      <c r="D19298" s="107" t="s">
        <v>12991</v>
      </c>
      <c r="E19298" s="57">
        <v>20400</v>
      </c>
      <c r="F19298" s="57"/>
      <c r="G19298" s="125">
        <f>F19298-E19298</f>
        <v>-20400</v>
      </c>
      <c r="H19298" s="704" t="s">
        <v>12951</v>
      </c>
    </row>
    <row r="19299" spans="1:8" ht="15" x14ac:dyDescent="0.2">
      <c r="A19299" s="733">
        <v>45415</v>
      </c>
      <c r="B19299" s="40" t="s">
        <v>12516</v>
      </c>
      <c r="C19299" s="62" t="s">
        <v>12543</v>
      </c>
      <c r="D19299" s="107" t="s">
        <v>12990</v>
      </c>
      <c r="E19299" s="57">
        <v>200000</v>
      </c>
      <c r="F19299" s="57"/>
      <c r="G19299" s="125">
        <f t="shared" ref="G19299:G19300" si="464">F19299-E19299</f>
        <v>-200000</v>
      </c>
      <c r="H19299" s="704" t="s">
        <v>12951</v>
      </c>
    </row>
    <row r="19300" spans="1:8" ht="15" x14ac:dyDescent="0.2">
      <c r="A19300" s="733">
        <v>45416</v>
      </c>
      <c r="B19300" s="583" t="s">
        <v>4720</v>
      </c>
      <c r="C19300" s="669" t="s">
        <v>8392</v>
      </c>
      <c r="D19300" s="912" t="s">
        <v>13041</v>
      </c>
      <c r="E19300" s="584">
        <v>162620</v>
      </c>
      <c r="F19300" s="57"/>
      <c r="G19300" s="125">
        <f t="shared" si="464"/>
        <v>-162620</v>
      </c>
      <c r="H19300" s="704" t="s">
        <v>12951</v>
      </c>
    </row>
    <row r="19301" spans="1:8" ht="15" x14ac:dyDescent="0.2">
      <c r="A19301" s="733">
        <v>45416</v>
      </c>
      <c r="B19301" s="583" t="s">
        <v>8557</v>
      </c>
      <c r="C19301" s="669" t="s">
        <v>8392</v>
      </c>
      <c r="D19301" s="912" t="s">
        <v>13041</v>
      </c>
      <c r="E19301" s="584">
        <v>74242</v>
      </c>
      <c r="F19301" s="57"/>
      <c r="G19301" s="125">
        <f t="shared" ref="G19301:G19306" si="465">F19301-E19301</f>
        <v>-74242</v>
      </c>
      <c r="H19301" s="704" t="s">
        <v>12951</v>
      </c>
    </row>
    <row r="19302" spans="1:8" ht="15" x14ac:dyDescent="0.2">
      <c r="A19302" s="733">
        <v>45416</v>
      </c>
      <c r="B19302" s="583" t="s">
        <v>10907</v>
      </c>
      <c r="C19302" s="669" t="s">
        <v>8392</v>
      </c>
      <c r="D19302" s="912" t="s">
        <v>13041</v>
      </c>
      <c r="E19302" s="584">
        <v>20637</v>
      </c>
      <c r="F19302" s="57"/>
      <c r="G19302" s="125">
        <f t="shared" si="465"/>
        <v>-20637</v>
      </c>
      <c r="H19302" s="704" t="s">
        <v>12951</v>
      </c>
    </row>
    <row r="19303" spans="1:8" ht="15" x14ac:dyDescent="0.2">
      <c r="A19303" s="733">
        <v>45416</v>
      </c>
      <c r="B19303" s="583" t="s">
        <v>11704</v>
      </c>
      <c r="C19303" s="669" t="s">
        <v>8392</v>
      </c>
      <c r="D19303" s="912" t="s">
        <v>13041</v>
      </c>
      <c r="E19303" s="584">
        <v>6768</v>
      </c>
      <c r="F19303" s="57"/>
      <c r="G19303" s="125">
        <f t="shared" si="465"/>
        <v>-6768</v>
      </c>
      <c r="H19303" s="704" t="s">
        <v>12951</v>
      </c>
    </row>
    <row r="19304" spans="1:8" ht="15" x14ac:dyDescent="0.2">
      <c r="A19304" s="733">
        <v>45416</v>
      </c>
      <c r="B19304" s="583" t="s">
        <v>11605</v>
      </c>
      <c r="C19304" s="669" t="s">
        <v>8392</v>
      </c>
      <c r="D19304" s="912" t="s">
        <v>13041</v>
      </c>
      <c r="E19304" s="584">
        <v>25632</v>
      </c>
      <c r="F19304" s="57"/>
      <c r="G19304" s="125">
        <f t="shared" si="465"/>
        <v>-25632</v>
      </c>
      <c r="H19304" s="704" t="s">
        <v>12951</v>
      </c>
    </row>
    <row r="19305" spans="1:8" ht="15" x14ac:dyDescent="0.2">
      <c r="A19305" s="733">
        <v>45416</v>
      </c>
      <c r="B19305" s="583" t="s">
        <v>12801</v>
      </c>
      <c r="C19305" s="669" t="s">
        <v>8392</v>
      </c>
      <c r="D19305" s="912" t="s">
        <v>13041</v>
      </c>
      <c r="E19305" s="584">
        <v>153139</v>
      </c>
      <c r="F19305" s="57"/>
      <c r="G19305" s="125">
        <f t="shared" si="465"/>
        <v>-153139</v>
      </c>
      <c r="H19305" s="704" t="s">
        <v>12951</v>
      </c>
    </row>
    <row r="19306" spans="1:8" ht="15" x14ac:dyDescent="0.2">
      <c r="A19306" s="733">
        <v>45416</v>
      </c>
      <c r="B19306" s="583" t="s">
        <v>11726</v>
      </c>
      <c r="C19306" s="669" t="s">
        <v>8392</v>
      </c>
      <c r="D19306" s="912" t="s">
        <v>13041</v>
      </c>
      <c r="E19306" s="584">
        <v>56962</v>
      </c>
      <c r="F19306" s="57"/>
      <c r="G19306" s="125">
        <f t="shared" si="465"/>
        <v>-56962</v>
      </c>
      <c r="H19306" s="704" t="s">
        <v>12951</v>
      </c>
    </row>
    <row r="19307" spans="1:8" ht="15" x14ac:dyDescent="0.2">
      <c r="A19307" s="733">
        <v>45415</v>
      </c>
      <c r="B19307" s="1108" t="s">
        <v>11085</v>
      </c>
      <c r="C19307" s="1082" t="s">
        <v>793</v>
      </c>
      <c r="D19307" s="1109" t="s">
        <v>12817</v>
      </c>
      <c r="E19307" s="1110">
        <v>50000</v>
      </c>
      <c r="F19307" s="57"/>
      <c r="G19307" s="125">
        <f t="shared" ref="G19307:G19310" si="466">F19307-E19307</f>
        <v>-50000</v>
      </c>
      <c r="H19307" s="704" t="s">
        <v>12951</v>
      </c>
    </row>
    <row r="19308" spans="1:8" ht="15" x14ac:dyDescent="0.2">
      <c r="A19308" s="733">
        <v>45415</v>
      </c>
      <c r="B19308" s="1108" t="s">
        <v>10177</v>
      </c>
      <c r="C19308" s="1082" t="s">
        <v>793</v>
      </c>
      <c r="D19308" s="1109" t="s">
        <v>8429</v>
      </c>
      <c r="E19308" s="1110">
        <v>5000</v>
      </c>
      <c r="F19308" s="57"/>
      <c r="G19308" s="125">
        <f t="shared" si="466"/>
        <v>-5000</v>
      </c>
      <c r="H19308" s="704" t="s">
        <v>12951</v>
      </c>
    </row>
    <row r="19309" spans="1:8" ht="15" x14ac:dyDescent="0.2">
      <c r="A19309" s="733">
        <v>45415</v>
      </c>
      <c r="B19309" s="1108" t="s">
        <v>10230</v>
      </c>
      <c r="C19309" s="1082" t="s">
        <v>793</v>
      </c>
      <c r="D19309" s="1109" t="s">
        <v>12204</v>
      </c>
      <c r="E19309" s="1110">
        <v>50000</v>
      </c>
      <c r="F19309" s="57"/>
      <c r="G19309" s="125">
        <f t="shared" si="466"/>
        <v>-50000</v>
      </c>
      <c r="H19309" s="704" t="s">
        <v>12951</v>
      </c>
    </row>
    <row r="19310" spans="1:8" ht="15" x14ac:dyDescent="0.2">
      <c r="A19310" s="733">
        <v>45415</v>
      </c>
      <c r="B19310" s="1108" t="s">
        <v>103</v>
      </c>
      <c r="C19310" s="1082" t="s">
        <v>793</v>
      </c>
      <c r="D19310" s="1109" t="s">
        <v>12818</v>
      </c>
      <c r="E19310" s="1110">
        <v>105000</v>
      </c>
      <c r="F19310" s="57"/>
      <c r="G19310" s="125">
        <f t="shared" si="466"/>
        <v>-105000</v>
      </c>
      <c r="H19310" s="704" t="s">
        <v>12951</v>
      </c>
    </row>
    <row r="19311" spans="1:8" ht="15" x14ac:dyDescent="0.2">
      <c r="A19311" s="733">
        <v>45416</v>
      </c>
      <c r="B19311" s="1108" t="s">
        <v>103</v>
      </c>
      <c r="C19311" s="1082" t="s">
        <v>793</v>
      </c>
      <c r="D19311" s="1109" t="s">
        <v>12776</v>
      </c>
      <c r="E19311" s="1110">
        <v>6000</v>
      </c>
      <c r="F19311" s="57"/>
      <c r="G19311" s="125">
        <f t="shared" ref="G19311:G19343" si="467">F19311-E19311</f>
        <v>-6000</v>
      </c>
      <c r="H19311" s="704" t="s">
        <v>12951</v>
      </c>
    </row>
    <row r="19312" spans="1:8" ht="15" x14ac:dyDescent="0.2">
      <c r="A19312" s="733">
        <v>45418</v>
      </c>
      <c r="B19312" s="1108" t="s">
        <v>103</v>
      </c>
      <c r="C19312" s="1082" t="s">
        <v>793</v>
      </c>
      <c r="D19312" s="1109" t="s">
        <v>10135</v>
      </c>
      <c r="E19312" s="1110">
        <v>264700</v>
      </c>
      <c r="F19312" s="57"/>
      <c r="G19312" s="125">
        <f t="shared" ref="G19312:G19328" si="468">F19312-E19312</f>
        <v>-264700</v>
      </c>
      <c r="H19312" s="704" t="s">
        <v>12951</v>
      </c>
    </row>
    <row r="19313" spans="1:8" ht="15" x14ac:dyDescent="0.2">
      <c r="A19313" s="733">
        <v>45418</v>
      </c>
      <c r="B19313" s="1108" t="s">
        <v>11883</v>
      </c>
      <c r="C19313" s="1082" t="s">
        <v>793</v>
      </c>
      <c r="D19313" s="1109" t="s">
        <v>12999</v>
      </c>
      <c r="E19313" s="1110">
        <v>249550</v>
      </c>
      <c r="F19313" s="57"/>
      <c r="G19313" s="125">
        <f t="shared" si="468"/>
        <v>-249550</v>
      </c>
      <c r="H19313" s="704" t="s">
        <v>12951</v>
      </c>
    </row>
    <row r="19314" spans="1:8" ht="15" x14ac:dyDescent="0.2">
      <c r="A19314" s="733">
        <v>45418</v>
      </c>
      <c r="B19314" s="1108" t="s">
        <v>11085</v>
      </c>
      <c r="C19314" s="1082" t="s">
        <v>793</v>
      </c>
      <c r="D19314" s="1109" t="s">
        <v>13000</v>
      </c>
      <c r="E19314" s="1110">
        <v>65210</v>
      </c>
      <c r="F19314" s="57"/>
      <c r="G19314" s="125">
        <f t="shared" si="468"/>
        <v>-65210</v>
      </c>
      <c r="H19314" s="704" t="s">
        <v>12951</v>
      </c>
    </row>
    <row r="19315" spans="1:8" ht="15" x14ac:dyDescent="0.2">
      <c r="A19315" s="733">
        <v>45418</v>
      </c>
      <c r="B19315" s="1108" t="s">
        <v>11131</v>
      </c>
      <c r="C19315" s="1082" t="s">
        <v>793</v>
      </c>
      <c r="D19315" s="1109" t="s">
        <v>12834</v>
      </c>
      <c r="E19315" s="1110">
        <v>42250</v>
      </c>
      <c r="F19315" s="57"/>
      <c r="G19315" s="125">
        <f t="shared" si="468"/>
        <v>-42250</v>
      </c>
      <c r="H19315" s="704" t="s">
        <v>12951</v>
      </c>
    </row>
    <row r="19316" spans="1:8" ht="15" x14ac:dyDescent="0.2">
      <c r="A19316" s="733">
        <v>45418</v>
      </c>
      <c r="B19316" s="1108" t="s">
        <v>10230</v>
      </c>
      <c r="C19316" s="1082" t="s">
        <v>793</v>
      </c>
      <c r="D19316" s="1109" t="s">
        <v>12835</v>
      </c>
      <c r="E19316" s="1110">
        <v>65000</v>
      </c>
      <c r="F19316" s="57"/>
      <c r="G19316" s="125">
        <f t="shared" si="468"/>
        <v>-65000</v>
      </c>
      <c r="H19316" s="704" t="s">
        <v>12951</v>
      </c>
    </row>
    <row r="19317" spans="1:8" ht="15" x14ac:dyDescent="0.2">
      <c r="A19317" s="733">
        <v>45419</v>
      </c>
      <c r="B19317" s="1108" t="s">
        <v>37</v>
      </c>
      <c r="C19317" s="1082" t="s">
        <v>793</v>
      </c>
      <c r="D19317" s="1109" t="s">
        <v>11832</v>
      </c>
      <c r="E19317" s="1110">
        <v>194300</v>
      </c>
      <c r="F19317" s="57"/>
      <c r="G19317" s="125">
        <f t="shared" si="468"/>
        <v>-194300</v>
      </c>
      <c r="H19317" s="704" t="s">
        <v>12951</v>
      </c>
    </row>
    <row r="19318" spans="1:8" ht="15" x14ac:dyDescent="0.2">
      <c r="A19318" s="733">
        <v>45419</v>
      </c>
      <c r="B19318" s="1108" t="s">
        <v>11726</v>
      </c>
      <c r="C19318" s="1082" t="s">
        <v>793</v>
      </c>
      <c r="D19318" s="1109" t="s">
        <v>12395</v>
      </c>
      <c r="E19318" s="1110">
        <v>490650</v>
      </c>
      <c r="F19318" s="57"/>
      <c r="G19318" s="125">
        <f t="shared" si="468"/>
        <v>-490650</v>
      </c>
      <c r="H19318" s="704" t="s">
        <v>12951</v>
      </c>
    </row>
    <row r="19319" spans="1:8" ht="15" x14ac:dyDescent="0.2">
      <c r="A19319" s="733">
        <v>45420</v>
      </c>
      <c r="B19319" s="1108" t="s">
        <v>11131</v>
      </c>
      <c r="C19319" s="1082" t="s">
        <v>793</v>
      </c>
      <c r="D19319" s="1109" t="s">
        <v>11837</v>
      </c>
      <c r="E19319" s="1110">
        <v>51670</v>
      </c>
      <c r="F19319" s="57"/>
      <c r="G19319" s="125">
        <f t="shared" si="468"/>
        <v>-51670</v>
      </c>
      <c r="H19319" s="704" t="s">
        <v>12951</v>
      </c>
    </row>
    <row r="19320" spans="1:8" ht="15" x14ac:dyDescent="0.2">
      <c r="A19320" s="733">
        <v>45420</v>
      </c>
      <c r="B19320" s="1108" t="s">
        <v>12410</v>
      </c>
      <c r="C19320" s="1082" t="s">
        <v>793</v>
      </c>
      <c r="D19320" s="1109" t="s">
        <v>13021</v>
      </c>
      <c r="E19320" s="1110">
        <v>56000</v>
      </c>
      <c r="F19320" s="57"/>
      <c r="G19320" s="125">
        <f t="shared" si="468"/>
        <v>-56000</v>
      </c>
      <c r="H19320" s="704" t="s">
        <v>12951</v>
      </c>
    </row>
    <row r="19321" spans="1:8" ht="15" x14ac:dyDescent="0.2">
      <c r="A19321" s="733">
        <v>45420</v>
      </c>
      <c r="B19321" s="1108" t="s">
        <v>12410</v>
      </c>
      <c r="C19321" s="1082" t="s">
        <v>793</v>
      </c>
      <c r="D19321" s="1109" t="s">
        <v>11585</v>
      </c>
      <c r="E19321" s="1110">
        <v>43500</v>
      </c>
      <c r="F19321" s="57"/>
      <c r="G19321" s="125">
        <f t="shared" si="468"/>
        <v>-43500</v>
      </c>
      <c r="H19321" s="704" t="s">
        <v>12951</v>
      </c>
    </row>
    <row r="19322" spans="1:8" ht="15" x14ac:dyDescent="0.2">
      <c r="A19322" s="733">
        <v>45420</v>
      </c>
      <c r="B19322" s="1108" t="s">
        <v>12618</v>
      </c>
      <c r="C19322" s="1082" t="s">
        <v>793</v>
      </c>
      <c r="D19322" s="1109" t="s">
        <v>13022</v>
      </c>
      <c r="E19322" s="1110">
        <v>215020</v>
      </c>
      <c r="F19322" s="57"/>
      <c r="G19322" s="125">
        <f t="shared" si="468"/>
        <v>-215020</v>
      </c>
      <c r="H19322" s="704" t="s">
        <v>12951</v>
      </c>
    </row>
    <row r="19323" spans="1:8" ht="15" x14ac:dyDescent="0.2">
      <c r="A19323" s="733">
        <v>45420</v>
      </c>
      <c r="B19323" s="1108" t="s">
        <v>9354</v>
      </c>
      <c r="C19323" s="1082" t="s">
        <v>793</v>
      </c>
      <c r="D19323" s="1109" t="s">
        <v>13023</v>
      </c>
      <c r="E19323" s="1110">
        <v>68190</v>
      </c>
      <c r="F19323" s="57"/>
      <c r="G19323" s="125">
        <f t="shared" si="468"/>
        <v>-68190</v>
      </c>
      <c r="H19323" s="704" t="s">
        <v>12951</v>
      </c>
    </row>
    <row r="19324" spans="1:8" ht="15" x14ac:dyDescent="0.2">
      <c r="A19324" s="733">
        <v>45420</v>
      </c>
      <c r="B19324" s="1108" t="s">
        <v>11726</v>
      </c>
      <c r="C19324" s="1082" t="s">
        <v>793</v>
      </c>
      <c r="D19324" s="1109" t="s">
        <v>13024</v>
      </c>
      <c r="E19324" s="1110">
        <v>125300</v>
      </c>
      <c r="F19324" s="57"/>
      <c r="G19324" s="125">
        <f t="shared" si="468"/>
        <v>-125300</v>
      </c>
      <c r="H19324" s="704" t="s">
        <v>12951</v>
      </c>
    </row>
    <row r="19325" spans="1:8" ht="15" x14ac:dyDescent="0.2">
      <c r="A19325" s="733">
        <v>45420</v>
      </c>
      <c r="B19325" s="1108" t="s">
        <v>3945</v>
      </c>
      <c r="C19325" s="1108" t="s">
        <v>793</v>
      </c>
      <c r="D19325" s="1109" t="s">
        <v>12091</v>
      </c>
      <c r="E19325" s="1116">
        <v>148780</v>
      </c>
      <c r="G19325" s="125">
        <f t="shared" si="468"/>
        <v>-148780</v>
      </c>
      <c r="H19325" s="704" t="s">
        <v>12951</v>
      </c>
    </row>
    <row r="19326" spans="1:8" ht="15" x14ac:dyDescent="0.2">
      <c r="A19326" s="733">
        <v>45420</v>
      </c>
      <c r="B19326" s="1108" t="s">
        <v>3944</v>
      </c>
      <c r="C19326" s="1082" t="s">
        <v>793</v>
      </c>
      <c r="D19326" s="1109" t="s">
        <v>12399</v>
      </c>
      <c r="E19326" s="1110">
        <v>154872.91666666669</v>
      </c>
      <c r="F19326" s="57"/>
      <c r="G19326" s="125">
        <f t="shared" si="468"/>
        <v>-154872.91666666669</v>
      </c>
      <c r="H19326" s="704" t="s">
        <v>12951</v>
      </c>
    </row>
    <row r="19327" spans="1:8" ht="15" customHeight="1" x14ac:dyDescent="0.2">
      <c r="A19327" s="733">
        <v>45422</v>
      </c>
      <c r="B19327" s="1108" t="s">
        <v>3945</v>
      </c>
      <c r="C19327" s="1082" t="s">
        <v>793</v>
      </c>
      <c r="D19327" s="1109" t="s">
        <v>13055</v>
      </c>
      <c r="E19327" s="1110">
        <v>1250</v>
      </c>
      <c r="F19327" s="57"/>
      <c r="G19327" s="125">
        <f>F19327-E19327</f>
        <v>-1250</v>
      </c>
      <c r="H19327" s="704" t="s">
        <v>12951</v>
      </c>
    </row>
    <row r="19328" spans="1:8" ht="15" x14ac:dyDescent="0.2">
      <c r="A19328" s="733">
        <v>45420</v>
      </c>
      <c r="B19328" s="1108" t="s">
        <v>11726</v>
      </c>
      <c r="C19328" s="1082" t="s">
        <v>793</v>
      </c>
      <c r="D19328" s="1109" t="s">
        <v>13049</v>
      </c>
      <c r="E19328" s="1110">
        <v>170000</v>
      </c>
      <c r="F19328" s="57"/>
      <c r="G19328" s="125">
        <f t="shared" si="468"/>
        <v>-170000</v>
      </c>
      <c r="H19328" s="704" t="s">
        <v>12951</v>
      </c>
    </row>
    <row r="19329" spans="1:8" ht="15" customHeight="1" x14ac:dyDescent="0.2">
      <c r="A19329" s="733">
        <v>45422</v>
      </c>
      <c r="B19329" s="1108" t="s">
        <v>3945</v>
      </c>
      <c r="C19329" s="1082" t="s">
        <v>793</v>
      </c>
      <c r="D19329" s="1109" t="s">
        <v>13057</v>
      </c>
      <c r="E19329" s="1110">
        <v>28000</v>
      </c>
      <c r="F19329" s="57"/>
      <c r="G19329" s="125">
        <f>F19329-E19329</f>
        <v>-28000</v>
      </c>
      <c r="H19329" s="704" t="s">
        <v>12951</v>
      </c>
    </row>
    <row r="19330" spans="1:8" ht="15" x14ac:dyDescent="0.2">
      <c r="A19330" s="733">
        <v>45416</v>
      </c>
      <c r="B19330" s="40" t="s">
        <v>12410</v>
      </c>
      <c r="C19330" s="62" t="s">
        <v>10989</v>
      </c>
      <c r="D19330" s="107" t="s">
        <v>12992</v>
      </c>
      <c r="E19330" s="57">
        <v>19500</v>
      </c>
      <c r="F19330" s="57"/>
      <c r="G19330" s="125">
        <f t="shared" si="467"/>
        <v>-19500</v>
      </c>
      <c r="H19330" s="704" t="s">
        <v>12951</v>
      </c>
    </row>
    <row r="19331" spans="1:8" ht="15" x14ac:dyDescent="0.2">
      <c r="A19331" s="733">
        <v>45416</v>
      </c>
      <c r="B19331" s="40" t="s">
        <v>11726</v>
      </c>
      <c r="C19331" s="62" t="s">
        <v>10989</v>
      </c>
      <c r="D19331" s="107" t="s">
        <v>10542</v>
      </c>
      <c r="E19331" s="57">
        <v>23020</v>
      </c>
      <c r="F19331" s="57"/>
      <c r="G19331" s="125">
        <f t="shared" si="467"/>
        <v>-23020</v>
      </c>
      <c r="H19331" s="704" t="s">
        <v>12951</v>
      </c>
    </row>
    <row r="19332" spans="1:8" ht="15" x14ac:dyDescent="0.2">
      <c r="A19332" s="733">
        <v>45416</v>
      </c>
      <c r="B19332" s="40" t="s">
        <v>11726</v>
      </c>
      <c r="C19332" s="62" t="s">
        <v>10989</v>
      </c>
      <c r="D19332" s="107" t="s">
        <v>9544</v>
      </c>
      <c r="E19332" s="57">
        <v>28695</v>
      </c>
      <c r="F19332" s="57"/>
      <c r="G19332" s="125">
        <f t="shared" si="467"/>
        <v>-28695</v>
      </c>
      <c r="H19332" s="704" t="s">
        <v>12951</v>
      </c>
    </row>
    <row r="19333" spans="1:8" ht="15" x14ac:dyDescent="0.2">
      <c r="A19333" s="733">
        <v>45416</v>
      </c>
      <c r="B19333" s="40" t="s">
        <v>12410</v>
      </c>
      <c r="C19333" s="62" t="s">
        <v>10989</v>
      </c>
      <c r="D19333" s="107" t="s">
        <v>12993</v>
      </c>
      <c r="E19333" s="57">
        <v>660</v>
      </c>
      <c r="F19333" s="57"/>
      <c r="G19333" s="125">
        <f t="shared" si="467"/>
        <v>-660</v>
      </c>
      <c r="H19333" s="704" t="s">
        <v>12951</v>
      </c>
    </row>
    <row r="19334" spans="1:8" ht="15" x14ac:dyDescent="0.2">
      <c r="A19334" s="733">
        <v>45416</v>
      </c>
      <c r="B19334" s="62" t="s">
        <v>12608</v>
      </c>
      <c r="C19334" s="62" t="s">
        <v>10989</v>
      </c>
      <c r="D19334" s="107" t="s">
        <v>10542</v>
      </c>
      <c r="E19334" s="57">
        <v>1200</v>
      </c>
      <c r="F19334" s="57"/>
      <c r="G19334" s="125">
        <f t="shared" si="467"/>
        <v>-1200</v>
      </c>
      <c r="H19334" s="704" t="s">
        <v>12951</v>
      </c>
    </row>
    <row r="19335" spans="1:8" ht="15" x14ac:dyDescent="0.2">
      <c r="A19335" s="733">
        <v>45416</v>
      </c>
      <c r="B19335" s="40" t="s">
        <v>11726</v>
      </c>
      <c r="C19335" s="62" t="s">
        <v>10989</v>
      </c>
      <c r="D19335" s="107" t="s">
        <v>12521</v>
      </c>
      <c r="E19335" s="57">
        <v>4500</v>
      </c>
      <c r="F19335" s="57"/>
      <c r="G19335" s="125">
        <f t="shared" si="467"/>
        <v>-4500</v>
      </c>
      <c r="H19335" s="704" t="s">
        <v>12951</v>
      </c>
    </row>
    <row r="19336" spans="1:8" ht="15" x14ac:dyDescent="0.2">
      <c r="A19336" s="733">
        <v>45416</v>
      </c>
      <c r="B19336" s="40" t="s">
        <v>11726</v>
      </c>
      <c r="C19336" s="62" t="s">
        <v>10989</v>
      </c>
      <c r="D19336" s="107" t="s">
        <v>12994</v>
      </c>
      <c r="E19336" s="57">
        <v>8500</v>
      </c>
      <c r="F19336" s="57"/>
      <c r="G19336" s="125">
        <f t="shared" si="467"/>
        <v>-8500</v>
      </c>
      <c r="H19336" s="704" t="s">
        <v>12951</v>
      </c>
    </row>
    <row r="19337" spans="1:8" ht="15" x14ac:dyDescent="0.2">
      <c r="A19337" s="733">
        <v>45416</v>
      </c>
      <c r="B19337" s="40" t="s">
        <v>12801</v>
      </c>
      <c r="C19337" s="62" t="s">
        <v>10989</v>
      </c>
      <c r="D19337" s="107" t="s">
        <v>3095</v>
      </c>
      <c r="E19337" s="57">
        <v>780</v>
      </c>
      <c r="F19337" s="57"/>
      <c r="G19337" s="125">
        <f t="shared" si="467"/>
        <v>-780</v>
      </c>
      <c r="H19337" s="704" t="s">
        <v>12951</v>
      </c>
    </row>
    <row r="19338" spans="1:8" ht="15" x14ac:dyDescent="0.2">
      <c r="A19338" s="733">
        <v>45416</v>
      </c>
      <c r="B19338" s="40" t="s">
        <v>12410</v>
      </c>
      <c r="C19338" s="62" t="s">
        <v>10989</v>
      </c>
      <c r="D19338" s="107" t="s">
        <v>10544</v>
      </c>
      <c r="E19338" s="57">
        <v>600</v>
      </c>
      <c r="F19338" s="57"/>
      <c r="G19338" s="125">
        <f t="shared" si="467"/>
        <v>-600</v>
      </c>
      <c r="H19338" s="704" t="s">
        <v>12951</v>
      </c>
    </row>
    <row r="19339" spans="1:8" ht="15" x14ac:dyDescent="0.2">
      <c r="A19339" s="733">
        <v>45416</v>
      </c>
      <c r="B19339" s="40" t="s">
        <v>11089</v>
      </c>
      <c r="C19339" s="62" t="s">
        <v>10989</v>
      </c>
      <c r="D19339" s="107" t="s">
        <v>12995</v>
      </c>
      <c r="E19339" s="57">
        <v>3186</v>
      </c>
      <c r="F19339" s="57"/>
      <c r="G19339" s="125">
        <f t="shared" si="467"/>
        <v>-3186</v>
      </c>
      <c r="H19339" s="704" t="s">
        <v>12951</v>
      </c>
    </row>
    <row r="19340" spans="1:8" ht="15" x14ac:dyDescent="0.2">
      <c r="A19340" s="733">
        <v>45416</v>
      </c>
      <c r="B19340" s="40" t="s">
        <v>103</v>
      </c>
      <c r="C19340" s="62" t="s">
        <v>103</v>
      </c>
      <c r="D19340" s="107" t="s">
        <v>10209</v>
      </c>
      <c r="E19340" s="57">
        <v>2000</v>
      </c>
      <c r="F19340" s="57"/>
      <c r="G19340" s="125">
        <f t="shared" si="467"/>
        <v>-2000</v>
      </c>
      <c r="H19340" s="704" t="s">
        <v>12951</v>
      </c>
    </row>
    <row r="19341" spans="1:8" ht="15" x14ac:dyDescent="0.2">
      <c r="A19341" s="733">
        <v>45416</v>
      </c>
      <c r="B19341" s="40" t="s">
        <v>11726</v>
      </c>
      <c r="C19341" s="62" t="s">
        <v>285</v>
      </c>
      <c r="D19341" s="107" t="s">
        <v>8661</v>
      </c>
      <c r="E19341" s="57">
        <v>1000</v>
      </c>
      <c r="F19341" s="57"/>
      <c r="G19341" s="125">
        <f t="shared" si="467"/>
        <v>-1000</v>
      </c>
      <c r="H19341" s="704" t="s">
        <v>12951</v>
      </c>
    </row>
    <row r="19342" spans="1:8" ht="15" x14ac:dyDescent="0.2">
      <c r="A19342" s="733">
        <v>45416</v>
      </c>
      <c r="B19342" s="40" t="s">
        <v>11726</v>
      </c>
      <c r="C19342" s="62" t="s">
        <v>10989</v>
      </c>
      <c r="D19342" s="107" t="s">
        <v>12996</v>
      </c>
      <c r="E19342" s="57">
        <v>500</v>
      </c>
      <c r="F19342" s="57"/>
      <c r="G19342" s="125">
        <f t="shared" si="467"/>
        <v>-500</v>
      </c>
      <c r="H19342" s="704" t="s">
        <v>12951</v>
      </c>
    </row>
    <row r="19343" spans="1:8" ht="15" x14ac:dyDescent="0.2">
      <c r="A19343" s="733">
        <v>45416</v>
      </c>
      <c r="B19343" s="40" t="s">
        <v>11883</v>
      </c>
      <c r="C19343" s="62" t="s">
        <v>5740</v>
      </c>
      <c r="D19343" s="107" t="s">
        <v>369</v>
      </c>
      <c r="E19343" s="57">
        <v>1000</v>
      </c>
      <c r="F19343" s="57"/>
      <c r="G19343" s="125">
        <f t="shared" si="467"/>
        <v>-1000</v>
      </c>
      <c r="H19343" s="704" t="s">
        <v>12951</v>
      </c>
    </row>
    <row r="19344" spans="1:8" ht="24" x14ac:dyDescent="0.2">
      <c r="A19344" s="733">
        <v>45416</v>
      </c>
      <c r="B19344" s="40" t="s">
        <v>25</v>
      </c>
      <c r="C19344" s="62" t="s">
        <v>7544</v>
      </c>
      <c r="D19344" s="128" t="s">
        <v>13027</v>
      </c>
      <c r="E19344" s="57">
        <v>100000</v>
      </c>
      <c r="F19344" s="57"/>
      <c r="G19344" s="125">
        <f t="shared" ref="G19344:G19346" si="469">F19344-E19344</f>
        <v>-100000</v>
      </c>
      <c r="H19344" s="704" t="s">
        <v>12951</v>
      </c>
    </row>
    <row r="19345" spans="1:8" ht="15" x14ac:dyDescent="0.2">
      <c r="A19345" s="733">
        <v>45416</v>
      </c>
      <c r="B19345" s="40" t="s">
        <v>11022</v>
      </c>
      <c r="C19345" s="62" t="s">
        <v>10989</v>
      </c>
      <c r="D19345" s="128" t="s">
        <v>13092</v>
      </c>
      <c r="E19345" s="57">
        <v>19000</v>
      </c>
      <c r="F19345" s="57"/>
      <c r="G19345" s="125">
        <f t="shared" si="469"/>
        <v>-19000</v>
      </c>
      <c r="H19345" s="704" t="s">
        <v>12951</v>
      </c>
    </row>
    <row r="19346" spans="1:8" ht="15" x14ac:dyDescent="0.2">
      <c r="A19346" s="733">
        <v>45418</v>
      </c>
      <c r="B19346" s="40" t="s">
        <v>103</v>
      </c>
      <c r="C19346" s="62" t="s">
        <v>8148</v>
      </c>
      <c r="D19346" s="107" t="s">
        <v>6309</v>
      </c>
      <c r="E19346" s="57">
        <v>930</v>
      </c>
      <c r="F19346" s="57"/>
      <c r="G19346" s="125">
        <f t="shared" si="469"/>
        <v>-930</v>
      </c>
      <c r="H19346" s="704" t="s">
        <v>12951</v>
      </c>
    </row>
    <row r="19347" spans="1:8" ht="15" x14ac:dyDescent="0.2">
      <c r="A19347" s="733">
        <v>45418</v>
      </c>
      <c r="B19347" s="40" t="s">
        <v>12410</v>
      </c>
      <c r="C19347" s="62" t="s">
        <v>5740</v>
      </c>
      <c r="D19347" s="107" t="s">
        <v>369</v>
      </c>
      <c r="E19347" s="57">
        <v>800</v>
      </c>
      <c r="F19347" s="57"/>
      <c r="G19347" s="125">
        <f t="shared" ref="G19347:G19353" si="470">F19347-E19347</f>
        <v>-800</v>
      </c>
      <c r="H19347" s="704" t="s">
        <v>12951</v>
      </c>
    </row>
    <row r="19348" spans="1:8" ht="15" x14ac:dyDescent="0.2">
      <c r="A19348" s="733">
        <v>45418</v>
      </c>
      <c r="B19348" s="40" t="s">
        <v>11726</v>
      </c>
      <c r="C19348" s="62" t="s">
        <v>10989</v>
      </c>
      <c r="D19348" s="107" t="s">
        <v>12997</v>
      </c>
      <c r="E19348" s="57">
        <v>4980</v>
      </c>
      <c r="F19348" s="57"/>
      <c r="G19348" s="125">
        <f t="shared" si="470"/>
        <v>-4980</v>
      </c>
      <c r="H19348" s="704" t="s">
        <v>12951</v>
      </c>
    </row>
    <row r="19349" spans="1:8" ht="15" x14ac:dyDescent="0.2">
      <c r="A19349" s="733">
        <v>45418</v>
      </c>
      <c r="B19349" s="40" t="s">
        <v>12998</v>
      </c>
      <c r="C19349" s="62" t="s">
        <v>5740</v>
      </c>
      <c r="D19349" s="107" t="s">
        <v>369</v>
      </c>
      <c r="E19349" s="57">
        <v>1000</v>
      </c>
      <c r="F19349" s="57"/>
      <c r="G19349" s="125">
        <f t="shared" si="470"/>
        <v>-1000</v>
      </c>
      <c r="H19349" s="704" t="s">
        <v>12951</v>
      </c>
    </row>
    <row r="19350" spans="1:8" ht="15" x14ac:dyDescent="0.2">
      <c r="A19350" s="733">
        <v>45418</v>
      </c>
      <c r="B19350" s="40" t="s">
        <v>11085</v>
      </c>
      <c r="C19350" s="62" t="s">
        <v>5740</v>
      </c>
      <c r="D19350" s="107" t="s">
        <v>369</v>
      </c>
      <c r="E19350" s="57">
        <v>2000</v>
      </c>
      <c r="F19350" s="57"/>
      <c r="G19350" s="125">
        <f t="shared" si="470"/>
        <v>-2000</v>
      </c>
      <c r="H19350" s="704" t="s">
        <v>12951</v>
      </c>
    </row>
    <row r="19351" spans="1:8" ht="15" x14ac:dyDescent="0.2">
      <c r="A19351" s="733">
        <v>45418</v>
      </c>
      <c r="B19351" s="40" t="s">
        <v>103</v>
      </c>
      <c r="C19351" s="62" t="s">
        <v>103</v>
      </c>
      <c r="D19351" s="107" t="s">
        <v>10984</v>
      </c>
      <c r="E19351" s="57">
        <v>1000</v>
      </c>
      <c r="F19351" s="57"/>
      <c r="G19351" s="125">
        <f t="shared" si="470"/>
        <v>-1000</v>
      </c>
      <c r="H19351" s="704" t="s">
        <v>12951</v>
      </c>
    </row>
    <row r="19352" spans="1:8" ht="15" x14ac:dyDescent="0.2">
      <c r="A19352" s="733">
        <v>45418</v>
      </c>
      <c r="B19352" s="40" t="s">
        <v>103</v>
      </c>
      <c r="C19352" s="62" t="s">
        <v>103</v>
      </c>
      <c r="D19352" s="107" t="s">
        <v>13001</v>
      </c>
      <c r="E19352" s="57">
        <v>800</v>
      </c>
      <c r="F19352" s="57"/>
      <c r="G19352" s="125">
        <f t="shared" si="470"/>
        <v>-800</v>
      </c>
      <c r="H19352" s="704" t="s">
        <v>12951</v>
      </c>
    </row>
    <row r="19353" spans="1:8" ht="15" x14ac:dyDescent="0.2">
      <c r="A19353" s="733">
        <v>45418</v>
      </c>
      <c r="B19353" s="40" t="s">
        <v>103</v>
      </c>
      <c r="C19353" s="62" t="s">
        <v>103</v>
      </c>
      <c r="D19353" s="107" t="s">
        <v>10209</v>
      </c>
      <c r="E19353" s="57">
        <v>3000</v>
      </c>
      <c r="F19353" s="57"/>
      <c r="G19353" s="125">
        <f t="shared" si="470"/>
        <v>-3000</v>
      </c>
      <c r="H19353" s="704" t="s">
        <v>12951</v>
      </c>
    </row>
    <row r="19354" spans="1:8" ht="15" x14ac:dyDescent="0.2">
      <c r="A19354" s="733">
        <v>45418</v>
      </c>
      <c r="B19354" s="40" t="s">
        <v>11883</v>
      </c>
      <c r="C19354" s="62" t="s">
        <v>12013</v>
      </c>
      <c r="D19354" s="107" t="s">
        <v>13002</v>
      </c>
      <c r="E19354" s="57">
        <v>200000</v>
      </c>
      <c r="F19354" s="57"/>
      <c r="G19354" s="125">
        <f t="shared" ref="G19354:G19358" si="471">F19354-E19354</f>
        <v>-200000</v>
      </c>
      <c r="H19354" s="704" t="s">
        <v>12951</v>
      </c>
    </row>
    <row r="19355" spans="1:8" ht="15" x14ac:dyDescent="0.2">
      <c r="A19355" s="733">
        <v>45418</v>
      </c>
      <c r="B19355" s="40" t="s">
        <v>12998</v>
      </c>
      <c r="C19355" s="62" t="s">
        <v>13005</v>
      </c>
      <c r="D19355" s="107" t="s">
        <v>13003</v>
      </c>
      <c r="E19355" s="57">
        <v>27500</v>
      </c>
      <c r="F19355" s="57"/>
      <c r="G19355" s="125">
        <f t="shared" si="471"/>
        <v>-27500</v>
      </c>
      <c r="H19355" s="704" t="s">
        <v>12951</v>
      </c>
    </row>
    <row r="19356" spans="1:8" ht="15" x14ac:dyDescent="0.2">
      <c r="A19356" s="733">
        <v>45418</v>
      </c>
      <c r="B19356" s="40" t="s">
        <v>12998</v>
      </c>
      <c r="C19356" s="62" t="s">
        <v>13005</v>
      </c>
      <c r="D19356" s="107" t="s">
        <v>13003</v>
      </c>
      <c r="E19356" s="57">
        <v>7000</v>
      </c>
      <c r="F19356" s="57"/>
      <c r="G19356" s="125">
        <f t="shared" si="471"/>
        <v>-7000</v>
      </c>
      <c r="H19356" s="704" t="s">
        <v>12951</v>
      </c>
    </row>
    <row r="19357" spans="1:8" ht="15" x14ac:dyDescent="0.2">
      <c r="A19357" s="733">
        <v>45418</v>
      </c>
      <c r="B19357" s="40" t="s">
        <v>12410</v>
      </c>
      <c r="C19357" s="62" t="s">
        <v>11382</v>
      </c>
      <c r="D19357" s="107" t="s">
        <v>13004</v>
      </c>
      <c r="E19357" s="57">
        <v>100000</v>
      </c>
      <c r="F19357" s="57"/>
      <c r="G19357" s="125">
        <f t="shared" si="471"/>
        <v>-100000</v>
      </c>
      <c r="H19357" s="704" t="s">
        <v>12951</v>
      </c>
    </row>
    <row r="19358" spans="1:8" ht="15" x14ac:dyDescent="0.2">
      <c r="A19358" s="733">
        <v>45418</v>
      </c>
      <c r="B19358" s="62" t="s">
        <v>12608</v>
      </c>
      <c r="C19358" s="669" t="s">
        <v>12004</v>
      </c>
      <c r="D19358" s="912" t="s">
        <v>13036</v>
      </c>
      <c r="E19358" s="584">
        <v>15350</v>
      </c>
      <c r="F19358" s="57"/>
      <c r="G19358" s="125">
        <f t="shared" si="471"/>
        <v>-15350</v>
      </c>
      <c r="H19358" s="704" t="s">
        <v>12951</v>
      </c>
    </row>
    <row r="19359" spans="1:8" ht="15" x14ac:dyDescent="0.2">
      <c r="A19359" s="733">
        <v>45418</v>
      </c>
      <c r="B19359" s="40" t="s">
        <v>10574</v>
      </c>
      <c r="C19359" s="669" t="s">
        <v>12004</v>
      </c>
      <c r="D19359" s="912" t="s">
        <v>13036</v>
      </c>
      <c r="E19359" s="584">
        <v>46500</v>
      </c>
      <c r="F19359" s="57"/>
      <c r="G19359" s="125">
        <f t="shared" ref="G19359:G19361" si="472">F19359-E19359</f>
        <v>-46500</v>
      </c>
      <c r="H19359" s="704" t="s">
        <v>12951</v>
      </c>
    </row>
    <row r="19360" spans="1:8" ht="15" x14ac:dyDescent="0.2">
      <c r="A19360" s="733">
        <v>45418</v>
      </c>
      <c r="B19360" s="40" t="s">
        <v>10907</v>
      </c>
      <c r="C19360" s="669" t="s">
        <v>12004</v>
      </c>
      <c r="D19360" s="912" t="s">
        <v>13036</v>
      </c>
      <c r="E19360" s="584">
        <v>80500</v>
      </c>
      <c r="F19360" s="57"/>
      <c r="G19360" s="125">
        <f t="shared" si="472"/>
        <v>-80500</v>
      </c>
      <c r="H19360" s="704" t="s">
        <v>12951</v>
      </c>
    </row>
    <row r="19361" spans="1:8" ht="15" x14ac:dyDescent="0.2">
      <c r="A19361" s="733">
        <v>45418</v>
      </c>
      <c r="B19361" s="40" t="s">
        <v>11883</v>
      </c>
      <c r="C19361" s="669" t="s">
        <v>12004</v>
      </c>
      <c r="D19361" s="912" t="s">
        <v>13036</v>
      </c>
      <c r="E19361" s="584">
        <v>157650</v>
      </c>
      <c r="F19361" s="57"/>
      <c r="G19361" s="125">
        <f t="shared" si="472"/>
        <v>-157650</v>
      </c>
      <c r="H19361" s="704" t="s">
        <v>12951</v>
      </c>
    </row>
    <row r="19362" spans="1:8" ht="15" x14ac:dyDescent="0.2">
      <c r="A19362" s="733">
        <v>45419</v>
      </c>
      <c r="B19362" s="40" t="s">
        <v>103</v>
      </c>
      <c r="C19362" s="62" t="s">
        <v>103</v>
      </c>
      <c r="D19362" s="107" t="s">
        <v>10209</v>
      </c>
      <c r="E19362" s="57">
        <v>3000</v>
      </c>
      <c r="F19362" s="57"/>
      <c r="G19362" s="125">
        <f t="shared" ref="G19362:G19372" si="473">F19362-E19362</f>
        <v>-3000</v>
      </c>
      <c r="H19362" s="704" t="s">
        <v>12951</v>
      </c>
    </row>
    <row r="19363" spans="1:8" ht="15" x14ac:dyDescent="0.2">
      <c r="A19363" s="733">
        <v>45419</v>
      </c>
      <c r="B19363" s="40" t="s">
        <v>11883</v>
      </c>
      <c r="C19363" s="62" t="s">
        <v>12292</v>
      </c>
      <c r="D19363" s="107" t="s">
        <v>1156</v>
      </c>
      <c r="E19363" s="57">
        <v>50000</v>
      </c>
      <c r="F19363" s="57"/>
      <c r="G19363" s="125">
        <f t="shared" si="473"/>
        <v>-50000</v>
      </c>
      <c r="H19363" s="704" t="s">
        <v>12951</v>
      </c>
    </row>
    <row r="19364" spans="1:8" ht="15" x14ac:dyDescent="0.2">
      <c r="A19364" s="733">
        <v>45419</v>
      </c>
      <c r="B19364" s="40" t="s">
        <v>11726</v>
      </c>
      <c r="C19364" s="62" t="s">
        <v>10989</v>
      </c>
      <c r="D19364" s="107" t="s">
        <v>13006</v>
      </c>
      <c r="E19364" s="57">
        <v>23450</v>
      </c>
      <c r="F19364" s="57"/>
      <c r="G19364" s="125">
        <f t="shared" si="473"/>
        <v>-23450</v>
      </c>
      <c r="H19364" s="704" t="s">
        <v>12951</v>
      </c>
    </row>
    <row r="19365" spans="1:8" ht="15" x14ac:dyDescent="0.2">
      <c r="A19365" s="733">
        <v>45419</v>
      </c>
      <c r="B19365" s="40" t="s">
        <v>37</v>
      </c>
      <c r="C19365" s="62" t="s">
        <v>391</v>
      </c>
      <c r="D19365" s="107" t="s">
        <v>5754</v>
      </c>
      <c r="E19365" s="57">
        <v>3000</v>
      </c>
      <c r="F19365" s="57"/>
      <c r="G19365" s="125">
        <f t="shared" si="473"/>
        <v>-3000</v>
      </c>
      <c r="H19365" s="704" t="s">
        <v>12951</v>
      </c>
    </row>
    <row r="19366" spans="1:8" ht="15" x14ac:dyDescent="0.2">
      <c r="A19366" s="733">
        <v>45419</v>
      </c>
      <c r="B19366" s="40" t="s">
        <v>12998</v>
      </c>
      <c r="C19366" s="62" t="s">
        <v>5740</v>
      </c>
      <c r="D19366" s="107" t="s">
        <v>369</v>
      </c>
      <c r="E19366" s="57">
        <v>1000</v>
      </c>
      <c r="F19366" s="57"/>
      <c r="G19366" s="125">
        <f t="shared" si="473"/>
        <v>-1000</v>
      </c>
      <c r="H19366" s="704" t="s">
        <v>12951</v>
      </c>
    </row>
    <row r="19367" spans="1:8" ht="15" x14ac:dyDescent="0.2">
      <c r="A19367" s="733">
        <v>45419</v>
      </c>
      <c r="B19367" s="40" t="s">
        <v>11623</v>
      </c>
      <c r="C19367" s="62" t="s">
        <v>8370</v>
      </c>
      <c r="D19367" s="107" t="s">
        <v>369</v>
      </c>
      <c r="E19367" s="57">
        <v>1530</v>
      </c>
      <c r="F19367" s="57"/>
      <c r="G19367" s="125">
        <f t="shared" si="473"/>
        <v>-1530</v>
      </c>
      <c r="H19367" s="704" t="s">
        <v>12951</v>
      </c>
    </row>
    <row r="19368" spans="1:8" ht="15" x14ac:dyDescent="0.2">
      <c r="A19368" s="733">
        <v>45419</v>
      </c>
      <c r="B19368" s="40" t="s">
        <v>11623</v>
      </c>
      <c r="C19368" s="62" t="s">
        <v>285</v>
      </c>
      <c r="D19368" s="107" t="s">
        <v>8661</v>
      </c>
      <c r="E19368" s="57">
        <v>1000</v>
      </c>
      <c r="F19368" s="57"/>
      <c r="G19368" s="125">
        <f t="shared" si="473"/>
        <v>-1000</v>
      </c>
      <c r="H19368" s="704" t="s">
        <v>12951</v>
      </c>
    </row>
    <row r="19369" spans="1:8" ht="15" x14ac:dyDescent="0.2">
      <c r="A19369" s="733">
        <v>45419</v>
      </c>
      <c r="B19369" s="40" t="s">
        <v>12350</v>
      </c>
      <c r="C19369" s="62" t="s">
        <v>13007</v>
      </c>
      <c r="D19369" s="107" t="s">
        <v>13008</v>
      </c>
      <c r="E19369" s="57">
        <v>15000</v>
      </c>
      <c r="F19369" s="57"/>
      <c r="G19369" s="125">
        <f t="shared" si="473"/>
        <v>-15000</v>
      </c>
      <c r="H19369" s="704" t="s">
        <v>12951</v>
      </c>
    </row>
    <row r="19370" spans="1:8" ht="15" x14ac:dyDescent="0.2">
      <c r="A19370" s="733">
        <v>45419</v>
      </c>
      <c r="B19370" s="40" t="s">
        <v>11085</v>
      </c>
      <c r="C19370" s="62" t="s">
        <v>391</v>
      </c>
      <c r="D19370" s="107" t="s">
        <v>12838</v>
      </c>
      <c r="E19370" s="57">
        <v>1500</v>
      </c>
      <c r="F19370" s="57"/>
      <c r="G19370" s="125">
        <f t="shared" si="473"/>
        <v>-1500</v>
      </c>
      <c r="H19370" s="704" t="s">
        <v>12951</v>
      </c>
    </row>
    <row r="19371" spans="1:8" ht="15" x14ac:dyDescent="0.2">
      <c r="A19371" s="733">
        <v>45419</v>
      </c>
      <c r="B19371" s="40" t="s">
        <v>25</v>
      </c>
      <c r="C19371" s="62" t="s">
        <v>4064</v>
      </c>
      <c r="D19371" s="107" t="s">
        <v>13009</v>
      </c>
      <c r="E19371" s="57">
        <v>2450</v>
      </c>
      <c r="F19371" s="57"/>
      <c r="G19371" s="125">
        <f t="shared" si="473"/>
        <v>-2450</v>
      </c>
      <c r="H19371" s="704" t="s">
        <v>12951</v>
      </c>
    </row>
    <row r="19372" spans="1:8" ht="15" x14ac:dyDescent="0.2">
      <c r="A19372" s="733">
        <v>45419</v>
      </c>
      <c r="B19372" s="40" t="s">
        <v>11883</v>
      </c>
      <c r="C19372" s="62" t="s">
        <v>5740</v>
      </c>
      <c r="D19372" s="107" t="s">
        <v>369</v>
      </c>
      <c r="E19372" s="57">
        <v>200</v>
      </c>
      <c r="F19372" s="57"/>
      <c r="G19372" s="125">
        <f t="shared" si="473"/>
        <v>-200</v>
      </c>
      <c r="H19372" s="704" t="s">
        <v>12951</v>
      </c>
    </row>
    <row r="19373" spans="1:8" ht="15" x14ac:dyDescent="0.2">
      <c r="A19373" s="733">
        <v>45419</v>
      </c>
      <c r="B19373" s="40" t="s">
        <v>11605</v>
      </c>
      <c r="C19373" s="62" t="s">
        <v>12694</v>
      </c>
      <c r="D19373" s="107" t="s">
        <v>13011</v>
      </c>
      <c r="E19373" s="57">
        <v>130000</v>
      </c>
      <c r="F19373" s="57"/>
      <c r="G19373" s="125">
        <f t="shared" ref="G19373:G19377" si="474">F19373-E19373</f>
        <v>-130000</v>
      </c>
      <c r="H19373" s="704" t="s">
        <v>12951</v>
      </c>
    </row>
    <row r="19374" spans="1:8" ht="15" x14ac:dyDescent="0.2">
      <c r="A19374" s="733">
        <v>45419</v>
      </c>
      <c r="B19374" s="40" t="s">
        <v>11022</v>
      </c>
      <c r="C19374" s="62" t="s">
        <v>7221</v>
      </c>
      <c r="D19374" s="107" t="s">
        <v>13010</v>
      </c>
      <c r="E19374" s="57">
        <v>250000</v>
      </c>
      <c r="F19374" s="57"/>
      <c r="G19374" s="125">
        <f t="shared" si="474"/>
        <v>-250000</v>
      </c>
      <c r="H19374" s="704" t="s">
        <v>12951</v>
      </c>
    </row>
    <row r="19375" spans="1:8" ht="15" x14ac:dyDescent="0.2">
      <c r="A19375" s="733">
        <v>45419</v>
      </c>
      <c r="B19375" s="40" t="s">
        <v>12516</v>
      </c>
      <c r="C19375" s="62" t="s">
        <v>6475</v>
      </c>
      <c r="D19375" s="107" t="s">
        <v>13012</v>
      </c>
      <c r="E19375" s="57">
        <v>65000</v>
      </c>
      <c r="F19375" s="57"/>
      <c r="G19375" s="125">
        <f t="shared" si="474"/>
        <v>-65000</v>
      </c>
      <c r="H19375" s="704" t="s">
        <v>12951</v>
      </c>
    </row>
    <row r="19376" spans="1:8" ht="15" x14ac:dyDescent="0.2">
      <c r="A19376" s="733">
        <v>45419</v>
      </c>
      <c r="B19376" s="40" t="s">
        <v>3945</v>
      </c>
      <c r="C19376" s="62" t="s">
        <v>437</v>
      </c>
      <c r="D19376" s="107" t="s">
        <v>13013</v>
      </c>
      <c r="E19376" s="57">
        <v>45000</v>
      </c>
      <c r="F19376" s="57"/>
      <c r="G19376" s="125">
        <f t="shared" si="474"/>
        <v>-45000</v>
      </c>
      <c r="H19376" s="704" t="s">
        <v>12951</v>
      </c>
    </row>
    <row r="19377" spans="1:8" ht="15" x14ac:dyDescent="0.2">
      <c r="A19377" s="733">
        <v>45419</v>
      </c>
      <c r="B19377" s="40" t="s">
        <v>12350</v>
      </c>
      <c r="C19377" s="62" t="s">
        <v>13015</v>
      </c>
      <c r="D19377" s="107" t="s">
        <v>13014</v>
      </c>
      <c r="E19377" s="57">
        <v>50000</v>
      </c>
      <c r="F19377" s="57"/>
      <c r="G19377" s="125">
        <f t="shared" si="474"/>
        <v>-50000</v>
      </c>
      <c r="H19377" s="704" t="s">
        <v>12951</v>
      </c>
    </row>
    <row r="19378" spans="1:8" ht="15" x14ac:dyDescent="0.2">
      <c r="A19378" s="733">
        <v>45420</v>
      </c>
      <c r="B19378" s="40" t="s">
        <v>25</v>
      </c>
      <c r="C19378" s="62" t="s">
        <v>8148</v>
      </c>
      <c r="D19378" s="107" t="s">
        <v>6309</v>
      </c>
      <c r="E19378" s="57">
        <v>865</v>
      </c>
      <c r="F19378" s="57"/>
      <c r="G19378" s="125">
        <f t="shared" ref="G19378:G19390" si="475">F19378-E19378</f>
        <v>-865</v>
      </c>
      <c r="H19378" s="704" t="s">
        <v>12951</v>
      </c>
    </row>
    <row r="19379" spans="1:8" ht="15" x14ac:dyDescent="0.2">
      <c r="A19379" s="733">
        <v>45420</v>
      </c>
      <c r="B19379" s="40" t="s">
        <v>11726</v>
      </c>
      <c r="C19379" s="62" t="s">
        <v>5740</v>
      </c>
      <c r="D19379" s="107" t="s">
        <v>13016</v>
      </c>
      <c r="E19379" s="57">
        <v>1500</v>
      </c>
      <c r="F19379" s="57"/>
      <c r="G19379" s="125">
        <f t="shared" si="475"/>
        <v>-1500</v>
      </c>
      <c r="H19379" s="704" t="s">
        <v>12951</v>
      </c>
    </row>
    <row r="19380" spans="1:8" ht="15" x14ac:dyDescent="0.2">
      <c r="A19380" s="733">
        <v>45420</v>
      </c>
      <c r="B19380" s="40" t="s">
        <v>13017</v>
      </c>
      <c r="C19380" s="62" t="s">
        <v>11961</v>
      </c>
      <c r="D19380" s="107" t="s">
        <v>1156</v>
      </c>
      <c r="E19380" s="57">
        <v>5000</v>
      </c>
      <c r="F19380" s="57"/>
      <c r="G19380" s="125">
        <f t="shared" si="475"/>
        <v>-5000</v>
      </c>
      <c r="H19380" s="704" t="s">
        <v>12951</v>
      </c>
    </row>
    <row r="19381" spans="1:8" ht="15" x14ac:dyDescent="0.2">
      <c r="A19381" s="733">
        <v>45420</v>
      </c>
      <c r="B19381" s="40" t="s">
        <v>12350</v>
      </c>
      <c r="C19381" s="62" t="s">
        <v>10989</v>
      </c>
      <c r="D19381" s="107" t="s">
        <v>13018</v>
      </c>
      <c r="E19381" s="57">
        <v>17000</v>
      </c>
      <c r="F19381" s="57"/>
      <c r="G19381" s="125">
        <f t="shared" si="475"/>
        <v>-17000</v>
      </c>
      <c r="H19381" s="704" t="s">
        <v>12951</v>
      </c>
    </row>
    <row r="19382" spans="1:8" ht="15" x14ac:dyDescent="0.2">
      <c r="A19382" s="733">
        <v>45420</v>
      </c>
      <c r="B19382" s="40" t="s">
        <v>12350</v>
      </c>
      <c r="C19382" s="62" t="s">
        <v>10989</v>
      </c>
      <c r="D19382" s="107" t="s">
        <v>13019</v>
      </c>
      <c r="E19382" s="57">
        <v>42000</v>
      </c>
      <c r="F19382" s="57"/>
      <c r="G19382" s="125">
        <f t="shared" si="475"/>
        <v>-42000</v>
      </c>
      <c r="H19382" s="704" t="s">
        <v>12951</v>
      </c>
    </row>
    <row r="19383" spans="1:8" ht="15" x14ac:dyDescent="0.2">
      <c r="A19383" s="733">
        <v>45420</v>
      </c>
      <c r="B19383" s="40" t="s">
        <v>12350</v>
      </c>
      <c r="C19383" s="62" t="s">
        <v>10989</v>
      </c>
      <c r="D19383" s="107" t="s">
        <v>13020</v>
      </c>
      <c r="E19383" s="57">
        <v>31000</v>
      </c>
      <c r="F19383" s="57"/>
      <c r="G19383" s="125">
        <f t="shared" si="475"/>
        <v>-31000</v>
      </c>
      <c r="H19383" s="704" t="s">
        <v>12951</v>
      </c>
    </row>
    <row r="19384" spans="1:8" ht="15" x14ac:dyDescent="0.2">
      <c r="A19384" s="733">
        <v>45420</v>
      </c>
      <c r="B19384" s="40" t="s">
        <v>25</v>
      </c>
      <c r="C19384" s="62" t="s">
        <v>2427</v>
      </c>
      <c r="D19384" s="107" t="s">
        <v>2107</v>
      </c>
      <c r="E19384" s="57">
        <v>1500</v>
      </c>
      <c r="F19384" s="57"/>
      <c r="G19384" s="125">
        <f t="shared" si="475"/>
        <v>-1500</v>
      </c>
      <c r="H19384" s="704" t="s">
        <v>12951</v>
      </c>
    </row>
    <row r="19385" spans="1:8" ht="15" x14ac:dyDescent="0.2">
      <c r="A19385" s="733">
        <v>45420</v>
      </c>
      <c r="B19385" s="40" t="s">
        <v>12350</v>
      </c>
      <c r="C19385" s="62" t="s">
        <v>5740</v>
      </c>
      <c r="D19385" s="107" t="s">
        <v>369</v>
      </c>
      <c r="E19385" s="57">
        <v>900</v>
      </c>
      <c r="F19385" s="57"/>
      <c r="G19385" s="125">
        <f t="shared" si="475"/>
        <v>-900</v>
      </c>
      <c r="H19385" s="704" t="s">
        <v>12951</v>
      </c>
    </row>
    <row r="19386" spans="1:8" ht="15" x14ac:dyDescent="0.2">
      <c r="A19386" s="733">
        <v>45420</v>
      </c>
      <c r="B19386" s="40" t="s">
        <v>12410</v>
      </c>
      <c r="C19386" s="62" t="s">
        <v>10989</v>
      </c>
      <c r="D19386" s="107" t="s">
        <v>13053</v>
      </c>
      <c r="E19386" s="57">
        <v>18000</v>
      </c>
      <c r="F19386" s="57"/>
      <c r="G19386" s="125">
        <f t="shared" ref="G19386" si="476">F19386-E19386</f>
        <v>-18000</v>
      </c>
      <c r="H19386" s="704" t="s">
        <v>12951</v>
      </c>
    </row>
    <row r="19387" spans="1:8" ht="15" x14ac:dyDescent="0.2">
      <c r="A19387" s="733">
        <v>45420</v>
      </c>
      <c r="B19387" s="40" t="s">
        <v>11085</v>
      </c>
      <c r="C19387" s="62" t="s">
        <v>391</v>
      </c>
      <c r="D19387" s="107" t="s">
        <v>13054</v>
      </c>
      <c r="E19387" s="57">
        <v>9950</v>
      </c>
      <c r="F19387" s="57"/>
      <c r="G19387" s="125">
        <f t="shared" ref="G19387" si="477">F19387-E19387</f>
        <v>-9950</v>
      </c>
      <c r="H19387" s="704" t="s">
        <v>12951</v>
      </c>
    </row>
    <row r="19388" spans="1:8" ht="15" x14ac:dyDescent="0.2">
      <c r="A19388" s="733">
        <v>45420</v>
      </c>
      <c r="B19388" s="40" t="s">
        <v>103</v>
      </c>
      <c r="C19388" s="62" t="s">
        <v>103</v>
      </c>
      <c r="D19388" s="107" t="s">
        <v>10209</v>
      </c>
      <c r="E19388" s="57">
        <v>3000</v>
      </c>
      <c r="F19388" s="57"/>
      <c r="G19388" s="125">
        <f t="shared" si="475"/>
        <v>-3000</v>
      </c>
      <c r="H19388" s="704" t="s">
        <v>12951</v>
      </c>
    </row>
    <row r="19389" spans="1:8" ht="15" x14ac:dyDescent="0.2">
      <c r="A19389" s="733">
        <v>45420</v>
      </c>
      <c r="B19389" s="40" t="s">
        <v>3944</v>
      </c>
      <c r="C19389" s="62" t="s">
        <v>391</v>
      </c>
      <c r="D19389" s="107" t="s">
        <v>13025</v>
      </c>
      <c r="E19389" s="57">
        <v>700</v>
      </c>
      <c r="F19389" s="57"/>
      <c r="G19389" s="125">
        <f t="shared" si="475"/>
        <v>-700</v>
      </c>
      <c r="H19389" s="704" t="s">
        <v>12951</v>
      </c>
    </row>
    <row r="19390" spans="1:8" ht="15" x14ac:dyDescent="0.2">
      <c r="A19390" s="733">
        <v>45420</v>
      </c>
      <c r="B19390" s="40" t="s">
        <v>11085</v>
      </c>
      <c r="C19390" s="62" t="s">
        <v>391</v>
      </c>
      <c r="D19390" s="107" t="s">
        <v>5137</v>
      </c>
      <c r="E19390" s="57">
        <v>13970</v>
      </c>
      <c r="F19390" s="57"/>
      <c r="G19390" s="125">
        <f t="shared" si="475"/>
        <v>-13970</v>
      </c>
      <c r="H19390" s="704" t="s">
        <v>12951</v>
      </c>
    </row>
    <row r="19391" spans="1:8" ht="15" x14ac:dyDescent="0.2">
      <c r="A19391" s="733">
        <v>45420</v>
      </c>
      <c r="B19391" s="40" t="s">
        <v>25</v>
      </c>
      <c r="C19391" s="62" t="s">
        <v>7593</v>
      </c>
      <c r="D19391" s="107" t="s">
        <v>13026</v>
      </c>
      <c r="E19391" s="57">
        <v>85000</v>
      </c>
      <c r="F19391" s="57"/>
      <c r="G19391" s="125">
        <f t="shared" ref="G19391" si="478">F19391-E19391</f>
        <v>-85000</v>
      </c>
      <c r="H19391" s="704" t="s">
        <v>12951</v>
      </c>
    </row>
    <row r="19392" spans="1:8" ht="15" x14ac:dyDescent="0.2">
      <c r="A19392" s="733">
        <v>45420</v>
      </c>
      <c r="B19392" s="40" t="s">
        <v>25</v>
      </c>
      <c r="C19392" s="62" t="s">
        <v>391</v>
      </c>
      <c r="D19392" s="107" t="s">
        <v>13028</v>
      </c>
      <c r="E19392" s="57">
        <v>20950</v>
      </c>
      <c r="F19392" s="57"/>
      <c r="G19392" s="125">
        <f t="shared" ref="G19392" si="479">F19392-E19392</f>
        <v>-20950</v>
      </c>
      <c r="H19392" s="704" t="s">
        <v>12951</v>
      </c>
    </row>
    <row r="19393" spans="1:8" ht="15" x14ac:dyDescent="0.2">
      <c r="A19393" s="733">
        <v>45420</v>
      </c>
      <c r="B19393" s="40" t="s">
        <v>12350</v>
      </c>
      <c r="C19393" s="62" t="s">
        <v>13033</v>
      </c>
      <c r="D19393" s="107" t="s">
        <v>13029</v>
      </c>
      <c r="E19393" s="57">
        <v>40000</v>
      </c>
      <c r="F19393" s="57"/>
      <c r="G19393" s="125">
        <f t="shared" ref="G19393:G19398" si="480">F19393-E19393</f>
        <v>-40000</v>
      </c>
      <c r="H19393" s="704" t="s">
        <v>12951</v>
      </c>
    </row>
    <row r="19394" spans="1:8" ht="15" x14ac:dyDescent="0.2">
      <c r="A19394" s="733">
        <v>45420</v>
      </c>
      <c r="B19394" s="40" t="s">
        <v>3945</v>
      </c>
      <c r="C19394" s="62" t="s">
        <v>13034</v>
      </c>
      <c r="D19394" s="107" t="s">
        <v>13030</v>
      </c>
      <c r="E19394" s="57">
        <v>50000</v>
      </c>
      <c r="F19394" s="57"/>
      <c r="G19394" s="125">
        <f t="shared" si="480"/>
        <v>-50000</v>
      </c>
      <c r="H19394" s="704" t="s">
        <v>12951</v>
      </c>
    </row>
    <row r="19395" spans="1:8" ht="15" x14ac:dyDescent="0.2">
      <c r="A19395" s="733">
        <v>45420</v>
      </c>
      <c r="B19395" s="40" t="s">
        <v>11131</v>
      </c>
      <c r="C19395" s="62" t="s">
        <v>12501</v>
      </c>
      <c r="D19395" s="107" t="s">
        <v>13031</v>
      </c>
      <c r="E19395" s="57">
        <v>400000</v>
      </c>
      <c r="F19395" s="57"/>
      <c r="G19395" s="125">
        <f t="shared" si="480"/>
        <v>-400000</v>
      </c>
      <c r="H19395" s="704" t="s">
        <v>12951</v>
      </c>
    </row>
    <row r="19396" spans="1:8" ht="15" x14ac:dyDescent="0.2">
      <c r="A19396" s="733">
        <v>45420</v>
      </c>
      <c r="B19396" s="40" t="s">
        <v>12516</v>
      </c>
      <c r="C19396" s="62" t="s">
        <v>12789</v>
      </c>
      <c r="D19396" s="107" t="s">
        <v>13032</v>
      </c>
      <c r="E19396" s="57">
        <v>750000</v>
      </c>
      <c r="F19396" s="57"/>
      <c r="G19396" s="125">
        <f t="shared" si="480"/>
        <v>-750000</v>
      </c>
      <c r="H19396" s="704" t="s">
        <v>12951</v>
      </c>
    </row>
    <row r="19397" spans="1:8" ht="15" x14ac:dyDescent="0.2">
      <c r="A19397" s="733">
        <v>45420</v>
      </c>
      <c r="B19397" s="40" t="s">
        <v>12350</v>
      </c>
      <c r="C19397" s="62" t="s">
        <v>10989</v>
      </c>
      <c r="D19397" s="107" t="s">
        <v>13067</v>
      </c>
      <c r="E19397" s="57">
        <v>354000</v>
      </c>
      <c r="F19397" s="57"/>
      <c r="G19397" s="125">
        <f t="shared" ref="G19397" si="481">F19397-E19397</f>
        <v>-354000</v>
      </c>
      <c r="H19397" s="704" t="s">
        <v>12951</v>
      </c>
    </row>
    <row r="19398" spans="1:8" ht="15" x14ac:dyDescent="0.2">
      <c r="A19398" s="733">
        <v>45421</v>
      </c>
      <c r="B19398" s="40" t="s">
        <v>12350</v>
      </c>
      <c r="C19398" s="62" t="s">
        <v>12390</v>
      </c>
      <c r="D19398" s="107" t="s">
        <v>12445</v>
      </c>
      <c r="E19398" s="57">
        <v>530000</v>
      </c>
      <c r="F19398" s="57"/>
      <c r="G19398" s="125">
        <f t="shared" si="480"/>
        <v>-530000</v>
      </c>
      <c r="H19398" s="704" t="s">
        <v>12951</v>
      </c>
    </row>
    <row r="19399" spans="1:8" ht="15" x14ac:dyDescent="0.2">
      <c r="A19399" s="733">
        <v>45422</v>
      </c>
      <c r="B19399" s="40" t="s">
        <v>3945</v>
      </c>
      <c r="C19399" s="62" t="s">
        <v>5409</v>
      </c>
      <c r="D19399" s="107" t="s">
        <v>13056</v>
      </c>
      <c r="E19399" s="57">
        <v>24200</v>
      </c>
      <c r="F19399" s="57"/>
      <c r="G19399" s="125">
        <f t="shared" ref="G19399:G19424" si="482">F19399-E19399</f>
        <v>-24200</v>
      </c>
      <c r="H19399" s="704" t="s">
        <v>12951</v>
      </c>
    </row>
    <row r="19400" spans="1:8" ht="15" customHeight="1" x14ac:dyDescent="0.2">
      <c r="A19400" s="733">
        <v>45422</v>
      </c>
      <c r="B19400" s="62" t="s">
        <v>13312</v>
      </c>
      <c r="C19400" s="62" t="s">
        <v>391</v>
      </c>
      <c r="D19400" s="107" t="s">
        <v>13068</v>
      </c>
      <c r="E19400" s="57">
        <v>15000</v>
      </c>
      <c r="F19400" s="57"/>
      <c r="G19400" s="125">
        <f t="shared" ref="G19400:G19405" si="483">F19400-E19400</f>
        <v>-15000</v>
      </c>
      <c r="H19400" s="704" t="s">
        <v>12951</v>
      </c>
    </row>
    <row r="19401" spans="1:8" ht="15" x14ac:dyDescent="0.2">
      <c r="A19401" s="733">
        <v>45422</v>
      </c>
      <c r="B19401" s="40" t="s">
        <v>12410</v>
      </c>
      <c r="C19401" s="62" t="s">
        <v>285</v>
      </c>
      <c r="D19401" s="107" t="s">
        <v>13069</v>
      </c>
      <c r="E19401" s="57">
        <v>15000</v>
      </c>
      <c r="F19401" s="57"/>
      <c r="G19401" s="125">
        <f t="shared" si="483"/>
        <v>-15000</v>
      </c>
      <c r="H19401" s="704" t="s">
        <v>12951</v>
      </c>
    </row>
    <row r="19402" spans="1:8" ht="15" x14ac:dyDescent="0.2">
      <c r="A19402" s="733">
        <v>45422</v>
      </c>
      <c r="B19402" s="40" t="s">
        <v>11883</v>
      </c>
      <c r="C19402" s="62" t="s">
        <v>285</v>
      </c>
      <c r="D19402" s="107" t="s">
        <v>13069</v>
      </c>
      <c r="E19402" s="57">
        <v>15000</v>
      </c>
      <c r="F19402" s="57"/>
      <c r="G19402" s="125">
        <f t="shared" ref="G19402:G19404" si="484">F19402-E19402</f>
        <v>-15000</v>
      </c>
      <c r="H19402" s="704" t="s">
        <v>12951</v>
      </c>
    </row>
    <row r="19403" spans="1:8" ht="15" x14ac:dyDescent="0.2">
      <c r="A19403" s="733">
        <v>45422</v>
      </c>
      <c r="B19403" s="40" t="s">
        <v>10907</v>
      </c>
      <c r="C19403" s="62" t="s">
        <v>285</v>
      </c>
      <c r="D19403" s="107" t="s">
        <v>13069</v>
      </c>
      <c r="E19403" s="57">
        <v>15000</v>
      </c>
      <c r="F19403" s="57"/>
      <c r="G19403" s="125">
        <f t="shared" si="484"/>
        <v>-15000</v>
      </c>
      <c r="H19403" s="704" t="s">
        <v>12951</v>
      </c>
    </row>
    <row r="19404" spans="1:8" ht="15" x14ac:dyDescent="0.2">
      <c r="A19404" s="733">
        <v>45422</v>
      </c>
      <c r="B19404" s="40" t="s">
        <v>10230</v>
      </c>
      <c r="C19404" s="62" t="s">
        <v>285</v>
      </c>
      <c r="D19404" s="107" t="s">
        <v>13069</v>
      </c>
      <c r="E19404" s="57">
        <v>15000</v>
      </c>
      <c r="F19404" s="57"/>
      <c r="G19404" s="125">
        <f t="shared" si="484"/>
        <v>-15000</v>
      </c>
      <c r="H19404" s="704" t="s">
        <v>12951</v>
      </c>
    </row>
    <row r="19405" spans="1:8" ht="15" x14ac:dyDescent="0.2">
      <c r="A19405" s="733">
        <v>45422</v>
      </c>
      <c r="B19405" s="40" t="s">
        <v>10230</v>
      </c>
      <c r="C19405" s="62" t="s">
        <v>2795</v>
      </c>
      <c r="D19405" s="107" t="s">
        <v>13070</v>
      </c>
      <c r="E19405" s="57">
        <v>13000</v>
      </c>
      <c r="F19405" s="57"/>
      <c r="G19405" s="125">
        <f t="shared" si="483"/>
        <v>-13000</v>
      </c>
      <c r="H19405" s="704" t="s">
        <v>12951</v>
      </c>
    </row>
    <row r="19406" spans="1:8" ht="15" x14ac:dyDescent="0.2">
      <c r="A19406" s="733">
        <v>45423</v>
      </c>
      <c r="B19406" s="40" t="s">
        <v>103</v>
      </c>
      <c r="C19406" s="62" t="s">
        <v>2995</v>
      </c>
      <c r="D19406" s="107" t="s">
        <v>1156</v>
      </c>
      <c r="E19406" s="57">
        <v>10300</v>
      </c>
      <c r="F19406" s="57"/>
      <c r="G19406" s="125">
        <f t="shared" si="482"/>
        <v>-10300</v>
      </c>
      <c r="H19406" s="704" t="s">
        <v>12951</v>
      </c>
    </row>
    <row r="19407" spans="1:8" ht="15" x14ac:dyDescent="0.2">
      <c r="A19407" s="733">
        <v>45423</v>
      </c>
      <c r="B19407" s="40" t="s">
        <v>13058</v>
      </c>
      <c r="C19407" s="62" t="s">
        <v>5740</v>
      </c>
      <c r="D19407" s="107" t="s">
        <v>369</v>
      </c>
      <c r="E19407" s="57">
        <v>1500</v>
      </c>
      <c r="F19407" s="57"/>
      <c r="G19407" s="125">
        <f t="shared" si="482"/>
        <v>-1500</v>
      </c>
      <c r="H19407" s="704" t="s">
        <v>12951</v>
      </c>
    </row>
    <row r="19408" spans="1:8" ht="15" x14ac:dyDescent="0.2">
      <c r="A19408" s="733">
        <v>45423</v>
      </c>
      <c r="B19408" s="40" t="s">
        <v>12410</v>
      </c>
      <c r="C19408" s="62" t="s">
        <v>8370</v>
      </c>
      <c r="D19408" s="107" t="s">
        <v>369</v>
      </c>
      <c r="E19408" s="57">
        <v>6000</v>
      </c>
      <c r="F19408" s="57"/>
      <c r="G19408" s="125">
        <f t="shared" si="482"/>
        <v>-6000</v>
      </c>
      <c r="H19408" s="704" t="s">
        <v>12951</v>
      </c>
    </row>
    <row r="19409" spans="1:8" ht="15" x14ac:dyDescent="0.2">
      <c r="A19409" s="733">
        <v>45423</v>
      </c>
      <c r="B19409" s="40" t="s">
        <v>103</v>
      </c>
      <c r="C19409" s="62" t="s">
        <v>103</v>
      </c>
      <c r="D19409" s="107" t="s">
        <v>10209</v>
      </c>
      <c r="E19409" s="57">
        <v>3000</v>
      </c>
      <c r="F19409" s="57"/>
      <c r="G19409" s="125">
        <f t="shared" si="482"/>
        <v>-3000</v>
      </c>
      <c r="H19409" s="704" t="s">
        <v>12951</v>
      </c>
    </row>
    <row r="19410" spans="1:8" ht="15" x14ac:dyDescent="0.2">
      <c r="A19410" s="733">
        <v>45423</v>
      </c>
      <c r="B19410" s="40" t="s">
        <v>11883</v>
      </c>
      <c r="C19410" s="62" t="s">
        <v>5740</v>
      </c>
      <c r="D19410" s="107" t="s">
        <v>369</v>
      </c>
      <c r="E19410" s="57">
        <v>2200</v>
      </c>
      <c r="F19410" s="57"/>
      <c r="G19410" s="125">
        <f t="shared" si="482"/>
        <v>-2200</v>
      </c>
      <c r="H19410" s="704" t="s">
        <v>12951</v>
      </c>
    </row>
    <row r="19411" spans="1:8" ht="15" x14ac:dyDescent="0.2">
      <c r="A19411" s="733">
        <v>45423</v>
      </c>
      <c r="B19411" s="62" t="s">
        <v>13312</v>
      </c>
      <c r="C19411" s="62" t="s">
        <v>9869</v>
      </c>
      <c r="D19411" s="107" t="s">
        <v>1156</v>
      </c>
      <c r="E19411" s="57">
        <v>62550</v>
      </c>
      <c r="F19411" s="57"/>
      <c r="G19411" s="125">
        <f t="shared" si="482"/>
        <v>-62550</v>
      </c>
      <c r="H19411" s="704" t="s">
        <v>12951</v>
      </c>
    </row>
    <row r="19412" spans="1:8" ht="15" x14ac:dyDescent="0.2">
      <c r="A19412" s="733">
        <v>45423</v>
      </c>
      <c r="B19412" s="40" t="s">
        <v>10906</v>
      </c>
      <c r="C19412" s="62" t="s">
        <v>9869</v>
      </c>
      <c r="D19412" s="107" t="s">
        <v>1156</v>
      </c>
      <c r="E19412" s="57">
        <v>9500</v>
      </c>
      <c r="F19412" s="57"/>
      <c r="G19412" s="125">
        <f t="shared" si="482"/>
        <v>-9500</v>
      </c>
      <c r="H19412" s="704" t="s">
        <v>12951</v>
      </c>
    </row>
    <row r="19413" spans="1:8" ht="15" x14ac:dyDescent="0.2">
      <c r="A19413" s="733">
        <v>45423</v>
      </c>
      <c r="B19413" s="40" t="s">
        <v>11726</v>
      </c>
      <c r="C19413" s="62" t="s">
        <v>11548</v>
      </c>
      <c r="D19413" s="107" t="s">
        <v>1156</v>
      </c>
      <c r="E19413" s="57">
        <v>14800</v>
      </c>
      <c r="F19413" s="57"/>
      <c r="G19413" s="125">
        <f t="shared" si="482"/>
        <v>-14800</v>
      </c>
      <c r="H19413" s="704" t="s">
        <v>12951</v>
      </c>
    </row>
    <row r="19414" spans="1:8" ht="15" x14ac:dyDescent="0.2">
      <c r="A19414" s="733">
        <v>45423</v>
      </c>
      <c r="B19414" s="40" t="s">
        <v>13058</v>
      </c>
      <c r="C19414" s="62" t="s">
        <v>11548</v>
      </c>
      <c r="D19414" s="107" t="s">
        <v>1156</v>
      </c>
      <c r="E19414" s="57">
        <v>53000</v>
      </c>
      <c r="F19414" s="57"/>
      <c r="G19414" s="125">
        <f t="shared" si="482"/>
        <v>-53000</v>
      </c>
      <c r="H19414" s="704" t="s">
        <v>12951</v>
      </c>
    </row>
    <row r="19415" spans="1:8" ht="15" x14ac:dyDescent="0.2">
      <c r="A19415" s="733">
        <v>45423</v>
      </c>
      <c r="B19415" s="40" t="s">
        <v>12350</v>
      </c>
      <c r="C19415" s="62" t="s">
        <v>5740</v>
      </c>
      <c r="D19415" s="107" t="s">
        <v>1156</v>
      </c>
      <c r="E19415" s="57">
        <v>1000</v>
      </c>
      <c r="F19415" s="57"/>
      <c r="G19415" s="125">
        <f t="shared" si="482"/>
        <v>-1000</v>
      </c>
      <c r="H19415" s="704" t="s">
        <v>12951</v>
      </c>
    </row>
    <row r="19416" spans="1:8" ht="15" x14ac:dyDescent="0.2">
      <c r="A19416" s="733">
        <v>45423</v>
      </c>
      <c r="B19416" s="40" t="s">
        <v>11726</v>
      </c>
      <c r="C19416" s="62" t="s">
        <v>6562</v>
      </c>
      <c r="D19416" s="107" t="s">
        <v>13059</v>
      </c>
      <c r="E19416" s="57">
        <v>21850</v>
      </c>
      <c r="F19416" s="57"/>
      <c r="G19416" s="125">
        <f t="shared" si="482"/>
        <v>-21850</v>
      </c>
      <c r="H19416" s="704" t="s">
        <v>12951</v>
      </c>
    </row>
    <row r="19417" spans="1:8" ht="15" x14ac:dyDescent="0.2">
      <c r="A19417" s="733">
        <v>45423</v>
      </c>
      <c r="B19417" s="40" t="s">
        <v>11883</v>
      </c>
      <c r="C19417" s="62" t="s">
        <v>5740</v>
      </c>
      <c r="D19417" s="107" t="s">
        <v>369</v>
      </c>
      <c r="E19417" s="57">
        <v>1800</v>
      </c>
      <c r="F19417" s="57"/>
      <c r="G19417" s="125">
        <f t="shared" si="482"/>
        <v>-1800</v>
      </c>
      <c r="H19417" s="704" t="s">
        <v>12951</v>
      </c>
    </row>
    <row r="19418" spans="1:8" ht="15" x14ac:dyDescent="0.2">
      <c r="A19418" s="733">
        <v>45423</v>
      </c>
      <c r="B19418" s="40" t="s">
        <v>11883</v>
      </c>
      <c r="C19418" s="62" t="s">
        <v>5740</v>
      </c>
      <c r="D19418" s="107" t="s">
        <v>369</v>
      </c>
      <c r="E19418" s="57">
        <v>800</v>
      </c>
      <c r="F19418" s="57"/>
      <c r="G19418" s="125">
        <f t="shared" si="482"/>
        <v>-800</v>
      </c>
      <c r="H19418" s="704" t="s">
        <v>12951</v>
      </c>
    </row>
    <row r="19419" spans="1:8" ht="15" x14ac:dyDescent="0.2">
      <c r="A19419" s="733">
        <v>45423</v>
      </c>
      <c r="B19419" s="40" t="s">
        <v>3945</v>
      </c>
      <c r="C19419" s="62" t="s">
        <v>13060</v>
      </c>
      <c r="D19419" s="107" t="s">
        <v>13061</v>
      </c>
      <c r="E19419" s="57">
        <v>84500</v>
      </c>
      <c r="F19419" s="57"/>
      <c r="G19419" s="125">
        <f t="shared" si="482"/>
        <v>-84500</v>
      </c>
      <c r="H19419" s="704" t="s">
        <v>12951</v>
      </c>
    </row>
    <row r="19420" spans="1:8" ht="15" x14ac:dyDescent="0.2">
      <c r="A19420" s="733">
        <v>45423</v>
      </c>
      <c r="B19420" s="40" t="s">
        <v>11883</v>
      </c>
      <c r="C19420" s="62" t="s">
        <v>12186</v>
      </c>
      <c r="D19420" s="107" t="s">
        <v>6925</v>
      </c>
      <c r="E19420" s="57">
        <v>135900</v>
      </c>
      <c r="F19420" s="57"/>
      <c r="G19420" s="125">
        <f t="shared" si="482"/>
        <v>-135900</v>
      </c>
      <c r="H19420" s="704" t="s">
        <v>12951</v>
      </c>
    </row>
    <row r="19421" spans="1:8" ht="15" x14ac:dyDescent="0.2">
      <c r="A19421" s="733">
        <v>45423</v>
      </c>
      <c r="B19421" s="40" t="s">
        <v>12410</v>
      </c>
      <c r="C19421" s="62" t="s">
        <v>10989</v>
      </c>
      <c r="D19421" s="107" t="s">
        <v>13062</v>
      </c>
      <c r="E19421" s="57">
        <v>57000</v>
      </c>
      <c r="F19421" s="57"/>
      <c r="G19421" s="125">
        <f t="shared" si="482"/>
        <v>-57000</v>
      </c>
      <c r="H19421" s="704" t="s">
        <v>12951</v>
      </c>
    </row>
    <row r="19422" spans="1:8" ht="15" x14ac:dyDescent="0.2">
      <c r="A19422" s="733">
        <v>45423</v>
      </c>
      <c r="B19422" s="40" t="s">
        <v>11883</v>
      </c>
      <c r="C19422" s="62" t="s">
        <v>10989</v>
      </c>
      <c r="D19422" s="107" t="s">
        <v>13063</v>
      </c>
      <c r="E19422" s="57">
        <v>84800</v>
      </c>
      <c r="F19422" s="57"/>
      <c r="G19422" s="125">
        <f t="shared" si="482"/>
        <v>-84800</v>
      </c>
      <c r="H19422" s="704" t="s">
        <v>12951</v>
      </c>
    </row>
    <row r="19423" spans="1:8" ht="15" x14ac:dyDescent="0.2">
      <c r="A19423" s="733">
        <v>45423</v>
      </c>
      <c r="B19423" s="40" t="s">
        <v>12410</v>
      </c>
      <c r="C19423" s="62" t="s">
        <v>12013</v>
      </c>
      <c r="D19423" s="107" t="s">
        <v>13071</v>
      </c>
      <c r="E19423" s="57">
        <v>1500000</v>
      </c>
      <c r="F19423" s="57"/>
      <c r="G19423" s="125">
        <f t="shared" si="482"/>
        <v>-1500000</v>
      </c>
      <c r="H19423" s="704" t="s">
        <v>12951</v>
      </c>
    </row>
    <row r="19424" spans="1:8" ht="15" x14ac:dyDescent="0.2">
      <c r="A19424" s="733">
        <v>45424</v>
      </c>
      <c r="B19424" s="40" t="s">
        <v>11085</v>
      </c>
      <c r="C19424" s="62" t="s">
        <v>6782</v>
      </c>
      <c r="D19424" s="107" t="s">
        <v>10719</v>
      </c>
      <c r="E19424" s="57">
        <v>220000</v>
      </c>
      <c r="F19424" s="57"/>
      <c r="G19424" s="125">
        <f t="shared" si="482"/>
        <v>-220000</v>
      </c>
      <c r="H19424" s="704" t="s">
        <v>12951</v>
      </c>
    </row>
    <row r="19425" spans="1:8" ht="15" x14ac:dyDescent="0.2">
      <c r="A19425" s="733">
        <v>45425</v>
      </c>
      <c r="B19425" s="40" t="s">
        <v>11883</v>
      </c>
      <c r="C19425" s="62" t="s">
        <v>12742</v>
      </c>
      <c r="D19425" s="107" t="s">
        <v>13066</v>
      </c>
      <c r="E19425" s="57">
        <v>238800</v>
      </c>
      <c r="F19425" s="57"/>
      <c r="G19425" s="125">
        <f t="shared" ref="G19425:G19427" si="485">F19425-E19425</f>
        <v>-238800</v>
      </c>
      <c r="H19425" s="704" t="s">
        <v>12951</v>
      </c>
    </row>
    <row r="19426" spans="1:8" ht="15" x14ac:dyDescent="0.2">
      <c r="A19426" s="733">
        <v>45425</v>
      </c>
      <c r="B19426" s="40" t="s">
        <v>103</v>
      </c>
      <c r="C19426" s="62" t="s">
        <v>13064</v>
      </c>
      <c r="D19426" s="107" t="s">
        <v>13065</v>
      </c>
      <c r="E19426" s="57">
        <v>2000</v>
      </c>
      <c r="F19426" s="57"/>
      <c r="G19426" s="125">
        <f t="shared" si="485"/>
        <v>-2000</v>
      </c>
      <c r="H19426" s="704" t="s">
        <v>12951</v>
      </c>
    </row>
    <row r="19427" spans="1:8" ht="15" x14ac:dyDescent="0.2">
      <c r="A19427" s="733">
        <v>45425</v>
      </c>
      <c r="B19427" s="40" t="s">
        <v>11883</v>
      </c>
      <c r="C19427" s="62" t="s">
        <v>5740</v>
      </c>
      <c r="D19427" s="107" t="s">
        <v>369</v>
      </c>
      <c r="E19427" s="57">
        <v>760</v>
      </c>
      <c r="F19427" s="57"/>
      <c r="G19427" s="125">
        <f t="shared" si="485"/>
        <v>-760</v>
      </c>
      <c r="H19427" s="704" t="s">
        <v>12951</v>
      </c>
    </row>
    <row r="19428" spans="1:8" ht="15" x14ac:dyDescent="0.2">
      <c r="A19428" s="733">
        <v>45425</v>
      </c>
      <c r="B19428" s="40" t="s">
        <v>103</v>
      </c>
      <c r="C19428" s="62" t="s">
        <v>103</v>
      </c>
      <c r="D19428" s="107" t="s">
        <v>10209</v>
      </c>
      <c r="E19428" s="57">
        <v>3000</v>
      </c>
      <c r="F19428" s="57"/>
      <c r="G19428" s="125">
        <f t="shared" ref="G19428:G19432" si="486">F19428-E19428</f>
        <v>-3000</v>
      </c>
      <c r="H19428" s="704" t="s">
        <v>12951</v>
      </c>
    </row>
    <row r="19429" spans="1:8" ht="15" x14ac:dyDescent="0.2">
      <c r="A19429" s="733">
        <v>45425</v>
      </c>
      <c r="B19429" s="40" t="s">
        <v>11726</v>
      </c>
      <c r="C19429" s="62" t="s">
        <v>5740</v>
      </c>
      <c r="D19429" s="107" t="s">
        <v>369</v>
      </c>
      <c r="E19429" s="57">
        <v>900</v>
      </c>
      <c r="F19429" s="57"/>
      <c r="G19429" s="125">
        <f t="shared" si="486"/>
        <v>-900</v>
      </c>
      <c r="H19429" s="704" t="s">
        <v>12951</v>
      </c>
    </row>
    <row r="19430" spans="1:8" ht="15" x14ac:dyDescent="0.2">
      <c r="A19430" s="733">
        <v>45425</v>
      </c>
      <c r="B19430" s="40" t="s">
        <v>11085</v>
      </c>
      <c r="C19430" s="62" t="s">
        <v>12456</v>
      </c>
      <c r="D19430" s="107" t="s">
        <v>1156</v>
      </c>
      <c r="E19430" s="57">
        <v>20000</v>
      </c>
      <c r="F19430" s="57"/>
      <c r="G19430" s="125">
        <f t="shared" si="486"/>
        <v>-20000</v>
      </c>
      <c r="H19430" s="704" t="s">
        <v>12951</v>
      </c>
    </row>
    <row r="19431" spans="1:8" ht="15" x14ac:dyDescent="0.2">
      <c r="A19431" s="733">
        <v>45425</v>
      </c>
      <c r="B19431" s="40" t="s">
        <v>11883</v>
      </c>
      <c r="C19431" s="62" t="s">
        <v>5740</v>
      </c>
      <c r="D19431" s="107" t="s">
        <v>369</v>
      </c>
      <c r="E19431" s="57">
        <v>3000</v>
      </c>
      <c r="F19431" s="57"/>
      <c r="G19431" s="125">
        <f t="shared" si="486"/>
        <v>-3000</v>
      </c>
      <c r="H19431" s="704" t="s">
        <v>12951</v>
      </c>
    </row>
    <row r="19432" spans="1:8" ht="15" x14ac:dyDescent="0.2">
      <c r="A19432" s="733">
        <v>45425</v>
      </c>
      <c r="B19432" s="40" t="s">
        <v>11726</v>
      </c>
      <c r="C19432" s="62" t="s">
        <v>12746</v>
      </c>
      <c r="D19432" s="107" t="s">
        <v>11311</v>
      </c>
      <c r="E19432" s="57">
        <v>51350</v>
      </c>
      <c r="F19432" s="57"/>
      <c r="G19432" s="125">
        <f t="shared" si="486"/>
        <v>-51350</v>
      </c>
      <c r="H19432" s="704" t="s">
        <v>12951</v>
      </c>
    </row>
    <row r="19433" spans="1:8" ht="15" x14ac:dyDescent="0.2">
      <c r="A19433" s="733">
        <v>45425</v>
      </c>
      <c r="B19433" s="40" t="s">
        <v>12350</v>
      </c>
      <c r="C19433" s="62" t="s">
        <v>10989</v>
      </c>
      <c r="D19433" s="107" t="s">
        <v>13074</v>
      </c>
      <c r="E19433" s="57">
        <v>70000</v>
      </c>
      <c r="F19433" s="57"/>
      <c r="G19433" s="125">
        <f t="shared" ref="G19433:G19435" si="487">F19433-E19433</f>
        <v>-70000</v>
      </c>
      <c r="H19433" s="704" t="s">
        <v>12951</v>
      </c>
    </row>
    <row r="19434" spans="1:8" ht="15" x14ac:dyDescent="0.2">
      <c r="A19434" s="733">
        <v>45425</v>
      </c>
      <c r="B19434" s="40" t="s">
        <v>11605</v>
      </c>
      <c r="C19434" s="62" t="s">
        <v>10989</v>
      </c>
      <c r="D19434" s="107" t="s">
        <v>13075</v>
      </c>
      <c r="E19434" s="57">
        <v>25000</v>
      </c>
      <c r="F19434" s="57"/>
      <c r="G19434" s="125">
        <f t="shared" si="487"/>
        <v>-25000</v>
      </c>
      <c r="H19434" s="704" t="s">
        <v>12951</v>
      </c>
    </row>
    <row r="19435" spans="1:8" ht="15" x14ac:dyDescent="0.2">
      <c r="A19435" s="733">
        <v>45426</v>
      </c>
      <c r="B19435" s="40" t="s">
        <v>12516</v>
      </c>
      <c r="C19435" s="62" t="s">
        <v>12911</v>
      </c>
      <c r="D19435" s="107" t="s">
        <v>13076</v>
      </c>
      <c r="E19435" s="57">
        <v>10000</v>
      </c>
      <c r="F19435" s="57"/>
      <c r="G19435" s="125">
        <f t="shared" si="487"/>
        <v>-10000</v>
      </c>
      <c r="H19435" s="704" t="s">
        <v>12951</v>
      </c>
    </row>
    <row r="19436" spans="1:8" ht="15" x14ac:dyDescent="0.2">
      <c r="A19436" s="733">
        <v>45426</v>
      </c>
      <c r="B19436" s="40" t="s">
        <v>11883</v>
      </c>
      <c r="C19436" s="62" t="s">
        <v>10989</v>
      </c>
      <c r="D19436" s="107" t="s">
        <v>13077</v>
      </c>
      <c r="E19436" s="57">
        <v>1260</v>
      </c>
      <c r="F19436" s="57"/>
      <c r="G19436" s="125">
        <f t="shared" ref="G19436:G19444" si="488">F19436-E19436</f>
        <v>-1260</v>
      </c>
      <c r="H19436" s="704" t="s">
        <v>12951</v>
      </c>
    </row>
    <row r="19437" spans="1:8" ht="15" x14ac:dyDescent="0.2">
      <c r="A19437" s="733">
        <v>45426</v>
      </c>
      <c r="B19437" s="62" t="s">
        <v>11883</v>
      </c>
      <c r="C19437" s="62" t="s">
        <v>2189</v>
      </c>
      <c r="D19437" s="107" t="s">
        <v>13078</v>
      </c>
      <c r="E19437" s="57">
        <v>14000</v>
      </c>
      <c r="F19437" s="57"/>
      <c r="G19437" s="125">
        <f t="shared" si="488"/>
        <v>-14000</v>
      </c>
      <c r="H19437" s="704" t="s">
        <v>12951</v>
      </c>
    </row>
    <row r="19438" spans="1:8" ht="15" x14ac:dyDescent="0.2">
      <c r="A19438" s="733">
        <v>45426</v>
      </c>
      <c r="B19438" s="40" t="s">
        <v>12350</v>
      </c>
      <c r="C19438" s="62" t="s">
        <v>11102</v>
      </c>
      <c r="D19438" s="107" t="s">
        <v>13079</v>
      </c>
      <c r="E19438" s="57">
        <v>33000</v>
      </c>
      <c r="F19438" s="57"/>
      <c r="G19438" s="125">
        <f t="shared" si="488"/>
        <v>-33000</v>
      </c>
      <c r="H19438" s="704" t="s">
        <v>12951</v>
      </c>
    </row>
    <row r="19439" spans="1:8" ht="15" x14ac:dyDescent="0.2">
      <c r="A19439" s="733">
        <v>45426</v>
      </c>
      <c r="B19439" s="40" t="s">
        <v>11085</v>
      </c>
      <c r="C19439" s="62" t="s">
        <v>10989</v>
      </c>
      <c r="D19439" s="107" t="s">
        <v>13093</v>
      </c>
      <c r="E19439" s="57">
        <v>1960</v>
      </c>
      <c r="F19439" s="57"/>
      <c r="G19439" s="125">
        <f t="shared" ref="G19439:G19440" si="489">F19439-E19439</f>
        <v>-1960</v>
      </c>
      <c r="H19439" s="704" t="s">
        <v>12951</v>
      </c>
    </row>
    <row r="19440" spans="1:8" ht="15" x14ac:dyDescent="0.2">
      <c r="A19440" s="733">
        <v>45426</v>
      </c>
      <c r="B19440" s="40" t="s">
        <v>11883</v>
      </c>
      <c r="C19440" s="62" t="s">
        <v>10989</v>
      </c>
      <c r="D19440" s="107" t="s">
        <v>13094</v>
      </c>
      <c r="E19440" s="57">
        <v>4930</v>
      </c>
      <c r="F19440" s="57"/>
      <c r="G19440" s="125">
        <f t="shared" si="489"/>
        <v>-4930</v>
      </c>
      <c r="H19440" s="704" t="s">
        <v>12951</v>
      </c>
    </row>
    <row r="19441" spans="1:8" ht="15" x14ac:dyDescent="0.2">
      <c r="A19441" s="733">
        <v>45426</v>
      </c>
      <c r="B19441" s="40" t="s">
        <v>11726</v>
      </c>
      <c r="C19441" s="62" t="s">
        <v>10989</v>
      </c>
      <c r="D19441" s="107" t="s">
        <v>13080</v>
      </c>
      <c r="E19441" s="57">
        <v>1500</v>
      </c>
      <c r="F19441" s="57"/>
      <c r="G19441" s="125">
        <f t="shared" si="488"/>
        <v>-1500</v>
      </c>
      <c r="H19441" s="704" t="s">
        <v>12951</v>
      </c>
    </row>
    <row r="19442" spans="1:8" ht="15" x14ac:dyDescent="0.2">
      <c r="A19442" s="733">
        <v>45426</v>
      </c>
      <c r="B19442" s="40" t="s">
        <v>11883</v>
      </c>
      <c r="C19442" s="62" t="s">
        <v>391</v>
      </c>
      <c r="D19442" s="107" t="s">
        <v>13081</v>
      </c>
      <c r="E19442" s="57">
        <v>6650</v>
      </c>
      <c r="F19442" s="57"/>
      <c r="G19442" s="125">
        <f t="shared" si="488"/>
        <v>-6650</v>
      </c>
      <c r="H19442" s="704" t="s">
        <v>12951</v>
      </c>
    </row>
    <row r="19443" spans="1:8" ht="24" x14ac:dyDescent="0.2">
      <c r="A19443" s="733">
        <v>45427</v>
      </c>
      <c r="B19443" s="40" t="s">
        <v>11726</v>
      </c>
      <c r="C19443" s="62" t="s">
        <v>10989</v>
      </c>
      <c r="D19443" s="128" t="s">
        <v>13082</v>
      </c>
      <c r="E19443" s="57">
        <v>26300</v>
      </c>
      <c r="F19443" s="57"/>
      <c r="G19443" s="125">
        <f t="shared" si="488"/>
        <v>-26300</v>
      </c>
      <c r="H19443" s="704" t="s">
        <v>12951</v>
      </c>
    </row>
    <row r="19444" spans="1:8" ht="24" x14ac:dyDescent="0.2">
      <c r="A19444" s="733">
        <v>45427</v>
      </c>
      <c r="B19444" s="62" t="s">
        <v>11605</v>
      </c>
      <c r="C19444" s="550" t="s">
        <v>10989</v>
      </c>
      <c r="D19444" s="739" t="s">
        <v>13083</v>
      </c>
      <c r="E19444" s="551">
        <v>15000</v>
      </c>
      <c r="F19444" s="551"/>
      <c r="G19444" s="551">
        <f t="shared" si="488"/>
        <v>-15000</v>
      </c>
      <c r="H19444" s="1117" t="s">
        <v>12951</v>
      </c>
    </row>
    <row r="19445" spans="1:8" ht="24" x14ac:dyDescent="0.2">
      <c r="A19445" s="733">
        <v>45427</v>
      </c>
      <c r="B19445" s="62" t="s">
        <v>11883</v>
      </c>
      <c r="C19445" s="550" t="s">
        <v>10989</v>
      </c>
      <c r="D19445" s="739" t="s">
        <v>13083</v>
      </c>
      <c r="E19445" s="551">
        <v>15000</v>
      </c>
      <c r="F19445" s="551"/>
      <c r="G19445" s="551">
        <f t="shared" ref="G19445:G19449" si="490">F19445-E19445</f>
        <v>-15000</v>
      </c>
      <c r="H19445" s="1117" t="s">
        <v>12951</v>
      </c>
    </row>
    <row r="19446" spans="1:8" ht="24" x14ac:dyDescent="0.2">
      <c r="A19446" s="733">
        <v>45427</v>
      </c>
      <c r="B19446" s="62" t="s">
        <v>11726</v>
      </c>
      <c r="C19446" s="550" t="s">
        <v>10989</v>
      </c>
      <c r="D19446" s="739" t="s">
        <v>13083</v>
      </c>
      <c r="E19446" s="551">
        <v>15000</v>
      </c>
      <c r="F19446" s="551"/>
      <c r="G19446" s="551">
        <f t="shared" si="490"/>
        <v>-15000</v>
      </c>
      <c r="H19446" s="1117" t="s">
        <v>12951</v>
      </c>
    </row>
    <row r="19447" spans="1:8" ht="24" x14ac:dyDescent="0.2">
      <c r="A19447" s="733">
        <v>45427</v>
      </c>
      <c r="B19447" s="62" t="s">
        <v>11883</v>
      </c>
      <c r="C19447" s="550" t="s">
        <v>10989</v>
      </c>
      <c r="D19447" s="739" t="s">
        <v>13083</v>
      </c>
      <c r="E19447" s="551">
        <v>15000</v>
      </c>
      <c r="F19447" s="551"/>
      <c r="G19447" s="551">
        <f t="shared" si="490"/>
        <v>-15000</v>
      </c>
      <c r="H19447" s="1117" t="s">
        <v>12951</v>
      </c>
    </row>
    <row r="19448" spans="1:8" ht="15" x14ac:dyDescent="0.2">
      <c r="A19448" s="733">
        <v>45427</v>
      </c>
      <c r="B19448" s="40" t="s">
        <v>11085</v>
      </c>
      <c r="C19448" s="62" t="s">
        <v>13084</v>
      </c>
      <c r="D19448" s="107" t="s">
        <v>13085</v>
      </c>
      <c r="E19448" s="57">
        <v>600000</v>
      </c>
      <c r="F19448" s="57"/>
      <c r="G19448" s="125">
        <f t="shared" si="490"/>
        <v>-600000</v>
      </c>
      <c r="H19448" s="704" t="s">
        <v>12951</v>
      </c>
    </row>
    <row r="19449" spans="1:8" ht="15" x14ac:dyDescent="0.2">
      <c r="A19449" s="733">
        <v>45427</v>
      </c>
      <c r="B19449" s="40" t="s">
        <v>11883</v>
      </c>
      <c r="C19449" s="62" t="s">
        <v>391</v>
      </c>
      <c r="D19449" s="107" t="s">
        <v>6581</v>
      </c>
      <c r="E19449" s="57">
        <v>8550</v>
      </c>
      <c r="F19449" s="57"/>
      <c r="G19449" s="125">
        <f t="shared" si="490"/>
        <v>-8550</v>
      </c>
      <c r="H19449" s="704" t="s">
        <v>12951</v>
      </c>
    </row>
    <row r="19450" spans="1:8" ht="15" x14ac:dyDescent="0.2">
      <c r="A19450" s="733">
        <v>45427</v>
      </c>
      <c r="B19450" s="40" t="s">
        <v>103</v>
      </c>
      <c r="C19450" s="62" t="s">
        <v>103</v>
      </c>
      <c r="D19450" s="107" t="s">
        <v>10209</v>
      </c>
      <c r="E19450" s="57">
        <v>3000</v>
      </c>
      <c r="F19450" s="57"/>
      <c r="G19450" s="125">
        <f t="shared" ref="G19450:G19451" si="491">F19450-E19450</f>
        <v>-3000</v>
      </c>
      <c r="H19450" s="704" t="s">
        <v>12951</v>
      </c>
    </row>
    <row r="19451" spans="1:8" ht="15" x14ac:dyDescent="0.2">
      <c r="A19451" s="733">
        <v>45427</v>
      </c>
      <c r="B19451" s="40" t="s">
        <v>11883</v>
      </c>
      <c r="C19451" s="62" t="s">
        <v>10989</v>
      </c>
      <c r="D19451" s="107" t="s">
        <v>13086</v>
      </c>
      <c r="E19451" s="57">
        <v>19700</v>
      </c>
      <c r="F19451" s="57"/>
      <c r="G19451" s="125">
        <f t="shared" si="491"/>
        <v>-19700</v>
      </c>
      <c r="H19451" s="704" t="s">
        <v>12951</v>
      </c>
    </row>
    <row r="19452" spans="1:8" ht="15" x14ac:dyDescent="0.2">
      <c r="A19452" s="733">
        <v>45427</v>
      </c>
      <c r="B19452" s="40" t="s">
        <v>8874</v>
      </c>
      <c r="C19452" s="62" t="s">
        <v>5740</v>
      </c>
      <c r="D19452" s="107" t="s">
        <v>369</v>
      </c>
      <c r="E19452" s="57">
        <v>500</v>
      </c>
      <c r="F19452" s="57"/>
      <c r="G19452" s="125">
        <f t="shared" ref="G19452:G19454" si="492">F19452-E19452</f>
        <v>-500</v>
      </c>
      <c r="H19452" s="704" t="s">
        <v>12951</v>
      </c>
    </row>
    <row r="19453" spans="1:8" ht="15" x14ac:dyDescent="0.2">
      <c r="A19453" s="733">
        <v>45427</v>
      </c>
      <c r="B19453" s="40" t="s">
        <v>12410</v>
      </c>
      <c r="C19453" s="62" t="s">
        <v>5740</v>
      </c>
      <c r="D19453" s="107" t="s">
        <v>13087</v>
      </c>
      <c r="E19453" s="57">
        <v>11000</v>
      </c>
      <c r="F19453" s="57"/>
      <c r="G19453" s="125">
        <f t="shared" si="492"/>
        <v>-11000</v>
      </c>
      <c r="H19453" s="704" t="s">
        <v>12951</v>
      </c>
    </row>
    <row r="19454" spans="1:8" ht="15" x14ac:dyDescent="0.2">
      <c r="A19454" s="733">
        <v>45427</v>
      </c>
      <c r="B19454" s="40" t="s">
        <v>12410</v>
      </c>
      <c r="C19454" s="62" t="s">
        <v>5740</v>
      </c>
      <c r="D19454" s="107" t="s">
        <v>9605</v>
      </c>
      <c r="E19454" s="57">
        <v>2000</v>
      </c>
      <c r="F19454" s="57"/>
      <c r="G19454" s="125">
        <f t="shared" si="492"/>
        <v>-2000</v>
      </c>
      <c r="H19454" s="704" t="s">
        <v>12951</v>
      </c>
    </row>
    <row r="19455" spans="1:8" ht="15" x14ac:dyDescent="0.2">
      <c r="A19455" s="733">
        <v>45427</v>
      </c>
      <c r="B19455" s="40" t="s">
        <v>12516</v>
      </c>
      <c r="C19455" s="62" t="s">
        <v>11394</v>
      </c>
      <c r="D19455" s="107" t="s">
        <v>13089</v>
      </c>
      <c r="E19455" s="57">
        <v>200000</v>
      </c>
      <c r="F19455" s="57"/>
      <c r="G19455" s="125">
        <f t="shared" ref="G19455:G19456" si="493">F19455-E19455</f>
        <v>-200000</v>
      </c>
      <c r="H19455" s="704" t="s">
        <v>12951</v>
      </c>
    </row>
    <row r="19456" spans="1:8" ht="15" x14ac:dyDescent="0.2">
      <c r="A19456" s="733">
        <v>45427</v>
      </c>
      <c r="B19456" s="40" t="s">
        <v>12516</v>
      </c>
      <c r="C19456" s="62" t="s">
        <v>10989</v>
      </c>
      <c r="D19456" s="107" t="s">
        <v>13088</v>
      </c>
      <c r="E19456" s="57">
        <v>300000</v>
      </c>
      <c r="F19456" s="57"/>
      <c r="G19456" s="125">
        <f t="shared" si="493"/>
        <v>-300000</v>
      </c>
      <c r="H19456" s="704" t="s">
        <v>12951</v>
      </c>
    </row>
    <row r="19457" spans="1:8" ht="15" x14ac:dyDescent="0.2">
      <c r="A19457" s="733">
        <v>45428</v>
      </c>
      <c r="B19457" s="40" t="s">
        <v>8557</v>
      </c>
      <c r="C19457" s="62" t="s">
        <v>11961</v>
      </c>
      <c r="D19457" s="107" t="s">
        <v>6925</v>
      </c>
      <c r="E19457" s="57">
        <v>10000</v>
      </c>
      <c r="F19457" s="57"/>
      <c r="G19457" s="125">
        <f t="shared" ref="G19457:G19462" si="494">F19457-E19457</f>
        <v>-10000</v>
      </c>
      <c r="H19457" s="704" t="s">
        <v>12951</v>
      </c>
    </row>
    <row r="19458" spans="1:8" ht="15" x14ac:dyDescent="0.2">
      <c r="A19458" s="733">
        <v>45428</v>
      </c>
      <c r="B19458" s="40" t="s">
        <v>11883</v>
      </c>
      <c r="C19458" s="62" t="s">
        <v>285</v>
      </c>
      <c r="D19458" s="107" t="s">
        <v>8661</v>
      </c>
      <c r="E19458" s="57">
        <v>1000</v>
      </c>
      <c r="F19458" s="57"/>
      <c r="G19458" s="125">
        <f t="shared" si="494"/>
        <v>-1000</v>
      </c>
      <c r="H19458" s="704" t="s">
        <v>12951</v>
      </c>
    </row>
    <row r="19459" spans="1:8" ht="15" x14ac:dyDescent="0.2">
      <c r="A19459" s="733">
        <v>45428</v>
      </c>
      <c r="B19459" s="40" t="s">
        <v>12618</v>
      </c>
      <c r="C19459" s="62" t="s">
        <v>9472</v>
      </c>
      <c r="D19459" s="107" t="s">
        <v>1156</v>
      </c>
      <c r="E19459" s="57">
        <v>35000</v>
      </c>
      <c r="F19459" s="57"/>
      <c r="G19459" s="125">
        <f t="shared" si="494"/>
        <v>-35000</v>
      </c>
      <c r="H19459" s="704" t="s">
        <v>12951</v>
      </c>
    </row>
    <row r="19460" spans="1:8" ht="15" x14ac:dyDescent="0.2">
      <c r="A19460" s="733">
        <v>45428</v>
      </c>
      <c r="B19460" s="40" t="s">
        <v>11085</v>
      </c>
      <c r="C19460" s="62" t="s">
        <v>12456</v>
      </c>
      <c r="D19460" s="107" t="s">
        <v>1156</v>
      </c>
      <c r="E19460" s="57">
        <v>20000</v>
      </c>
      <c r="F19460" s="57"/>
      <c r="G19460" s="125">
        <f t="shared" si="494"/>
        <v>-20000</v>
      </c>
      <c r="H19460" s="704" t="s">
        <v>12951</v>
      </c>
    </row>
    <row r="19461" spans="1:8" ht="15" x14ac:dyDescent="0.2">
      <c r="A19461" s="733">
        <v>45428</v>
      </c>
      <c r="B19461" s="40" t="s">
        <v>12410</v>
      </c>
      <c r="C19461" s="62" t="s">
        <v>10989</v>
      </c>
      <c r="D19461" s="107" t="s">
        <v>13090</v>
      </c>
      <c r="E19461" s="57">
        <v>25600</v>
      </c>
      <c r="F19461" s="57"/>
      <c r="G19461" s="125">
        <f t="shared" si="494"/>
        <v>-25600</v>
      </c>
      <c r="H19461" s="704" t="s">
        <v>12951</v>
      </c>
    </row>
    <row r="19462" spans="1:8" ht="15" x14ac:dyDescent="0.2">
      <c r="A19462" s="733">
        <v>45428</v>
      </c>
      <c r="B19462" s="40" t="s">
        <v>13017</v>
      </c>
      <c r="C19462" s="62" t="s">
        <v>5740</v>
      </c>
      <c r="D19462" s="107" t="s">
        <v>1156</v>
      </c>
      <c r="E19462" s="57">
        <v>300</v>
      </c>
      <c r="F19462" s="57"/>
      <c r="G19462" s="125">
        <f t="shared" si="494"/>
        <v>-300</v>
      </c>
      <c r="H19462" s="704" t="s">
        <v>12951</v>
      </c>
    </row>
    <row r="19463" spans="1:8" ht="15" x14ac:dyDescent="0.2">
      <c r="A19463" s="733">
        <v>45428</v>
      </c>
      <c r="B19463" s="40" t="s">
        <v>11883</v>
      </c>
      <c r="C19463" s="62" t="s">
        <v>10989</v>
      </c>
      <c r="D19463" s="107" t="s">
        <v>13091</v>
      </c>
      <c r="E19463" s="57">
        <v>10000</v>
      </c>
      <c r="F19463" s="57"/>
      <c r="G19463" s="125">
        <f t="shared" ref="G19463:G19466" si="495">F19463-E19463</f>
        <v>-10000</v>
      </c>
      <c r="H19463" s="704" t="s">
        <v>12951</v>
      </c>
    </row>
    <row r="19464" spans="1:8" ht="15" x14ac:dyDescent="0.2">
      <c r="A19464" s="733">
        <v>45428</v>
      </c>
      <c r="B19464" s="40" t="s">
        <v>13017</v>
      </c>
      <c r="C19464" s="62" t="s">
        <v>10989</v>
      </c>
      <c r="D19464" s="107" t="s">
        <v>13106</v>
      </c>
      <c r="E19464" s="57">
        <v>23500</v>
      </c>
      <c r="F19464" s="57"/>
      <c r="G19464" s="125">
        <f t="shared" ref="G19464" si="496">F19464-E19464</f>
        <v>-23500</v>
      </c>
      <c r="H19464" s="704" t="s">
        <v>12951</v>
      </c>
    </row>
    <row r="19465" spans="1:8" ht="15" x14ac:dyDescent="0.2">
      <c r="A19465" s="733">
        <v>45428</v>
      </c>
      <c r="B19465" s="40" t="s">
        <v>12410</v>
      </c>
      <c r="C19465" s="62" t="s">
        <v>5740</v>
      </c>
      <c r="D19465" s="107" t="s">
        <v>9605</v>
      </c>
      <c r="E19465" s="57">
        <v>2000</v>
      </c>
      <c r="F19465" s="57"/>
      <c r="G19465" s="125">
        <f t="shared" si="495"/>
        <v>-2000</v>
      </c>
      <c r="H19465" s="704" t="s">
        <v>12951</v>
      </c>
    </row>
    <row r="19466" spans="1:8" ht="15" x14ac:dyDescent="0.2">
      <c r="A19466" s="733">
        <v>45429</v>
      </c>
      <c r="B19466" s="40" t="s">
        <v>11726</v>
      </c>
      <c r="C19466" s="62" t="s">
        <v>10989</v>
      </c>
      <c r="D19466" s="107" t="s">
        <v>8526</v>
      </c>
      <c r="E19466" s="57">
        <v>25725</v>
      </c>
      <c r="F19466" s="57"/>
      <c r="G19466" s="125">
        <f t="shared" si="495"/>
        <v>-25725</v>
      </c>
      <c r="H19466" s="704" t="s">
        <v>12951</v>
      </c>
    </row>
    <row r="19467" spans="1:8" ht="15" x14ac:dyDescent="0.2">
      <c r="A19467" s="733">
        <v>45429</v>
      </c>
      <c r="B19467" s="40" t="s">
        <v>103</v>
      </c>
      <c r="C19467" s="62" t="s">
        <v>103</v>
      </c>
      <c r="D19467" s="107" t="s">
        <v>10209</v>
      </c>
      <c r="E19467" s="57">
        <v>3000</v>
      </c>
      <c r="F19467" s="57"/>
      <c r="G19467" s="125">
        <f t="shared" ref="G19467:G19474" si="497">F19467-E19467</f>
        <v>-3000</v>
      </c>
      <c r="H19467" s="704" t="s">
        <v>12951</v>
      </c>
    </row>
    <row r="19468" spans="1:8" ht="15" x14ac:dyDescent="0.2">
      <c r="A19468" s="733">
        <v>45429</v>
      </c>
      <c r="B19468" s="40" t="s">
        <v>3944</v>
      </c>
      <c r="C19468" s="62"/>
      <c r="D19468" s="107" t="s">
        <v>13095</v>
      </c>
      <c r="E19468" s="57">
        <v>15000</v>
      </c>
      <c r="F19468" s="57"/>
      <c r="G19468" s="125">
        <f t="shared" si="497"/>
        <v>-15000</v>
      </c>
      <c r="H19468" s="704" t="s">
        <v>12951</v>
      </c>
    </row>
    <row r="19469" spans="1:8" ht="15" x14ac:dyDescent="0.2">
      <c r="A19469" s="733">
        <v>45429</v>
      </c>
      <c r="B19469" s="40" t="s">
        <v>12356</v>
      </c>
      <c r="C19469" s="62" t="s">
        <v>13107</v>
      </c>
      <c r="D19469" s="107" t="s">
        <v>13108</v>
      </c>
      <c r="E19469" s="57">
        <v>5000</v>
      </c>
      <c r="F19469" s="57"/>
      <c r="G19469" s="125">
        <f t="shared" ref="G19469" si="498">F19469-E19469</f>
        <v>-5000</v>
      </c>
      <c r="H19469" s="704" t="s">
        <v>12951</v>
      </c>
    </row>
    <row r="19470" spans="1:8" ht="15" x14ac:dyDescent="0.2">
      <c r="A19470" s="733">
        <v>45429</v>
      </c>
      <c r="B19470" s="40" t="s">
        <v>12410</v>
      </c>
      <c r="C19470" s="62" t="s">
        <v>5740</v>
      </c>
      <c r="D19470" s="107" t="s">
        <v>9605</v>
      </c>
      <c r="E19470" s="57">
        <v>3000</v>
      </c>
      <c r="F19470" s="57"/>
      <c r="G19470" s="125">
        <f t="shared" si="497"/>
        <v>-3000</v>
      </c>
      <c r="H19470" s="704" t="s">
        <v>12951</v>
      </c>
    </row>
    <row r="19471" spans="1:8" ht="15" x14ac:dyDescent="0.2">
      <c r="A19471" s="733">
        <v>45429</v>
      </c>
      <c r="B19471" s="40" t="s">
        <v>8557</v>
      </c>
      <c r="C19471" s="62" t="s">
        <v>12579</v>
      </c>
      <c r="D19471" s="107" t="s">
        <v>13096</v>
      </c>
      <c r="E19471" s="57">
        <v>15000</v>
      </c>
      <c r="F19471" s="57"/>
      <c r="G19471" s="125">
        <f t="shared" si="497"/>
        <v>-15000</v>
      </c>
      <c r="H19471" s="704" t="s">
        <v>12951</v>
      </c>
    </row>
    <row r="19472" spans="1:8" ht="15" x14ac:dyDescent="0.2">
      <c r="A19472" s="733">
        <v>45429</v>
      </c>
      <c r="B19472" s="40" t="s">
        <v>12410</v>
      </c>
      <c r="C19472" s="62" t="s">
        <v>11287</v>
      </c>
      <c r="D19472" s="107" t="s">
        <v>13096</v>
      </c>
      <c r="E19472" s="57">
        <v>120000</v>
      </c>
      <c r="F19472" s="57"/>
      <c r="G19472" s="125">
        <f t="shared" si="497"/>
        <v>-120000</v>
      </c>
      <c r="H19472" s="704" t="s">
        <v>12951</v>
      </c>
    </row>
    <row r="19473" spans="1:8" ht="15" x14ac:dyDescent="0.2">
      <c r="A19473" s="733">
        <v>45429</v>
      </c>
      <c r="B19473" s="40" t="s">
        <v>3945</v>
      </c>
      <c r="C19473" s="62" t="s">
        <v>12848</v>
      </c>
      <c r="D19473" s="107" t="s">
        <v>10719</v>
      </c>
      <c r="E19473" s="57">
        <v>100000</v>
      </c>
      <c r="F19473" s="57"/>
      <c r="G19473" s="125">
        <f t="shared" si="497"/>
        <v>-100000</v>
      </c>
      <c r="H19473" s="704" t="s">
        <v>12951</v>
      </c>
    </row>
    <row r="19474" spans="1:8" ht="15" x14ac:dyDescent="0.2">
      <c r="A19474" s="733">
        <v>45429</v>
      </c>
      <c r="B19474" s="62" t="s">
        <v>12608</v>
      </c>
      <c r="C19474" s="62" t="s">
        <v>13097</v>
      </c>
      <c r="D19474" s="107" t="s">
        <v>10719</v>
      </c>
      <c r="E19474" s="57">
        <v>350000</v>
      </c>
      <c r="F19474" s="57"/>
      <c r="G19474" s="125">
        <f t="shared" si="497"/>
        <v>-350000</v>
      </c>
      <c r="H19474" s="704" t="s">
        <v>12951</v>
      </c>
    </row>
    <row r="19475" spans="1:8" ht="15" x14ac:dyDescent="0.2">
      <c r="A19475" s="733">
        <v>45430</v>
      </c>
      <c r="B19475" s="40" t="s">
        <v>12410</v>
      </c>
      <c r="C19475" s="62" t="s">
        <v>10989</v>
      </c>
      <c r="D19475" s="107" t="s">
        <v>13098</v>
      </c>
      <c r="E19475" s="57">
        <v>35400</v>
      </c>
      <c r="F19475" s="57"/>
      <c r="G19475" s="125">
        <f t="shared" ref="G19475:G19478" si="499">F19475-E19475</f>
        <v>-35400</v>
      </c>
      <c r="H19475" s="704" t="s">
        <v>12951</v>
      </c>
    </row>
    <row r="19476" spans="1:8" ht="15" x14ac:dyDescent="0.2">
      <c r="A19476" s="733">
        <v>45430</v>
      </c>
      <c r="B19476" s="62" t="s">
        <v>13312</v>
      </c>
      <c r="C19476" s="62" t="s">
        <v>6422</v>
      </c>
      <c r="D19476" s="107" t="s">
        <v>13099</v>
      </c>
      <c r="E19476" s="57">
        <v>100000</v>
      </c>
      <c r="F19476" s="57"/>
      <c r="G19476" s="125">
        <f t="shared" si="499"/>
        <v>-100000</v>
      </c>
      <c r="H19476" s="704" t="s">
        <v>12951</v>
      </c>
    </row>
    <row r="19477" spans="1:8" ht="15" x14ac:dyDescent="0.2">
      <c r="A19477" s="733">
        <v>45430</v>
      </c>
      <c r="B19477" s="62" t="s">
        <v>13312</v>
      </c>
      <c r="C19477" s="62" t="s">
        <v>391</v>
      </c>
      <c r="D19477" s="107" t="s">
        <v>13100</v>
      </c>
      <c r="E19477" s="57">
        <v>1000</v>
      </c>
      <c r="F19477" s="57"/>
      <c r="G19477" s="125">
        <f t="shared" si="499"/>
        <v>-1000</v>
      </c>
      <c r="H19477" s="704" t="s">
        <v>12951</v>
      </c>
    </row>
    <row r="19478" spans="1:8" ht="15" x14ac:dyDescent="0.2">
      <c r="A19478" s="733">
        <v>45430</v>
      </c>
      <c r="B19478" s="40" t="s">
        <v>11726</v>
      </c>
      <c r="C19478" s="62" t="s">
        <v>391</v>
      </c>
      <c r="D19478" s="107" t="s">
        <v>6385</v>
      </c>
      <c r="E19478" s="57">
        <v>7200</v>
      </c>
      <c r="F19478" s="57"/>
      <c r="G19478" s="125">
        <f t="shared" si="499"/>
        <v>-7200</v>
      </c>
      <c r="H19478" s="704" t="s">
        <v>12951</v>
      </c>
    </row>
    <row r="19479" spans="1:8" ht="15" x14ac:dyDescent="0.2">
      <c r="A19479" s="733">
        <v>45430</v>
      </c>
      <c r="B19479" s="40" t="s">
        <v>103</v>
      </c>
      <c r="C19479" s="62" t="s">
        <v>103</v>
      </c>
      <c r="D19479" s="107" t="s">
        <v>10209</v>
      </c>
      <c r="E19479" s="57">
        <v>3000</v>
      </c>
      <c r="F19479" s="57"/>
      <c r="G19479" s="125">
        <f t="shared" ref="G19479" si="500">F19479-E19479</f>
        <v>-3000</v>
      </c>
      <c r="H19479" s="704" t="s">
        <v>12951</v>
      </c>
    </row>
    <row r="19480" spans="1:8" ht="15" x14ac:dyDescent="0.2">
      <c r="A19480" s="733">
        <v>45430</v>
      </c>
      <c r="B19480" s="40" t="s">
        <v>11726</v>
      </c>
      <c r="C19480" s="62" t="s">
        <v>5740</v>
      </c>
      <c r="D19480" s="107" t="s">
        <v>13109</v>
      </c>
      <c r="E19480" s="57">
        <v>3700</v>
      </c>
      <c r="F19480" s="57"/>
      <c r="G19480" s="125">
        <f t="shared" ref="G19480" si="501">F19480-E19480</f>
        <v>-3700</v>
      </c>
      <c r="H19480" s="704" t="s">
        <v>12951</v>
      </c>
    </row>
    <row r="19481" spans="1:8" ht="15" x14ac:dyDescent="0.2">
      <c r="A19481" s="733">
        <v>45432</v>
      </c>
      <c r="B19481" s="40" t="s">
        <v>12618</v>
      </c>
      <c r="C19481" s="62" t="s">
        <v>13110</v>
      </c>
      <c r="D19481" s="107" t="s">
        <v>1156</v>
      </c>
      <c r="E19481" s="57">
        <v>2000</v>
      </c>
      <c r="F19481" s="57"/>
      <c r="G19481" s="125">
        <f t="shared" ref="G19481:G19489" si="502">F19481-E19481</f>
        <v>-2000</v>
      </c>
      <c r="H19481" s="704" t="s">
        <v>12951</v>
      </c>
    </row>
    <row r="19482" spans="1:8" ht="15" x14ac:dyDescent="0.2">
      <c r="A19482" s="733">
        <v>45432</v>
      </c>
      <c r="B19482" s="62" t="s">
        <v>13312</v>
      </c>
      <c r="C19482" s="62" t="s">
        <v>5740</v>
      </c>
      <c r="D19482" s="107" t="s">
        <v>13111</v>
      </c>
      <c r="E19482" s="57">
        <v>2000</v>
      </c>
      <c r="F19482" s="57"/>
      <c r="G19482" s="125">
        <f t="shared" si="502"/>
        <v>-2000</v>
      </c>
      <c r="H19482" s="704" t="s">
        <v>12951</v>
      </c>
    </row>
    <row r="19483" spans="1:8" ht="15" x14ac:dyDescent="0.2">
      <c r="A19483" s="733">
        <v>45432</v>
      </c>
      <c r="B19483" s="40" t="s">
        <v>103</v>
      </c>
      <c r="C19483" s="62" t="s">
        <v>103</v>
      </c>
      <c r="D19483" s="107" t="s">
        <v>10209</v>
      </c>
      <c r="E19483" s="57">
        <v>5000</v>
      </c>
      <c r="F19483" s="57"/>
      <c r="G19483" s="125">
        <f t="shared" si="502"/>
        <v>-5000</v>
      </c>
      <c r="H19483" s="704" t="s">
        <v>12951</v>
      </c>
    </row>
    <row r="19484" spans="1:8" ht="15" x14ac:dyDescent="0.2">
      <c r="A19484" s="733">
        <v>45432</v>
      </c>
      <c r="B19484" s="40" t="s">
        <v>11085</v>
      </c>
      <c r="C19484" s="62" t="s">
        <v>10989</v>
      </c>
      <c r="D19484" s="107" t="s">
        <v>13112</v>
      </c>
      <c r="E19484" s="57">
        <v>6000</v>
      </c>
      <c r="F19484" s="57"/>
      <c r="G19484" s="125">
        <f t="shared" si="502"/>
        <v>-6000</v>
      </c>
      <c r="H19484" s="704" t="s">
        <v>12951</v>
      </c>
    </row>
    <row r="19485" spans="1:8" ht="15" x14ac:dyDescent="0.2">
      <c r="A19485" s="733">
        <v>45432</v>
      </c>
      <c r="B19485" s="40" t="s">
        <v>25</v>
      </c>
      <c r="C19485" s="62" t="s">
        <v>8148</v>
      </c>
      <c r="D19485" s="107" t="s">
        <v>6342</v>
      </c>
      <c r="E19485" s="57">
        <v>2915</v>
      </c>
      <c r="F19485" s="57"/>
      <c r="G19485" s="125">
        <f t="shared" si="502"/>
        <v>-2915</v>
      </c>
      <c r="H19485" s="704" t="s">
        <v>12951</v>
      </c>
    </row>
    <row r="19486" spans="1:8" ht="15" x14ac:dyDescent="0.2">
      <c r="A19486" s="733">
        <v>45432</v>
      </c>
      <c r="B19486" s="40" t="s">
        <v>103</v>
      </c>
      <c r="C19486" s="62" t="s">
        <v>8148</v>
      </c>
      <c r="D19486" s="107" t="s">
        <v>6342</v>
      </c>
      <c r="E19486" s="57">
        <v>8550</v>
      </c>
      <c r="F19486" s="57"/>
      <c r="G19486" s="125">
        <f t="shared" si="502"/>
        <v>-8550</v>
      </c>
      <c r="H19486" s="704" t="s">
        <v>12951</v>
      </c>
    </row>
    <row r="19487" spans="1:8" ht="15" x14ac:dyDescent="0.2">
      <c r="A19487" s="733">
        <v>45432</v>
      </c>
      <c r="B19487" s="40" t="s">
        <v>11883</v>
      </c>
      <c r="C19487" s="62" t="s">
        <v>13113</v>
      </c>
      <c r="D19487" s="107" t="s">
        <v>12287</v>
      </c>
      <c r="E19487" s="57">
        <v>174000</v>
      </c>
      <c r="F19487" s="57"/>
      <c r="G19487" s="125">
        <f t="shared" si="502"/>
        <v>-174000</v>
      </c>
      <c r="H19487" s="704" t="s">
        <v>12951</v>
      </c>
    </row>
    <row r="19488" spans="1:8" ht="15" x14ac:dyDescent="0.2">
      <c r="A19488" s="733">
        <v>45432</v>
      </c>
      <c r="B19488" s="40" t="s">
        <v>11085</v>
      </c>
      <c r="C19488" s="62" t="s">
        <v>10989</v>
      </c>
      <c r="D19488" s="107" t="s">
        <v>13114</v>
      </c>
      <c r="E19488" s="57">
        <v>30960</v>
      </c>
      <c r="F19488" s="57"/>
      <c r="G19488" s="125">
        <f t="shared" si="502"/>
        <v>-30960</v>
      </c>
      <c r="H19488" s="704" t="s">
        <v>12951</v>
      </c>
    </row>
    <row r="19489" spans="1:8" ht="15" x14ac:dyDescent="0.2">
      <c r="A19489" s="733">
        <v>45432</v>
      </c>
      <c r="B19489" s="40" t="s">
        <v>11085</v>
      </c>
      <c r="C19489" s="669" t="s">
        <v>255</v>
      </c>
      <c r="D19489" s="912" t="s">
        <v>13115</v>
      </c>
      <c r="E19489" s="584">
        <v>135900</v>
      </c>
      <c r="F19489" s="57"/>
      <c r="G19489" s="125">
        <f t="shared" si="502"/>
        <v>-135900</v>
      </c>
      <c r="H19489" s="704" t="s">
        <v>12951</v>
      </c>
    </row>
    <row r="19490" spans="1:8" ht="15" x14ac:dyDescent="0.2">
      <c r="A19490" s="733">
        <v>45432</v>
      </c>
      <c r="B19490" s="40" t="s">
        <v>11883</v>
      </c>
      <c r="C19490" s="669" t="s">
        <v>255</v>
      </c>
      <c r="D19490" s="912" t="s">
        <v>13115</v>
      </c>
      <c r="E19490" s="584">
        <v>48390</v>
      </c>
      <c r="F19490" s="57"/>
      <c r="G19490" s="125">
        <f t="shared" ref="G19490:G19498" si="503">F19490-E19490</f>
        <v>-48390</v>
      </c>
      <c r="H19490" s="704" t="s">
        <v>12951</v>
      </c>
    </row>
    <row r="19491" spans="1:8" ht="15" x14ac:dyDescent="0.2">
      <c r="A19491" s="733">
        <v>45432</v>
      </c>
      <c r="B19491" s="40" t="s">
        <v>12350</v>
      </c>
      <c r="C19491" s="669" t="s">
        <v>255</v>
      </c>
      <c r="D19491" s="912" t="s">
        <v>13115</v>
      </c>
      <c r="E19491" s="584">
        <v>90710</v>
      </c>
      <c r="F19491" s="57"/>
      <c r="G19491" s="125">
        <f t="shared" si="503"/>
        <v>-90710</v>
      </c>
      <c r="H19491" s="704" t="s">
        <v>12951</v>
      </c>
    </row>
    <row r="19492" spans="1:8" ht="15" x14ac:dyDescent="0.2">
      <c r="A19492" s="733">
        <v>45432</v>
      </c>
      <c r="B19492" s="40" t="s">
        <v>13017</v>
      </c>
      <c r="C19492" s="62" t="s">
        <v>11451</v>
      </c>
      <c r="D19492" s="107" t="s">
        <v>12320</v>
      </c>
      <c r="E19492" s="57">
        <v>96000</v>
      </c>
      <c r="F19492" s="57"/>
      <c r="G19492" s="125">
        <f t="shared" si="503"/>
        <v>-96000</v>
      </c>
      <c r="H19492" s="704" t="s">
        <v>12951</v>
      </c>
    </row>
    <row r="19493" spans="1:8" ht="15" x14ac:dyDescent="0.2">
      <c r="A19493" s="733">
        <v>45432</v>
      </c>
      <c r="B19493" s="40" t="s">
        <v>11085</v>
      </c>
      <c r="C19493" s="62" t="s">
        <v>10989</v>
      </c>
      <c r="D19493" s="107" t="s">
        <v>13116</v>
      </c>
      <c r="E19493" s="57">
        <v>23500</v>
      </c>
      <c r="F19493" s="57"/>
      <c r="G19493" s="125">
        <f t="shared" si="503"/>
        <v>-23500</v>
      </c>
      <c r="H19493" s="704" t="s">
        <v>12951</v>
      </c>
    </row>
    <row r="19494" spans="1:8" ht="15" x14ac:dyDescent="0.2">
      <c r="A19494" s="733">
        <v>45432</v>
      </c>
      <c r="B19494" s="40" t="s">
        <v>12516</v>
      </c>
      <c r="C19494" s="62" t="s">
        <v>10989</v>
      </c>
      <c r="D19494" s="107" t="s">
        <v>4451</v>
      </c>
      <c r="E19494" s="57">
        <v>6000</v>
      </c>
      <c r="F19494" s="57"/>
      <c r="G19494" s="125">
        <f t="shared" si="503"/>
        <v>-6000</v>
      </c>
      <c r="H19494" s="704" t="s">
        <v>12951</v>
      </c>
    </row>
    <row r="19495" spans="1:8" ht="15" x14ac:dyDescent="0.2">
      <c r="A19495" s="733">
        <v>45432</v>
      </c>
      <c r="B19495" s="40" t="s">
        <v>11131</v>
      </c>
      <c r="C19495" s="62" t="s">
        <v>10989</v>
      </c>
      <c r="D19495" s="107" t="s">
        <v>4451</v>
      </c>
      <c r="E19495" s="57">
        <v>7500</v>
      </c>
      <c r="F19495" s="57"/>
      <c r="G19495" s="125">
        <f t="shared" si="503"/>
        <v>-7500</v>
      </c>
      <c r="H19495" s="704" t="s">
        <v>12951</v>
      </c>
    </row>
    <row r="19496" spans="1:8" ht="15" x14ac:dyDescent="0.2">
      <c r="A19496" s="733">
        <v>45432</v>
      </c>
      <c r="B19496" s="40" t="s">
        <v>8874</v>
      </c>
      <c r="C19496" s="62" t="s">
        <v>10989</v>
      </c>
      <c r="D19496" s="107" t="s">
        <v>4451</v>
      </c>
      <c r="E19496" s="57">
        <v>2000</v>
      </c>
      <c r="F19496" s="57"/>
      <c r="G19496" s="125">
        <f t="shared" si="503"/>
        <v>-2000</v>
      </c>
      <c r="H19496" s="704" t="s">
        <v>12951</v>
      </c>
    </row>
    <row r="19497" spans="1:8" ht="15" x14ac:dyDescent="0.2">
      <c r="A19497" s="733">
        <v>45432</v>
      </c>
      <c r="B19497" s="40" t="s">
        <v>37</v>
      </c>
      <c r="C19497" s="62" t="s">
        <v>10989</v>
      </c>
      <c r="D19497" s="107" t="s">
        <v>4451</v>
      </c>
      <c r="E19497" s="57">
        <v>2500</v>
      </c>
      <c r="F19497" s="57"/>
      <c r="G19497" s="125">
        <f t="shared" si="503"/>
        <v>-2500</v>
      </c>
      <c r="H19497" s="704" t="s">
        <v>12951</v>
      </c>
    </row>
    <row r="19498" spans="1:8" ht="15" x14ac:dyDescent="0.2">
      <c r="A19498" s="733">
        <v>45432</v>
      </c>
      <c r="B19498" s="40" t="s">
        <v>103</v>
      </c>
      <c r="C19498" s="62" t="s">
        <v>9034</v>
      </c>
      <c r="D19498" s="107" t="s">
        <v>13133</v>
      </c>
      <c r="E19498" s="57">
        <v>15000</v>
      </c>
      <c r="F19498" s="57"/>
      <c r="G19498" s="125">
        <f t="shared" si="503"/>
        <v>-15000</v>
      </c>
      <c r="H19498" s="704" t="s">
        <v>12951</v>
      </c>
    </row>
    <row r="19499" spans="1:8" ht="15" x14ac:dyDescent="0.2">
      <c r="A19499" s="733">
        <v>45433</v>
      </c>
      <c r="B19499" s="62" t="s">
        <v>13312</v>
      </c>
      <c r="C19499" s="62" t="s">
        <v>5740</v>
      </c>
      <c r="D19499" s="107" t="s">
        <v>13121</v>
      </c>
      <c r="E19499" s="57">
        <v>3500</v>
      </c>
      <c r="F19499" s="57"/>
      <c r="G19499" s="125">
        <f t="shared" ref="G19499:G19504" si="504">F19499-E19499</f>
        <v>-3500</v>
      </c>
      <c r="H19499" s="704" t="s">
        <v>12951</v>
      </c>
    </row>
    <row r="19500" spans="1:8" ht="15" x14ac:dyDescent="0.2">
      <c r="A19500" s="733">
        <v>45433</v>
      </c>
      <c r="B19500" s="40" t="s">
        <v>3945</v>
      </c>
      <c r="C19500" s="62" t="s">
        <v>5740</v>
      </c>
      <c r="D19500" s="107" t="s">
        <v>369</v>
      </c>
      <c r="E19500" s="57">
        <v>1000</v>
      </c>
      <c r="F19500" s="57"/>
      <c r="G19500" s="125">
        <f t="shared" si="504"/>
        <v>-1000</v>
      </c>
      <c r="H19500" s="704" t="s">
        <v>12951</v>
      </c>
    </row>
    <row r="19501" spans="1:8" ht="15" x14ac:dyDescent="0.2">
      <c r="A19501" s="733">
        <v>45433</v>
      </c>
      <c r="B19501" s="40" t="s">
        <v>12696</v>
      </c>
      <c r="C19501" s="62" t="s">
        <v>5740</v>
      </c>
      <c r="D19501" s="107" t="s">
        <v>369</v>
      </c>
      <c r="E19501" s="57">
        <v>1000</v>
      </c>
      <c r="F19501" s="57"/>
      <c r="G19501" s="125">
        <f t="shared" si="504"/>
        <v>-1000</v>
      </c>
      <c r="H19501" s="704" t="s">
        <v>12951</v>
      </c>
    </row>
    <row r="19502" spans="1:8" ht="15" x14ac:dyDescent="0.2">
      <c r="A19502" s="733">
        <v>45433</v>
      </c>
      <c r="B19502" s="40" t="s">
        <v>11085</v>
      </c>
      <c r="C19502" s="62" t="s">
        <v>793</v>
      </c>
      <c r="D19502" s="107" t="s">
        <v>13122</v>
      </c>
      <c r="E19502" s="57">
        <v>6000</v>
      </c>
      <c r="F19502" s="57"/>
      <c r="G19502" s="125">
        <f t="shared" si="504"/>
        <v>-6000</v>
      </c>
      <c r="H19502" s="704" t="s">
        <v>12951</v>
      </c>
    </row>
    <row r="19503" spans="1:8" ht="15" x14ac:dyDescent="0.2">
      <c r="A19503" s="733">
        <v>45433</v>
      </c>
      <c r="B19503" s="40" t="s">
        <v>10906</v>
      </c>
      <c r="C19503" s="62" t="s">
        <v>12292</v>
      </c>
      <c r="D19503" s="107" t="s">
        <v>1156</v>
      </c>
      <c r="E19503" s="57">
        <v>10000</v>
      </c>
      <c r="F19503" s="57"/>
      <c r="G19503" s="125">
        <f t="shared" si="504"/>
        <v>-10000</v>
      </c>
      <c r="H19503" s="704" t="s">
        <v>12951</v>
      </c>
    </row>
    <row r="19504" spans="1:8" ht="15" x14ac:dyDescent="0.2">
      <c r="A19504" s="733">
        <v>45433</v>
      </c>
      <c r="B19504" s="40" t="s">
        <v>12350</v>
      </c>
      <c r="C19504" s="62" t="s">
        <v>11548</v>
      </c>
      <c r="D19504" s="107" t="s">
        <v>13123</v>
      </c>
      <c r="E19504" s="57">
        <v>151275</v>
      </c>
      <c r="F19504" s="57"/>
      <c r="G19504" s="125">
        <f t="shared" si="504"/>
        <v>-151275</v>
      </c>
      <c r="H19504" s="704" t="s">
        <v>12951</v>
      </c>
    </row>
    <row r="19505" spans="1:8" ht="15" x14ac:dyDescent="0.2">
      <c r="A19505" s="733">
        <v>45434</v>
      </c>
      <c r="B19505" s="40" t="s">
        <v>11089</v>
      </c>
      <c r="C19505" s="62" t="s">
        <v>5740</v>
      </c>
      <c r="D19505" s="107" t="s">
        <v>369</v>
      </c>
      <c r="E19505" s="57">
        <v>300</v>
      </c>
      <c r="F19505" s="57"/>
      <c r="G19505" s="125">
        <f t="shared" ref="G19505:G19514" si="505">F19505-E19505</f>
        <v>-300</v>
      </c>
      <c r="H19505" s="704" t="s">
        <v>12951</v>
      </c>
    </row>
    <row r="19506" spans="1:8" ht="15" x14ac:dyDescent="0.2">
      <c r="A19506" s="733">
        <v>45434</v>
      </c>
      <c r="B19506" s="40" t="s">
        <v>103</v>
      </c>
      <c r="C19506" s="62" t="s">
        <v>103</v>
      </c>
      <c r="D19506" s="107" t="s">
        <v>10209</v>
      </c>
      <c r="E19506" s="57">
        <v>4000</v>
      </c>
      <c r="F19506" s="57"/>
      <c r="G19506" s="125">
        <f t="shared" si="505"/>
        <v>-4000</v>
      </c>
      <c r="H19506" s="704" t="s">
        <v>12951</v>
      </c>
    </row>
    <row r="19507" spans="1:8" ht="15" x14ac:dyDescent="0.2">
      <c r="A19507" s="733">
        <v>45434</v>
      </c>
      <c r="B19507" s="40" t="s">
        <v>12350</v>
      </c>
      <c r="C19507" s="62" t="s">
        <v>5740</v>
      </c>
      <c r="D19507" s="107" t="s">
        <v>369</v>
      </c>
      <c r="E19507" s="57">
        <v>1000</v>
      </c>
      <c r="F19507" s="57"/>
      <c r="G19507" s="125">
        <f t="shared" si="505"/>
        <v>-1000</v>
      </c>
      <c r="H19507" s="704" t="s">
        <v>12951</v>
      </c>
    </row>
    <row r="19508" spans="1:8" ht="15" x14ac:dyDescent="0.2">
      <c r="A19508" s="733">
        <v>45434</v>
      </c>
      <c r="B19508" s="40" t="s">
        <v>12696</v>
      </c>
      <c r="C19508" s="62" t="s">
        <v>13124</v>
      </c>
      <c r="D19508" s="107" t="s">
        <v>13125</v>
      </c>
      <c r="E19508" s="57">
        <v>50000</v>
      </c>
      <c r="F19508" s="57"/>
      <c r="G19508" s="125">
        <f t="shared" si="505"/>
        <v>-50000</v>
      </c>
      <c r="H19508" s="704" t="s">
        <v>12951</v>
      </c>
    </row>
    <row r="19509" spans="1:8" ht="15" x14ac:dyDescent="0.2">
      <c r="A19509" s="733">
        <v>45434</v>
      </c>
      <c r="B19509" s="40" t="s">
        <v>11726</v>
      </c>
      <c r="C19509" s="62" t="s">
        <v>391</v>
      </c>
      <c r="D19509" s="107" t="s">
        <v>13126</v>
      </c>
      <c r="E19509" s="57">
        <v>4000</v>
      </c>
      <c r="F19509" s="57"/>
      <c r="G19509" s="125">
        <f t="shared" si="505"/>
        <v>-4000</v>
      </c>
      <c r="H19509" s="704" t="s">
        <v>12951</v>
      </c>
    </row>
    <row r="19510" spans="1:8" ht="15" x14ac:dyDescent="0.2">
      <c r="A19510" s="733">
        <v>45434</v>
      </c>
      <c r="B19510" s="40" t="s">
        <v>12696</v>
      </c>
      <c r="C19510" s="62" t="s">
        <v>8370</v>
      </c>
      <c r="D19510" s="107" t="s">
        <v>9418</v>
      </c>
      <c r="E19510" s="57">
        <v>3150</v>
      </c>
      <c r="F19510" s="57"/>
      <c r="G19510" s="125">
        <f t="shared" si="505"/>
        <v>-3150</v>
      </c>
      <c r="H19510" s="704" t="s">
        <v>12951</v>
      </c>
    </row>
    <row r="19511" spans="1:8" ht="15" x14ac:dyDescent="0.2">
      <c r="A19511" s="733">
        <v>45434</v>
      </c>
      <c r="B19511" s="40" t="s">
        <v>13127</v>
      </c>
      <c r="C19511" s="62" t="s">
        <v>8370</v>
      </c>
      <c r="D19511" s="107" t="s">
        <v>9418</v>
      </c>
      <c r="E19511" s="57">
        <v>3150</v>
      </c>
      <c r="F19511" s="57"/>
      <c r="G19511" s="125">
        <f t="shared" si="505"/>
        <v>-3150</v>
      </c>
      <c r="H19511" s="704" t="s">
        <v>12951</v>
      </c>
    </row>
    <row r="19512" spans="1:8" ht="15" x14ac:dyDescent="0.2">
      <c r="A19512" s="733">
        <v>45434</v>
      </c>
      <c r="B19512" s="40" t="s">
        <v>12618</v>
      </c>
      <c r="C19512" s="62" t="s">
        <v>9472</v>
      </c>
      <c r="D19512" s="107" t="s">
        <v>13128</v>
      </c>
      <c r="E19512" s="57">
        <v>6000</v>
      </c>
      <c r="F19512" s="57"/>
      <c r="G19512" s="125">
        <f t="shared" si="505"/>
        <v>-6000</v>
      </c>
      <c r="H19512" s="704" t="s">
        <v>12951</v>
      </c>
    </row>
    <row r="19513" spans="1:8" ht="15" x14ac:dyDescent="0.2">
      <c r="A19513" s="733">
        <v>45434</v>
      </c>
      <c r="B19513" s="40" t="s">
        <v>11883</v>
      </c>
      <c r="C19513" s="62" t="s">
        <v>9869</v>
      </c>
      <c r="D19513" s="107" t="s">
        <v>13129</v>
      </c>
      <c r="E19513" s="57">
        <v>7850</v>
      </c>
      <c r="F19513" s="57"/>
      <c r="G19513" s="125">
        <f t="shared" si="505"/>
        <v>-7850</v>
      </c>
      <c r="H19513" s="704" t="s">
        <v>12951</v>
      </c>
    </row>
    <row r="19514" spans="1:8" ht="15" x14ac:dyDescent="0.2">
      <c r="A19514" s="733">
        <v>45434</v>
      </c>
      <c r="B19514" s="40" t="s">
        <v>11883</v>
      </c>
      <c r="C19514" s="62" t="s">
        <v>5740</v>
      </c>
      <c r="D19514" s="107" t="s">
        <v>10335</v>
      </c>
      <c r="E19514" s="57">
        <v>300</v>
      </c>
      <c r="F19514" s="57"/>
      <c r="G19514" s="125">
        <f t="shared" si="505"/>
        <v>-300</v>
      </c>
      <c r="H19514" s="704" t="s">
        <v>12951</v>
      </c>
    </row>
    <row r="19515" spans="1:8" s="681" customFormat="1" ht="24" x14ac:dyDescent="0.25">
      <c r="A19515" s="733">
        <v>45434</v>
      </c>
      <c r="B19515" s="62" t="s">
        <v>11726</v>
      </c>
      <c r="C19515" s="62" t="s">
        <v>10989</v>
      </c>
      <c r="D19515" s="182" t="s">
        <v>13082</v>
      </c>
      <c r="E19515" s="125">
        <v>39450</v>
      </c>
      <c r="F19515" s="125"/>
      <c r="G19515" s="125">
        <f t="shared" ref="G19515:G19522" si="506">F19515-E19515</f>
        <v>-39450</v>
      </c>
      <c r="H19515" s="704" t="s">
        <v>12951</v>
      </c>
    </row>
    <row r="19516" spans="1:8" s="681" customFormat="1" ht="15" x14ac:dyDescent="0.25">
      <c r="A19516" s="733">
        <v>45434</v>
      </c>
      <c r="B19516" s="62" t="s">
        <v>12608</v>
      </c>
      <c r="C19516" s="62" t="s">
        <v>10989</v>
      </c>
      <c r="D19516" s="790" t="s">
        <v>13131</v>
      </c>
      <c r="E19516" s="125">
        <v>50000</v>
      </c>
      <c r="F19516" s="125"/>
      <c r="G19516" s="125">
        <f t="shared" si="506"/>
        <v>-50000</v>
      </c>
      <c r="H19516" s="704" t="s">
        <v>12951</v>
      </c>
    </row>
    <row r="19517" spans="1:8" s="681" customFormat="1" ht="15" x14ac:dyDescent="0.25">
      <c r="A19517" s="733">
        <v>45434</v>
      </c>
      <c r="B19517" s="62" t="s">
        <v>13127</v>
      </c>
      <c r="C19517" s="62" t="s">
        <v>8089</v>
      </c>
      <c r="D19517" s="790" t="s">
        <v>13130</v>
      </c>
      <c r="E19517" s="125">
        <v>1000000</v>
      </c>
      <c r="F19517" s="125"/>
      <c r="G19517" s="125">
        <f t="shared" si="506"/>
        <v>-1000000</v>
      </c>
      <c r="H19517" s="704" t="s">
        <v>12951</v>
      </c>
    </row>
    <row r="19518" spans="1:8" s="681" customFormat="1" ht="15" x14ac:dyDescent="0.25">
      <c r="A19518" s="733">
        <v>45434</v>
      </c>
      <c r="B19518" s="62" t="s">
        <v>11085</v>
      </c>
      <c r="C19518" s="62" t="s">
        <v>10989</v>
      </c>
      <c r="D19518" s="790" t="s">
        <v>13132</v>
      </c>
      <c r="E19518" s="125">
        <v>15200</v>
      </c>
      <c r="F19518" s="125"/>
      <c r="G19518" s="125">
        <f t="shared" si="506"/>
        <v>-15200</v>
      </c>
      <c r="H19518" s="704" t="s">
        <v>12951</v>
      </c>
    </row>
    <row r="19519" spans="1:8" s="681" customFormat="1" ht="15" x14ac:dyDescent="0.25">
      <c r="A19519" s="733">
        <v>45434</v>
      </c>
      <c r="B19519" s="62" t="s">
        <v>13127</v>
      </c>
      <c r="C19519" s="62" t="s">
        <v>8089</v>
      </c>
      <c r="D19519" s="790" t="s">
        <v>13130</v>
      </c>
      <c r="E19519" s="125">
        <v>400000</v>
      </c>
      <c r="F19519" s="125"/>
      <c r="G19519" s="125">
        <f t="shared" si="506"/>
        <v>-400000</v>
      </c>
      <c r="H19519" s="704" t="s">
        <v>12951</v>
      </c>
    </row>
    <row r="19520" spans="1:8" s="681" customFormat="1" ht="15" x14ac:dyDescent="0.25">
      <c r="A19520" s="733">
        <v>45434</v>
      </c>
      <c r="B19520" s="62" t="s">
        <v>11883</v>
      </c>
      <c r="C19520" s="62" t="s">
        <v>4724</v>
      </c>
      <c r="D19520" s="790" t="s">
        <v>12287</v>
      </c>
      <c r="E19520" s="125">
        <v>450000</v>
      </c>
      <c r="F19520" s="125"/>
      <c r="G19520" s="125">
        <f t="shared" si="506"/>
        <v>-450000</v>
      </c>
      <c r="H19520" s="704" t="s">
        <v>12951</v>
      </c>
    </row>
    <row r="19521" spans="1:8" s="681" customFormat="1" ht="15" x14ac:dyDescent="0.25">
      <c r="A19521" s="733">
        <v>45434</v>
      </c>
      <c r="B19521" s="62" t="s">
        <v>13127</v>
      </c>
      <c r="C19521" s="62" t="s">
        <v>8089</v>
      </c>
      <c r="D19521" s="790" t="s">
        <v>13138</v>
      </c>
      <c r="E19521" s="125">
        <v>995000</v>
      </c>
      <c r="F19521" s="125"/>
      <c r="G19521" s="125">
        <f t="shared" si="506"/>
        <v>-995000</v>
      </c>
      <c r="H19521" s="704" t="s">
        <v>12951</v>
      </c>
    </row>
    <row r="19522" spans="1:8" s="681" customFormat="1" ht="15" x14ac:dyDescent="0.25">
      <c r="A19522" s="733">
        <v>45435</v>
      </c>
      <c r="B19522" s="62" t="s">
        <v>103</v>
      </c>
      <c r="C19522" s="62" t="s">
        <v>103</v>
      </c>
      <c r="D19522" s="790" t="s">
        <v>11184</v>
      </c>
      <c r="E19522" s="125">
        <v>21215</v>
      </c>
      <c r="F19522" s="125"/>
      <c r="G19522" s="125">
        <f t="shared" si="506"/>
        <v>-21215</v>
      </c>
      <c r="H19522" s="704" t="s">
        <v>12951</v>
      </c>
    </row>
    <row r="19523" spans="1:8" s="681" customFormat="1" ht="15" x14ac:dyDescent="0.25">
      <c r="A19523" s="733">
        <v>45435</v>
      </c>
      <c r="B19523" s="62" t="s">
        <v>11085</v>
      </c>
      <c r="C19523" s="62" t="s">
        <v>12629</v>
      </c>
      <c r="D19523" s="790" t="s">
        <v>13134</v>
      </c>
      <c r="E19523" s="125">
        <v>35000</v>
      </c>
      <c r="F19523" s="125"/>
      <c r="G19523" s="125">
        <f t="shared" ref="G19523:G19530" si="507">F19523-E19523</f>
        <v>-35000</v>
      </c>
      <c r="H19523" s="704" t="s">
        <v>12951</v>
      </c>
    </row>
    <row r="19524" spans="1:8" s="681" customFormat="1" ht="15" x14ac:dyDescent="0.25">
      <c r="A19524" s="733">
        <v>45435</v>
      </c>
      <c r="B19524" s="62" t="s">
        <v>12810</v>
      </c>
      <c r="C19524" s="62" t="s">
        <v>5740</v>
      </c>
      <c r="D19524" s="790" t="s">
        <v>369</v>
      </c>
      <c r="E19524" s="125">
        <v>1000</v>
      </c>
      <c r="F19524" s="125"/>
      <c r="G19524" s="125">
        <f t="shared" si="507"/>
        <v>-1000</v>
      </c>
      <c r="H19524" s="704" t="s">
        <v>12951</v>
      </c>
    </row>
    <row r="19525" spans="1:8" ht="15" x14ac:dyDescent="0.2">
      <c r="A19525" s="733">
        <v>45435</v>
      </c>
      <c r="B19525" s="40" t="s">
        <v>12810</v>
      </c>
      <c r="C19525" s="62" t="s">
        <v>391</v>
      </c>
      <c r="D19525" s="107" t="s">
        <v>13135</v>
      </c>
      <c r="E19525" s="57">
        <v>5000</v>
      </c>
      <c r="F19525" s="57"/>
      <c r="G19525" s="125">
        <f t="shared" si="507"/>
        <v>-5000</v>
      </c>
      <c r="H19525" s="704" t="s">
        <v>12951</v>
      </c>
    </row>
    <row r="19526" spans="1:8" ht="15" x14ac:dyDescent="0.2">
      <c r="A19526" s="733">
        <v>45435</v>
      </c>
      <c r="B19526" s="40" t="s">
        <v>12696</v>
      </c>
      <c r="C19526" s="62" t="s">
        <v>5740</v>
      </c>
      <c r="D19526" s="107" t="s">
        <v>1156</v>
      </c>
      <c r="E19526" s="57">
        <v>300</v>
      </c>
      <c r="F19526" s="57"/>
      <c r="G19526" s="125">
        <f t="shared" si="507"/>
        <v>-300</v>
      </c>
      <c r="H19526" s="704" t="s">
        <v>12951</v>
      </c>
    </row>
    <row r="19527" spans="1:8" ht="15" x14ac:dyDescent="0.2">
      <c r="A19527" s="733">
        <v>45435</v>
      </c>
      <c r="B19527" s="40" t="s">
        <v>11303</v>
      </c>
      <c r="C19527" s="62" t="s">
        <v>5740</v>
      </c>
      <c r="D19527" s="107" t="s">
        <v>369</v>
      </c>
      <c r="E19527" s="57">
        <v>2000</v>
      </c>
      <c r="F19527" s="57"/>
      <c r="G19527" s="125">
        <f t="shared" si="507"/>
        <v>-2000</v>
      </c>
      <c r="H19527" s="704" t="s">
        <v>12951</v>
      </c>
    </row>
    <row r="19528" spans="1:8" ht="15" x14ac:dyDescent="0.2">
      <c r="A19528" s="733">
        <v>45435</v>
      </c>
      <c r="B19528" s="40" t="s">
        <v>11085</v>
      </c>
      <c r="C19528" s="62" t="s">
        <v>5740</v>
      </c>
      <c r="D19528" s="107" t="s">
        <v>13136</v>
      </c>
      <c r="E19528" s="57">
        <v>1200</v>
      </c>
      <c r="F19528" s="57"/>
      <c r="G19528" s="125">
        <f t="shared" si="507"/>
        <v>-1200</v>
      </c>
      <c r="H19528" s="704" t="s">
        <v>12951</v>
      </c>
    </row>
    <row r="19529" spans="1:8" ht="15" x14ac:dyDescent="0.2">
      <c r="A19529" s="733">
        <v>45435</v>
      </c>
      <c r="B19529" s="40" t="s">
        <v>12410</v>
      </c>
      <c r="C19529" s="62" t="s">
        <v>5740</v>
      </c>
      <c r="D19529" s="107" t="s">
        <v>369</v>
      </c>
      <c r="E19529" s="57">
        <v>600</v>
      </c>
      <c r="F19529" s="57"/>
      <c r="G19529" s="125">
        <f t="shared" si="507"/>
        <v>-600</v>
      </c>
      <c r="H19529" s="704" t="s">
        <v>12951</v>
      </c>
    </row>
    <row r="19530" spans="1:8" ht="15" x14ac:dyDescent="0.2">
      <c r="A19530" s="733">
        <v>45435</v>
      </c>
      <c r="B19530" s="40" t="s">
        <v>103</v>
      </c>
      <c r="C19530" s="62" t="s">
        <v>103</v>
      </c>
      <c r="D19530" s="107" t="s">
        <v>10209</v>
      </c>
      <c r="E19530" s="57">
        <v>3000</v>
      </c>
      <c r="F19530" s="57"/>
      <c r="G19530" s="125">
        <f t="shared" si="507"/>
        <v>-3000</v>
      </c>
      <c r="H19530" s="704" t="s">
        <v>12951</v>
      </c>
    </row>
    <row r="19531" spans="1:8" ht="15" x14ac:dyDescent="0.2">
      <c r="A19531" s="733">
        <v>45435</v>
      </c>
      <c r="B19531" s="40" t="s">
        <v>12516</v>
      </c>
      <c r="C19531" s="62" t="s">
        <v>12789</v>
      </c>
      <c r="D19531" s="107" t="s">
        <v>13032</v>
      </c>
      <c r="E19531" s="57">
        <v>20000</v>
      </c>
      <c r="F19531" s="57"/>
      <c r="G19531" s="125">
        <f t="shared" ref="G19531:G19535" si="508">F19531-E19531</f>
        <v>-20000</v>
      </c>
      <c r="H19531" s="704" t="s">
        <v>12951</v>
      </c>
    </row>
    <row r="19532" spans="1:8" ht="15" x14ac:dyDescent="0.2">
      <c r="A19532" s="733">
        <v>45435</v>
      </c>
      <c r="B19532" s="40" t="s">
        <v>6503</v>
      </c>
      <c r="C19532" s="62" t="s">
        <v>10989</v>
      </c>
      <c r="D19532" s="107" t="s">
        <v>4449</v>
      </c>
      <c r="E19532" s="57">
        <v>60250</v>
      </c>
      <c r="F19532" s="57"/>
      <c r="G19532" s="125">
        <f t="shared" si="508"/>
        <v>-60250</v>
      </c>
      <c r="H19532" s="704" t="s">
        <v>12951</v>
      </c>
    </row>
    <row r="19533" spans="1:8" ht="15" x14ac:dyDescent="0.2">
      <c r="A19533" s="733">
        <v>45435</v>
      </c>
      <c r="B19533" s="40" t="s">
        <v>12356</v>
      </c>
      <c r="C19533" s="62" t="s">
        <v>10989</v>
      </c>
      <c r="D19533" s="107" t="s">
        <v>4449</v>
      </c>
      <c r="E19533" s="57">
        <v>44030</v>
      </c>
      <c r="F19533" s="57"/>
      <c r="G19533" s="125">
        <f t="shared" si="508"/>
        <v>-44030</v>
      </c>
      <c r="H19533" s="704" t="s">
        <v>12951</v>
      </c>
    </row>
    <row r="19534" spans="1:8" ht="15" x14ac:dyDescent="0.2">
      <c r="A19534" s="733">
        <v>45435</v>
      </c>
      <c r="B19534" s="40" t="s">
        <v>10574</v>
      </c>
      <c r="C19534" s="62" t="s">
        <v>430</v>
      </c>
      <c r="D19534" s="107" t="s">
        <v>10719</v>
      </c>
      <c r="E19534" s="57">
        <v>200000</v>
      </c>
      <c r="F19534" s="57"/>
      <c r="G19534" s="125">
        <f t="shared" si="508"/>
        <v>-200000</v>
      </c>
      <c r="H19534" s="704" t="s">
        <v>12951</v>
      </c>
    </row>
    <row r="19535" spans="1:8" ht="15" x14ac:dyDescent="0.2">
      <c r="A19535" s="733">
        <v>45435</v>
      </c>
      <c r="B19535" s="40" t="s">
        <v>12696</v>
      </c>
      <c r="C19535" s="62" t="s">
        <v>10989</v>
      </c>
      <c r="D19535" s="107" t="s">
        <v>13139</v>
      </c>
      <c r="E19535" s="57">
        <v>96000</v>
      </c>
      <c r="F19535" s="57"/>
      <c r="G19535" s="125">
        <f t="shared" si="508"/>
        <v>-96000</v>
      </c>
      <c r="H19535" s="704" t="s">
        <v>12951</v>
      </c>
    </row>
    <row r="19536" spans="1:8" ht="15" x14ac:dyDescent="0.2">
      <c r="A19536" s="733">
        <v>45435</v>
      </c>
      <c r="B19536" s="40" t="s">
        <v>12618</v>
      </c>
      <c r="C19536" s="62" t="s">
        <v>11713</v>
      </c>
      <c r="D19536" s="107" t="s">
        <v>13162</v>
      </c>
      <c r="E19536" s="57">
        <v>23000</v>
      </c>
      <c r="F19536" s="57"/>
      <c r="G19536" s="125">
        <f>F19536-E19536</f>
        <v>-23000</v>
      </c>
      <c r="H19536" s="704" t="s">
        <v>12951</v>
      </c>
    </row>
    <row r="19537" spans="1:8" ht="15" x14ac:dyDescent="0.2">
      <c r="A19537" s="733">
        <v>45436</v>
      </c>
      <c r="B19537" s="40" t="s">
        <v>12618</v>
      </c>
      <c r="C19537" s="62" t="s">
        <v>10989</v>
      </c>
      <c r="D19537" s="107" t="s">
        <v>7474</v>
      </c>
      <c r="E19537" s="57">
        <v>54700</v>
      </c>
      <c r="F19537" s="57"/>
      <c r="G19537" s="125">
        <f t="shared" ref="G19537:G19541" si="509">F19537-E19537</f>
        <v>-54700</v>
      </c>
      <c r="H19537" s="704" t="s">
        <v>12951</v>
      </c>
    </row>
    <row r="19538" spans="1:8" ht="15" x14ac:dyDescent="0.2">
      <c r="A19538" s="733">
        <v>45436</v>
      </c>
      <c r="B19538" s="40" t="s">
        <v>12618</v>
      </c>
      <c r="C19538" s="62" t="s">
        <v>10989</v>
      </c>
      <c r="D19538" s="107" t="s">
        <v>7474</v>
      </c>
      <c r="E19538" s="57">
        <v>149717</v>
      </c>
      <c r="F19538" s="57"/>
      <c r="G19538" s="125">
        <f t="shared" si="509"/>
        <v>-149717</v>
      </c>
      <c r="H19538" s="704" t="s">
        <v>12951</v>
      </c>
    </row>
    <row r="19539" spans="1:8" ht="15" x14ac:dyDescent="0.2">
      <c r="A19539" s="733">
        <v>45436</v>
      </c>
      <c r="B19539" s="40" t="s">
        <v>12618</v>
      </c>
      <c r="C19539" s="62" t="s">
        <v>10989</v>
      </c>
      <c r="D19539" s="107" t="s">
        <v>7474</v>
      </c>
      <c r="E19539" s="57">
        <v>49879</v>
      </c>
      <c r="F19539" s="57"/>
      <c r="G19539" s="125">
        <f t="shared" si="509"/>
        <v>-49879</v>
      </c>
      <c r="H19539" s="704" t="s">
        <v>12951</v>
      </c>
    </row>
    <row r="19540" spans="1:8" ht="15" x14ac:dyDescent="0.2">
      <c r="A19540" s="733">
        <v>45436</v>
      </c>
      <c r="B19540" s="40" t="s">
        <v>12618</v>
      </c>
      <c r="C19540" s="62" t="s">
        <v>10989</v>
      </c>
      <c r="D19540" s="107" t="s">
        <v>13140</v>
      </c>
      <c r="E19540" s="57">
        <v>71000</v>
      </c>
      <c r="F19540" s="57"/>
      <c r="G19540" s="125">
        <f t="shared" si="509"/>
        <v>-71000</v>
      </c>
      <c r="H19540" s="704" t="s">
        <v>12951</v>
      </c>
    </row>
    <row r="19541" spans="1:8" ht="15" x14ac:dyDescent="0.2">
      <c r="A19541" s="733">
        <v>45436</v>
      </c>
      <c r="B19541" s="40" t="s">
        <v>12618</v>
      </c>
      <c r="C19541" s="62" t="s">
        <v>10989</v>
      </c>
      <c r="D19541" s="107" t="s">
        <v>7474</v>
      </c>
      <c r="E19541" s="57">
        <v>83250</v>
      </c>
      <c r="F19541" s="57"/>
      <c r="G19541" s="125">
        <f t="shared" si="509"/>
        <v>-83250</v>
      </c>
      <c r="H19541" s="704" t="s">
        <v>12951</v>
      </c>
    </row>
    <row r="19542" spans="1:8" ht="15" x14ac:dyDescent="0.2">
      <c r="A19542" s="733">
        <v>45436</v>
      </c>
      <c r="B19542" s="40" t="s">
        <v>11883</v>
      </c>
      <c r="C19542" s="62" t="s">
        <v>391</v>
      </c>
      <c r="D19542" s="107" t="s">
        <v>10304</v>
      </c>
      <c r="E19542" s="57">
        <v>1300</v>
      </c>
      <c r="F19542" s="57"/>
      <c r="G19542" s="125">
        <f t="shared" ref="G19542:G19544" si="510">F19542-E19542</f>
        <v>-1300</v>
      </c>
      <c r="H19542" s="704" t="s">
        <v>12951</v>
      </c>
    </row>
    <row r="19543" spans="1:8" ht="15" x14ac:dyDescent="0.2">
      <c r="A19543" s="733">
        <v>45436</v>
      </c>
      <c r="B19543" s="40" t="s">
        <v>13127</v>
      </c>
      <c r="C19543" s="62" t="s">
        <v>5409</v>
      </c>
      <c r="D19543" s="107" t="s">
        <v>13210</v>
      </c>
      <c r="E19543" s="57">
        <v>5000</v>
      </c>
      <c r="F19543" s="57"/>
      <c r="G19543" s="125">
        <f t="shared" si="510"/>
        <v>-5000</v>
      </c>
      <c r="H19543" s="704" t="s">
        <v>12951</v>
      </c>
    </row>
    <row r="19544" spans="1:8" ht="15" x14ac:dyDescent="0.2">
      <c r="A19544" s="733">
        <v>45436</v>
      </c>
      <c r="B19544" s="40" t="s">
        <v>8557</v>
      </c>
      <c r="C19544" s="62" t="s">
        <v>3103</v>
      </c>
      <c r="D19544" s="107" t="s">
        <v>1156</v>
      </c>
      <c r="E19544" s="57">
        <v>3000</v>
      </c>
      <c r="F19544" s="57"/>
      <c r="G19544" s="125">
        <f t="shared" si="510"/>
        <v>-3000</v>
      </c>
      <c r="H19544" s="704" t="s">
        <v>12951</v>
      </c>
    </row>
    <row r="19545" spans="1:8" ht="15" x14ac:dyDescent="0.2">
      <c r="A19545" s="733">
        <v>45436</v>
      </c>
      <c r="B19545" s="40" t="s">
        <v>13127</v>
      </c>
      <c r="C19545" s="62" t="s">
        <v>10989</v>
      </c>
      <c r="D19545" s="107" t="s">
        <v>13149</v>
      </c>
      <c r="E19545" s="57">
        <v>5000</v>
      </c>
      <c r="F19545" s="57"/>
      <c r="G19545" s="125">
        <f t="shared" ref="G19545:G19578" si="511">F19545-E19545</f>
        <v>-5000</v>
      </c>
      <c r="H19545" s="704" t="s">
        <v>12951</v>
      </c>
    </row>
    <row r="19546" spans="1:8" ht="15" x14ac:dyDescent="0.2">
      <c r="A19546" s="733">
        <v>45436</v>
      </c>
      <c r="B19546" s="40" t="s">
        <v>12410</v>
      </c>
      <c r="C19546" s="62" t="s">
        <v>5740</v>
      </c>
      <c r="D19546" s="107" t="s">
        <v>369</v>
      </c>
      <c r="E19546" s="57">
        <v>600</v>
      </c>
      <c r="F19546" s="57"/>
      <c r="G19546" s="125">
        <f t="shared" si="511"/>
        <v>-600</v>
      </c>
      <c r="H19546" s="704" t="s">
        <v>12951</v>
      </c>
    </row>
    <row r="19547" spans="1:8" ht="15" x14ac:dyDescent="0.2">
      <c r="A19547" s="733">
        <v>45436</v>
      </c>
      <c r="B19547" s="40" t="s">
        <v>12410</v>
      </c>
      <c r="C19547" s="62" t="s">
        <v>285</v>
      </c>
      <c r="D19547" s="107" t="s">
        <v>9893</v>
      </c>
      <c r="E19547" s="57">
        <v>300</v>
      </c>
      <c r="F19547" s="57"/>
      <c r="G19547" s="125">
        <f t="shared" si="511"/>
        <v>-300</v>
      </c>
      <c r="H19547" s="704" t="s">
        <v>12951</v>
      </c>
    </row>
    <row r="19548" spans="1:8" ht="15" x14ac:dyDescent="0.2">
      <c r="A19548" s="733">
        <v>45436</v>
      </c>
      <c r="B19548" s="40" t="s">
        <v>12356</v>
      </c>
      <c r="C19548" s="62" t="s">
        <v>13107</v>
      </c>
      <c r="D19548" s="107" t="s">
        <v>13150</v>
      </c>
      <c r="E19548" s="57">
        <v>7000</v>
      </c>
      <c r="F19548" s="57"/>
      <c r="G19548" s="125">
        <f t="shared" si="511"/>
        <v>-7000</v>
      </c>
      <c r="H19548" s="704" t="s">
        <v>12951</v>
      </c>
    </row>
    <row r="19549" spans="1:8" ht="15" x14ac:dyDescent="0.2">
      <c r="A19549" s="733">
        <v>45437</v>
      </c>
      <c r="B19549" s="40" t="s">
        <v>103</v>
      </c>
      <c r="C19549" s="62" t="s">
        <v>13167</v>
      </c>
      <c r="D19549" s="107" t="s">
        <v>13163</v>
      </c>
      <c r="E19549" s="57">
        <v>57000</v>
      </c>
      <c r="F19549" s="57"/>
      <c r="G19549" s="125">
        <f>F19549-E19549</f>
        <v>-57000</v>
      </c>
      <c r="H19549" s="704" t="s">
        <v>12951</v>
      </c>
    </row>
    <row r="19550" spans="1:8" ht="15" x14ac:dyDescent="0.2">
      <c r="A19550" s="733">
        <v>45437</v>
      </c>
      <c r="B19550" s="40" t="s">
        <v>103</v>
      </c>
      <c r="C19550" s="62" t="s">
        <v>103</v>
      </c>
      <c r="D19550" s="107" t="s">
        <v>10209</v>
      </c>
      <c r="E19550" s="57">
        <v>4000</v>
      </c>
      <c r="F19550" s="57"/>
      <c r="G19550" s="125">
        <f t="shared" si="511"/>
        <v>-4000</v>
      </c>
      <c r="H19550" s="704" t="s">
        <v>12951</v>
      </c>
    </row>
    <row r="19551" spans="1:8" ht="15" x14ac:dyDescent="0.2">
      <c r="A19551" s="733">
        <v>45437</v>
      </c>
      <c r="B19551" s="40" t="s">
        <v>12696</v>
      </c>
      <c r="C19551" s="62" t="s">
        <v>5740</v>
      </c>
      <c r="D19551" s="107" t="s">
        <v>369</v>
      </c>
      <c r="E19551" s="57">
        <v>1500</v>
      </c>
      <c r="F19551" s="57"/>
      <c r="G19551" s="125">
        <f t="shared" si="511"/>
        <v>-1500</v>
      </c>
      <c r="H19551" s="704" t="s">
        <v>12951</v>
      </c>
    </row>
    <row r="19552" spans="1:8" ht="15" x14ac:dyDescent="0.2">
      <c r="A19552" s="733">
        <v>45437</v>
      </c>
      <c r="B19552" s="40" t="s">
        <v>103</v>
      </c>
      <c r="C19552" s="62" t="s">
        <v>103</v>
      </c>
      <c r="D19552" s="107" t="s">
        <v>10209</v>
      </c>
      <c r="E19552" s="57">
        <v>4000</v>
      </c>
      <c r="F19552" s="57"/>
      <c r="G19552" s="125">
        <f t="shared" si="511"/>
        <v>-4000</v>
      </c>
      <c r="H19552" s="704" t="s">
        <v>12951</v>
      </c>
    </row>
    <row r="19553" spans="1:8" ht="15" x14ac:dyDescent="0.2">
      <c r="A19553" s="733">
        <v>45439</v>
      </c>
      <c r="B19553" s="40" t="s">
        <v>12350</v>
      </c>
      <c r="C19553" s="62" t="s">
        <v>5740</v>
      </c>
      <c r="D19553" s="107" t="s">
        <v>369</v>
      </c>
      <c r="E19553" s="57">
        <v>1000</v>
      </c>
      <c r="F19553" s="57"/>
      <c r="G19553" s="125">
        <f t="shared" si="511"/>
        <v>-1000</v>
      </c>
      <c r="H19553" s="704" t="s">
        <v>12951</v>
      </c>
    </row>
    <row r="19554" spans="1:8" ht="15" x14ac:dyDescent="0.2">
      <c r="A19554" s="733">
        <v>45439</v>
      </c>
      <c r="B19554" s="40" t="s">
        <v>12801</v>
      </c>
      <c r="C19554" s="62" t="s">
        <v>5740</v>
      </c>
      <c r="D19554" s="107" t="s">
        <v>369</v>
      </c>
      <c r="E19554" s="57">
        <v>600</v>
      </c>
      <c r="F19554" s="57"/>
      <c r="G19554" s="125">
        <f t="shared" si="511"/>
        <v>-600</v>
      </c>
      <c r="H19554" s="704" t="s">
        <v>12951</v>
      </c>
    </row>
    <row r="19555" spans="1:8" ht="15" x14ac:dyDescent="0.2">
      <c r="A19555" s="733">
        <v>45439</v>
      </c>
      <c r="B19555" s="40" t="s">
        <v>12696</v>
      </c>
      <c r="C19555" s="62" t="s">
        <v>10989</v>
      </c>
      <c r="D19555" s="107" t="s">
        <v>13151</v>
      </c>
      <c r="E19555" s="57">
        <v>6700</v>
      </c>
      <c r="F19555" s="57"/>
      <c r="G19555" s="125">
        <f t="shared" si="511"/>
        <v>-6700</v>
      </c>
      <c r="H19555" s="704" t="s">
        <v>12951</v>
      </c>
    </row>
    <row r="19556" spans="1:8" ht="15" x14ac:dyDescent="0.2">
      <c r="A19556" s="733">
        <v>45439</v>
      </c>
      <c r="B19556" s="40" t="s">
        <v>12696</v>
      </c>
      <c r="C19556" s="62" t="s">
        <v>285</v>
      </c>
      <c r="D19556" s="107" t="s">
        <v>8661</v>
      </c>
      <c r="E19556" s="57">
        <v>1000</v>
      </c>
      <c r="F19556" s="57"/>
      <c r="G19556" s="125">
        <f t="shared" si="511"/>
        <v>-1000</v>
      </c>
      <c r="H19556" s="704" t="s">
        <v>12951</v>
      </c>
    </row>
    <row r="19557" spans="1:8" ht="15" x14ac:dyDescent="0.2">
      <c r="A19557" s="733">
        <v>45439</v>
      </c>
      <c r="B19557" s="40" t="s">
        <v>25</v>
      </c>
      <c r="C19557" s="62" t="s">
        <v>8148</v>
      </c>
      <c r="D19557" s="107" t="s">
        <v>6336</v>
      </c>
      <c r="E19557" s="57">
        <v>57681</v>
      </c>
      <c r="F19557" s="57"/>
      <c r="G19557" s="125">
        <f t="shared" si="511"/>
        <v>-57681</v>
      </c>
      <c r="H19557" s="704" t="s">
        <v>12951</v>
      </c>
    </row>
    <row r="19558" spans="1:8" ht="15" x14ac:dyDescent="0.2">
      <c r="A19558" s="733">
        <v>45439</v>
      </c>
      <c r="B19558" s="40" t="s">
        <v>103</v>
      </c>
      <c r="C19558" s="62" t="s">
        <v>8148</v>
      </c>
      <c r="D19558" s="107" t="s">
        <v>6336</v>
      </c>
      <c r="E19558" s="57">
        <v>31010</v>
      </c>
      <c r="F19558" s="57"/>
      <c r="G19558" s="125">
        <f t="shared" si="511"/>
        <v>-31010</v>
      </c>
      <c r="H19558" s="704" t="s">
        <v>12951</v>
      </c>
    </row>
    <row r="19559" spans="1:8" ht="15" x14ac:dyDescent="0.2">
      <c r="A19559" s="733">
        <v>45439</v>
      </c>
      <c r="B19559" s="40" t="s">
        <v>12356</v>
      </c>
      <c r="C19559" s="62" t="s">
        <v>285</v>
      </c>
      <c r="D19559" s="107" t="s">
        <v>13152</v>
      </c>
      <c r="E19559" s="57">
        <v>5000</v>
      </c>
      <c r="F19559" s="57"/>
      <c r="G19559" s="125">
        <f t="shared" si="511"/>
        <v>-5000</v>
      </c>
      <c r="H19559" s="704" t="s">
        <v>12951</v>
      </c>
    </row>
    <row r="19560" spans="1:8" ht="15" x14ac:dyDescent="0.2">
      <c r="A19560" s="733">
        <v>45439</v>
      </c>
      <c r="B19560" s="40" t="s">
        <v>11085</v>
      </c>
      <c r="C19560" s="62" t="s">
        <v>10989</v>
      </c>
      <c r="D19560" s="107" t="s">
        <v>13171</v>
      </c>
      <c r="E19560" s="57">
        <v>50000</v>
      </c>
      <c r="F19560" s="57"/>
      <c r="G19560" s="125">
        <f t="shared" ref="G19560" si="512">F19560-E19560</f>
        <v>-50000</v>
      </c>
      <c r="H19560" s="704" t="s">
        <v>12951</v>
      </c>
    </row>
    <row r="19561" spans="1:8" ht="15" x14ac:dyDescent="0.2">
      <c r="A19561" s="733">
        <v>45441</v>
      </c>
      <c r="B19561" s="40" t="s">
        <v>12608</v>
      </c>
      <c r="C19561" s="62" t="s">
        <v>11884</v>
      </c>
      <c r="D19561" s="107" t="s">
        <v>13164</v>
      </c>
      <c r="E19561" s="57">
        <v>50000</v>
      </c>
      <c r="F19561" s="57"/>
      <c r="G19561" s="125">
        <f>F19561-E19561</f>
        <v>-50000</v>
      </c>
      <c r="H19561" s="704" t="s">
        <v>12951</v>
      </c>
    </row>
    <row r="19562" spans="1:8" ht="15" x14ac:dyDescent="0.2">
      <c r="A19562" s="733">
        <v>45441</v>
      </c>
      <c r="B19562" s="40" t="s">
        <v>13017</v>
      </c>
      <c r="C19562" s="62" t="s">
        <v>10989</v>
      </c>
      <c r="D19562" s="107" t="s">
        <v>13153</v>
      </c>
      <c r="E19562" s="57">
        <v>4870</v>
      </c>
      <c r="F19562" s="57"/>
      <c r="G19562" s="125">
        <f t="shared" si="511"/>
        <v>-4870</v>
      </c>
      <c r="H19562" s="704" t="s">
        <v>12951</v>
      </c>
    </row>
    <row r="19563" spans="1:8" ht="15" x14ac:dyDescent="0.2">
      <c r="A19563" s="733">
        <v>45441</v>
      </c>
      <c r="B19563" s="40" t="s">
        <v>12608</v>
      </c>
      <c r="C19563" s="62" t="s">
        <v>5740</v>
      </c>
      <c r="D19563" s="107" t="s">
        <v>369</v>
      </c>
      <c r="E19563" s="57">
        <v>200</v>
      </c>
      <c r="F19563" s="57"/>
      <c r="G19563" s="125">
        <f t="shared" si="511"/>
        <v>-200</v>
      </c>
      <c r="H19563" s="704" t="s">
        <v>12951</v>
      </c>
    </row>
    <row r="19564" spans="1:8" ht="15" x14ac:dyDescent="0.2">
      <c r="A19564" s="733">
        <v>45441</v>
      </c>
      <c r="B19564" s="40" t="s">
        <v>103</v>
      </c>
      <c r="C19564" s="62" t="s">
        <v>103</v>
      </c>
      <c r="D19564" s="107" t="s">
        <v>10209</v>
      </c>
      <c r="E19564" s="57">
        <v>3000</v>
      </c>
      <c r="F19564" s="57"/>
      <c r="G19564" s="125">
        <f t="shared" si="511"/>
        <v>-3000</v>
      </c>
      <c r="H19564" s="704" t="s">
        <v>12951</v>
      </c>
    </row>
    <row r="19565" spans="1:8" ht="15" x14ac:dyDescent="0.2">
      <c r="A19565" s="733">
        <v>45441</v>
      </c>
      <c r="B19565" s="40" t="s">
        <v>12810</v>
      </c>
      <c r="C19565" s="62" t="s">
        <v>1508</v>
      </c>
      <c r="D19565" s="107" t="s">
        <v>1156</v>
      </c>
      <c r="E19565" s="57">
        <v>10000</v>
      </c>
      <c r="F19565" s="57"/>
      <c r="G19565" s="125">
        <f t="shared" si="511"/>
        <v>-10000</v>
      </c>
      <c r="H19565" s="704" t="s">
        <v>12951</v>
      </c>
    </row>
    <row r="19566" spans="1:8" ht="15" x14ac:dyDescent="0.2">
      <c r="A19566" s="733">
        <v>45441</v>
      </c>
      <c r="B19566" s="40" t="s">
        <v>103</v>
      </c>
      <c r="C19566" s="62" t="s">
        <v>2995</v>
      </c>
      <c r="D19566" s="107" t="s">
        <v>1156</v>
      </c>
      <c r="E19566" s="57">
        <v>5330</v>
      </c>
      <c r="F19566" s="57"/>
      <c r="G19566" s="125">
        <f t="shared" si="511"/>
        <v>-5330</v>
      </c>
      <c r="H19566" s="704" t="s">
        <v>12951</v>
      </c>
    </row>
    <row r="19567" spans="1:8" ht="15" x14ac:dyDescent="0.2">
      <c r="A19567" s="733">
        <v>45441</v>
      </c>
      <c r="B19567" s="40" t="s">
        <v>12350</v>
      </c>
      <c r="C19567" s="62" t="s">
        <v>8392</v>
      </c>
      <c r="D19567" s="107" t="s">
        <v>13157</v>
      </c>
      <c r="E19567" s="57">
        <v>500000</v>
      </c>
      <c r="F19567" s="57"/>
      <c r="G19567" s="125">
        <f>F19567-E19567</f>
        <v>-500000</v>
      </c>
      <c r="H19567" s="704" t="s">
        <v>12951</v>
      </c>
    </row>
    <row r="19568" spans="1:8" ht="15" x14ac:dyDescent="0.2">
      <c r="A19568" s="733">
        <v>45441</v>
      </c>
      <c r="B19568" s="40" t="s">
        <v>10469</v>
      </c>
      <c r="C19568" s="62" t="s">
        <v>13158</v>
      </c>
      <c r="D19568" s="107" t="s">
        <v>13159</v>
      </c>
      <c r="E19568" s="57">
        <v>370000</v>
      </c>
      <c r="F19568" s="57"/>
      <c r="G19568" s="125">
        <f>F19568-E19568</f>
        <v>-370000</v>
      </c>
      <c r="H19568" s="704" t="s">
        <v>12951</v>
      </c>
    </row>
    <row r="19569" spans="1:8" ht="24" x14ac:dyDescent="0.2">
      <c r="A19569" s="733">
        <v>45441</v>
      </c>
      <c r="B19569" s="40" t="s">
        <v>11605</v>
      </c>
      <c r="C19569" s="62" t="s">
        <v>10905</v>
      </c>
      <c r="D19569" s="128" t="s">
        <v>13146</v>
      </c>
      <c r="E19569" s="125">
        <v>2000000</v>
      </c>
      <c r="F19569" s="125"/>
      <c r="G19569" s="125">
        <f t="shared" si="511"/>
        <v>-2000000</v>
      </c>
      <c r="H19569" s="704" t="s">
        <v>12951</v>
      </c>
    </row>
    <row r="19570" spans="1:8" ht="24" x14ac:dyDescent="0.2">
      <c r="A19570" s="733">
        <v>45441</v>
      </c>
      <c r="B19570" s="62" t="s">
        <v>11085</v>
      </c>
      <c r="C19570" s="62" t="s">
        <v>11740</v>
      </c>
      <c r="D19570" s="182" t="s">
        <v>13148</v>
      </c>
      <c r="E19570" s="125">
        <v>600000</v>
      </c>
      <c r="F19570" s="125"/>
      <c r="G19570" s="125">
        <f t="shared" si="511"/>
        <v>-600000</v>
      </c>
      <c r="H19570" s="704" t="s">
        <v>12951</v>
      </c>
    </row>
    <row r="19571" spans="1:8" ht="24" x14ac:dyDescent="0.2">
      <c r="A19571" s="733">
        <v>45441</v>
      </c>
      <c r="B19571" s="62" t="s">
        <v>11883</v>
      </c>
      <c r="C19571" s="62" t="s">
        <v>11740</v>
      </c>
      <c r="D19571" s="182" t="s">
        <v>13148</v>
      </c>
      <c r="E19571" s="125">
        <v>400000</v>
      </c>
      <c r="F19571" s="125"/>
      <c r="G19571" s="125">
        <f t="shared" si="511"/>
        <v>-400000</v>
      </c>
      <c r="H19571" s="704" t="s">
        <v>12951</v>
      </c>
    </row>
    <row r="19572" spans="1:8" ht="15" x14ac:dyDescent="0.2">
      <c r="A19572" s="733">
        <v>45442</v>
      </c>
      <c r="B19572" s="40" t="s">
        <v>12608</v>
      </c>
      <c r="C19572" s="62" t="s">
        <v>5740</v>
      </c>
      <c r="D19572" s="107" t="s">
        <v>369</v>
      </c>
      <c r="E19572" s="57">
        <v>400</v>
      </c>
      <c r="F19572" s="57"/>
      <c r="G19572" s="125">
        <f t="shared" si="511"/>
        <v>-400</v>
      </c>
      <c r="H19572" s="704" t="s">
        <v>12951</v>
      </c>
    </row>
    <row r="19573" spans="1:8" ht="15" x14ac:dyDescent="0.2">
      <c r="A19573" s="733">
        <v>45442</v>
      </c>
      <c r="B19573" s="40" t="s">
        <v>8557</v>
      </c>
      <c r="C19573" s="62" t="s">
        <v>11961</v>
      </c>
      <c r="D19573" s="107" t="s">
        <v>13154</v>
      </c>
      <c r="E19573" s="57">
        <v>26000</v>
      </c>
      <c r="F19573" s="57"/>
      <c r="G19573" s="125">
        <f t="shared" si="511"/>
        <v>-26000</v>
      </c>
      <c r="H19573" s="704" t="s">
        <v>12951</v>
      </c>
    </row>
    <row r="19574" spans="1:8" ht="15" x14ac:dyDescent="0.2">
      <c r="A19574" s="733">
        <v>45442</v>
      </c>
      <c r="B19574" s="40" t="s">
        <v>11085</v>
      </c>
      <c r="C19574" s="62" t="s">
        <v>13117</v>
      </c>
      <c r="D19574" s="107" t="s">
        <v>13155</v>
      </c>
      <c r="E19574" s="57">
        <v>7000</v>
      </c>
      <c r="F19574" s="57"/>
      <c r="G19574" s="125">
        <f t="shared" si="511"/>
        <v>-7000</v>
      </c>
      <c r="H19574" s="704" t="s">
        <v>12951</v>
      </c>
    </row>
    <row r="19575" spans="1:8" ht="15" x14ac:dyDescent="0.2">
      <c r="A19575" s="733">
        <v>45442</v>
      </c>
      <c r="B19575" s="40" t="s">
        <v>12608</v>
      </c>
      <c r="C19575" s="62" t="s">
        <v>5740</v>
      </c>
      <c r="D19575" s="107" t="s">
        <v>1156</v>
      </c>
      <c r="E19575" s="57">
        <v>1100</v>
      </c>
      <c r="F19575" s="57"/>
      <c r="G19575" s="125">
        <f t="shared" si="511"/>
        <v>-1100</v>
      </c>
      <c r="H19575" s="704" t="s">
        <v>12951</v>
      </c>
    </row>
    <row r="19576" spans="1:8" ht="15" x14ac:dyDescent="0.2">
      <c r="A19576" s="733">
        <v>45442</v>
      </c>
      <c r="B19576" s="40" t="s">
        <v>12350</v>
      </c>
      <c r="C19576" s="62" t="s">
        <v>10989</v>
      </c>
      <c r="D19576" s="107" t="s">
        <v>13156</v>
      </c>
      <c r="E19576" s="57">
        <v>47620</v>
      </c>
      <c r="F19576" s="57"/>
      <c r="G19576" s="125">
        <f t="shared" si="511"/>
        <v>-47620</v>
      </c>
      <c r="H19576" s="704" t="s">
        <v>12951</v>
      </c>
    </row>
    <row r="19577" spans="1:8" ht="15" x14ac:dyDescent="0.2">
      <c r="A19577" s="733">
        <v>45442</v>
      </c>
      <c r="B19577" s="40" t="s">
        <v>10907</v>
      </c>
      <c r="C19577" s="62" t="s">
        <v>12284</v>
      </c>
      <c r="D19577" s="107" t="s">
        <v>13160</v>
      </c>
      <c r="E19577" s="57">
        <v>100000</v>
      </c>
      <c r="F19577" s="57"/>
      <c r="G19577" s="125">
        <f t="shared" si="511"/>
        <v>-100000</v>
      </c>
      <c r="H19577" s="704" t="s">
        <v>12951</v>
      </c>
    </row>
    <row r="19578" spans="1:8" ht="15" x14ac:dyDescent="0.2">
      <c r="A19578" s="733">
        <v>45442</v>
      </c>
      <c r="B19578" s="40" t="s">
        <v>11085</v>
      </c>
      <c r="C19578" s="62" t="s">
        <v>13117</v>
      </c>
      <c r="D19578" s="107" t="s">
        <v>13161</v>
      </c>
      <c r="E19578" s="57">
        <v>309000</v>
      </c>
      <c r="F19578" s="57"/>
      <c r="G19578" s="125">
        <f t="shared" si="511"/>
        <v>-309000</v>
      </c>
      <c r="H19578" s="704" t="s">
        <v>12951</v>
      </c>
    </row>
    <row r="19579" spans="1:8" ht="15" x14ac:dyDescent="0.2">
      <c r="A19579" s="733">
        <v>45442</v>
      </c>
      <c r="B19579" s="40" t="s">
        <v>11085</v>
      </c>
      <c r="C19579" s="62" t="s">
        <v>10989</v>
      </c>
      <c r="D19579" s="107" t="s">
        <v>13165</v>
      </c>
      <c r="E19579" s="57">
        <v>18960</v>
      </c>
      <c r="F19579" s="57"/>
      <c r="G19579" s="125">
        <f t="shared" ref="G19579:G19581" si="513">F19579-E19579</f>
        <v>-18960</v>
      </c>
      <c r="H19579" s="704" t="s">
        <v>12951</v>
      </c>
    </row>
    <row r="19580" spans="1:8" ht="15" x14ac:dyDescent="0.2">
      <c r="A19580" s="733">
        <v>45442</v>
      </c>
      <c r="B19580" s="40" t="s">
        <v>11085</v>
      </c>
      <c r="C19580" s="62" t="s">
        <v>10989</v>
      </c>
      <c r="D19580" s="107" t="s">
        <v>13166</v>
      </c>
      <c r="E19580" s="57">
        <v>10000</v>
      </c>
      <c r="F19580" s="57"/>
      <c r="G19580" s="125">
        <f t="shared" si="513"/>
        <v>-10000</v>
      </c>
      <c r="H19580" s="704" t="s">
        <v>12951</v>
      </c>
    </row>
    <row r="19581" spans="1:8" ht="15" x14ac:dyDescent="0.2">
      <c r="A19581" s="733">
        <v>45442</v>
      </c>
      <c r="B19581" s="40" t="s">
        <v>11085</v>
      </c>
      <c r="C19581" s="62" t="s">
        <v>10989</v>
      </c>
      <c r="D19581" s="107" t="s">
        <v>13172</v>
      </c>
      <c r="E19581" s="57">
        <v>7500</v>
      </c>
      <c r="F19581" s="57"/>
      <c r="G19581" s="125">
        <f t="shared" si="513"/>
        <v>-7500</v>
      </c>
      <c r="H19581" s="704" t="s">
        <v>12951</v>
      </c>
    </row>
    <row r="19582" spans="1:8" ht="15" x14ac:dyDescent="0.2">
      <c r="A19582" s="733">
        <v>45442</v>
      </c>
      <c r="B19582" s="40" t="s">
        <v>103</v>
      </c>
      <c r="C19582" s="62" t="s">
        <v>103</v>
      </c>
      <c r="D19582" s="107" t="s">
        <v>10209</v>
      </c>
      <c r="E19582" s="57">
        <v>5000</v>
      </c>
      <c r="F19582" s="57"/>
      <c r="G19582" s="125">
        <f t="shared" ref="G19582:G19589" si="514">F19582-E19582</f>
        <v>-5000</v>
      </c>
      <c r="H19582" s="704" t="s">
        <v>12951</v>
      </c>
    </row>
    <row r="19583" spans="1:8" ht="15" x14ac:dyDescent="0.2">
      <c r="A19583" s="733">
        <v>45443</v>
      </c>
      <c r="B19583" s="40" t="s">
        <v>11085</v>
      </c>
      <c r="C19583" s="62" t="s">
        <v>5740</v>
      </c>
      <c r="D19583" s="107" t="s">
        <v>369</v>
      </c>
      <c r="E19583" s="57">
        <v>1500</v>
      </c>
      <c r="F19583" s="57"/>
      <c r="G19583" s="125">
        <f t="shared" si="514"/>
        <v>-1500</v>
      </c>
      <c r="H19583" s="704" t="s">
        <v>12951</v>
      </c>
    </row>
    <row r="19584" spans="1:8" ht="15" x14ac:dyDescent="0.2">
      <c r="A19584" s="733">
        <v>45443</v>
      </c>
      <c r="B19584" s="40" t="s">
        <v>10469</v>
      </c>
      <c r="C19584" s="62" t="s">
        <v>10989</v>
      </c>
      <c r="D19584" s="107" t="s">
        <v>13173</v>
      </c>
      <c r="E19584" s="57">
        <v>4600</v>
      </c>
      <c r="F19584" s="57"/>
      <c r="G19584" s="125">
        <f t="shared" si="514"/>
        <v>-4600</v>
      </c>
      <c r="H19584" s="704" t="s">
        <v>12951</v>
      </c>
    </row>
    <row r="19585" spans="1:8" ht="15" x14ac:dyDescent="0.2">
      <c r="A19585" s="733">
        <v>45443</v>
      </c>
      <c r="B19585" s="40" t="s">
        <v>12356</v>
      </c>
      <c r="C19585" s="62" t="s">
        <v>13174</v>
      </c>
      <c r="D19585" s="107" t="s">
        <v>13175</v>
      </c>
      <c r="E19585" s="57">
        <v>10000</v>
      </c>
      <c r="F19585" s="57"/>
      <c r="G19585" s="125">
        <f t="shared" si="514"/>
        <v>-10000</v>
      </c>
      <c r="H19585" s="704" t="s">
        <v>12951</v>
      </c>
    </row>
    <row r="19586" spans="1:8" ht="15" x14ac:dyDescent="0.2">
      <c r="A19586" s="733">
        <v>45443</v>
      </c>
      <c r="B19586" s="40" t="s">
        <v>103</v>
      </c>
      <c r="C19586" s="62" t="s">
        <v>103</v>
      </c>
      <c r="D19586" s="107" t="s">
        <v>10209</v>
      </c>
      <c r="E19586" s="57">
        <v>5000</v>
      </c>
      <c r="F19586" s="57"/>
      <c r="G19586" s="125">
        <f t="shared" si="514"/>
        <v>-5000</v>
      </c>
      <c r="H19586" s="704" t="s">
        <v>12951</v>
      </c>
    </row>
    <row r="19587" spans="1:8" ht="15" x14ac:dyDescent="0.2">
      <c r="A19587" s="733">
        <v>45443</v>
      </c>
      <c r="B19587" s="40" t="s">
        <v>12801</v>
      </c>
      <c r="C19587" s="62" t="s">
        <v>5740</v>
      </c>
      <c r="D19587" s="107" t="s">
        <v>369</v>
      </c>
      <c r="E19587" s="57">
        <v>1200</v>
      </c>
      <c r="F19587" s="57"/>
      <c r="G19587" s="125">
        <f t="shared" si="514"/>
        <v>-1200</v>
      </c>
      <c r="H19587" s="704" t="s">
        <v>12951</v>
      </c>
    </row>
    <row r="19588" spans="1:8" ht="15" x14ac:dyDescent="0.2">
      <c r="A19588" s="733">
        <v>45443</v>
      </c>
      <c r="B19588" s="40" t="s">
        <v>103</v>
      </c>
      <c r="C19588" s="62" t="s">
        <v>391</v>
      </c>
      <c r="D19588" s="107" t="s">
        <v>13176</v>
      </c>
      <c r="E19588" s="57">
        <v>380</v>
      </c>
      <c r="F19588" s="57"/>
      <c r="G19588" s="125">
        <f t="shared" si="514"/>
        <v>-380</v>
      </c>
      <c r="H19588" s="704" t="s">
        <v>12951</v>
      </c>
    </row>
    <row r="19589" spans="1:8" ht="15" x14ac:dyDescent="0.2">
      <c r="A19589" s="733">
        <v>45443</v>
      </c>
      <c r="B19589" s="40" t="s">
        <v>11085</v>
      </c>
      <c r="C19589" s="62" t="s">
        <v>10989</v>
      </c>
      <c r="D19589" s="107" t="s">
        <v>13177</v>
      </c>
      <c r="E19589" s="57">
        <v>150000</v>
      </c>
      <c r="F19589" s="57"/>
      <c r="G19589" s="125">
        <f t="shared" si="514"/>
        <v>-150000</v>
      </c>
      <c r="H19589" s="704" t="s">
        <v>12951</v>
      </c>
    </row>
    <row r="19590" spans="1:8" ht="15" x14ac:dyDescent="0.2">
      <c r="A19590" s="733">
        <v>45443</v>
      </c>
      <c r="B19590" s="40" t="s">
        <v>25</v>
      </c>
      <c r="C19590" s="62" t="s">
        <v>8148</v>
      </c>
      <c r="D19590" s="107" t="s">
        <v>6309</v>
      </c>
      <c r="E19590" s="57">
        <v>1110</v>
      </c>
      <c r="F19590" s="57"/>
      <c r="G19590" s="125">
        <f t="shared" ref="G19590:G19591" si="515">F19590-E19590</f>
        <v>-1110</v>
      </c>
      <c r="H19590" s="704" t="s">
        <v>12951</v>
      </c>
    </row>
    <row r="19591" spans="1:8" ht="15" x14ac:dyDescent="0.2">
      <c r="A19591" s="733">
        <v>45443</v>
      </c>
      <c r="B19591" s="40" t="s">
        <v>103</v>
      </c>
      <c r="C19591" s="62" t="s">
        <v>8148</v>
      </c>
      <c r="D19591" s="107" t="s">
        <v>6309</v>
      </c>
      <c r="E19591" s="57">
        <v>1380</v>
      </c>
      <c r="F19591" s="57"/>
      <c r="G19591" s="125">
        <f t="shared" si="515"/>
        <v>-1380</v>
      </c>
      <c r="H19591" s="704" t="s">
        <v>12951</v>
      </c>
    </row>
    <row r="19592" spans="1:8" ht="15" x14ac:dyDescent="0.2">
      <c r="A19592" s="733">
        <v>45443</v>
      </c>
      <c r="B19592" s="40" t="s">
        <v>12693</v>
      </c>
      <c r="C19592" s="62" t="s">
        <v>13189</v>
      </c>
      <c r="D19592" s="107" t="s">
        <v>13190</v>
      </c>
      <c r="E19592" s="57">
        <v>25000</v>
      </c>
      <c r="F19592" s="57"/>
      <c r="G19592" s="125">
        <f t="shared" ref="G19592:G19594" si="516">F19592-E19592</f>
        <v>-25000</v>
      </c>
      <c r="H19592" s="704" t="s">
        <v>12951</v>
      </c>
    </row>
    <row r="19593" spans="1:8" ht="15" x14ac:dyDescent="0.2">
      <c r="A19593" s="733">
        <v>45443</v>
      </c>
      <c r="B19593" s="40" t="s">
        <v>13127</v>
      </c>
      <c r="C19593" s="62" t="s">
        <v>391</v>
      </c>
      <c r="D19593" s="107" t="s">
        <v>13191</v>
      </c>
      <c r="E19593" s="57">
        <v>10000</v>
      </c>
      <c r="F19593" s="57"/>
      <c r="G19593" s="125">
        <f t="shared" si="516"/>
        <v>-10000</v>
      </c>
      <c r="H19593" s="704" t="s">
        <v>12951</v>
      </c>
    </row>
    <row r="19594" spans="1:8" ht="15" x14ac:dyDescent="0.2">
      <c r="A19594" s="733">
        <v>45443</v>
      </c>
      <c r="B19594" s="40" t="s">
        <v>12410</v>
      </c>
      <c r="C19594" s="62" t="s">
        <v>391</v>
      </c>
      <c r="D19594" s="107" t="s">
        <v>4308</v>
      </c>
      <c r="E19594" s="57">
        <v>4870</v>
      </c>
      <c r="F19594" s="57"/>
      <c r="G19594" s="125">
        <f t="shared" si="516"/>
        <v>-4870</v>
      </c>
      <c r="H19594" s="704" t="s">
        <v>12951</v>
      </c>
    </row>
    <row r="19595" spans="1:8" ht="24" x14ac:dyDescent="0.2">
      <c r="A19595" s="732">
        <v>45418</v>
      </c>
      <c r="B19595" s="173" t="s">
        <v>10230</v>
      </c>
      <c r="C19595" s="173" t="s">
        <v>11736</v>
      </c>
      <c r="D19595" s="227" t="s">
        <v>12962</v>
      </c>
      <c r="E19595" s="235">
        <v>120000</v>
      </c>
      <c r="F19595" s="235"/>
      <c r="G19595" s="235">
        <f t="shared" si="462"/>
        <v>-120000</v>
      </c>
      <c r="H19595" s="708" t="s">
        <v>12951</v>
      </c>
    </row>
    <row r="19596" spans="1:8" ht="24" x14ac:dyDescent="0.2">
      <c r="A19596" s="732">
        <v>45418</v>
      </c>
      <c r="B19596" s="173" t="s">
        <v>9505</v>
      </c>
      <c r="C19596" s="173" t="s">
        <v>11736</v>
      </c>
      <c r="D19596" s="227" t="s">
        <v>12963</v>
      </c>
      <c r="E19596" s="235">
        <v>69932</v>
      </c>
      <c r="F19596" s="235"/>
      <c r="G19596" s="235">
        <f t="shared" si="462"/>
        <v>-69932</v>
      </c>
      <c r="H19596" s="708" t="s">
        <v>12951</v>
      </c>
    </row>
    <row r="19597" spans="1:8" ht="15" x14ac:dyDescent="0.2">
      <c r="A19597" s="732">
        <v>45418</v>
      </c>
      <c r="B19597" s="173" t="s">
        <v>11883</v>
      </c>
      <c r="C19597" s="173" t="s">
        <v>7465</v>
      </c>
      <c r="D19597" s="227" t="s">
        <v>12938</v>
      </c>
      <c r="E19597" s="235">
        <v>900000</v>
      </c>
      <c r="F19597" s="235"/>
      <c r="G19597" s="235">
        <f t="shared" ref="G19597:G19598" si="517">F19597-E19597</f>
        <v>-900000</v>
      </c>
      <c r="H19597" s="708" t="s">
        <v>12951</v>
      </c>
    </row>
    <row r="19598" spans="1:8" ht="15" x14ac:dyDescent="0.2">
      <c r="A19598" s="732">
        <v>45418</v>
      </c>
      <c r="B19598" s="173" t="s">
        <v>11883</v>
      </c>
      <c r="C19598" s="173" t="s">
        <v>7465</v>
      </c>
      <c r="D19598" s="227" t="s">
        <v>12938</v>
      </c>
      <c r="E19598" s="235">
        <v>924000</v>
      </c>
      <c r="F19598" s="235"/>
      <c r="G19598" s="235">
        <f t="shared" si="517"/>
        <v>-924000</v>
      </c>
      <c r="H19598" s="708" t="s">
        <v>12951</v>
      </c>
    </row>
    <row r="19599" spans="1:8" ht="15" x14ac:dyDescent="0.2">
      <c r="A19599" s="732">
        <v>45420</v>
      </c>
      <c r="B19599" s="173" t="s">
        <v>37</v>
      </c>
      <c r="C19599" s="550" t="s">
        <v>3002</v>
      </c>
      <c r="D19599" s="739" t="s">
        <v>12965</v>
      </c>
      <c r="E19599" s="551">
        <v>20525</v>
      </c>
      <c r="F19599" s="235"/>
      <c r="G19599" s="235">
        <f t="shared" ref="G19599:G19603" si="518">F19599-E19599</f>
        <v>-20525</v>
      </c>
      <c r="H19599" s="708" t="s">
        <v>12951</v>
      </c>
    </row>
    <row r="19600" spans="1:8" ht="15" x14ac:dyDescent="0.2">
      <c r="A19600" s="732">
        <v>45420</v>
      </c>
      <c r="B19600" s="173" t="s">
        <v>3944</v>
      </c>
      <c r="C19600" s="550" t="s">
        <v>3002</v>
      </c>
      <c r="D19600" s="739" t="s">
        <v>12965</v>
      </c>
      <c r="E19600" s="551">
        <v>35364</v>
      </c>
      <c r="F19600" s="235"/>
      <c r="G19600" s="235">
        <f t="shared" si="518"/>
        <v>-35364</v>
      </c>
      <c r="H19600" s="708" t="s">
        <v>12951</v>
      </c>
    </row>
    <row r="19601" spans="1:8" ht="15" x14ac:dyDescent="0.2">
      <c r="A19601" s="732">
        <v>45420</v>
      </c>
      <c r="B19601" s="173" t="s">
        <v>3945</v>
      </c>
      <c r="C19601" s="550" t="s">
        <v>3002</v>
      </c>
      <c r="D19601" s="739" t="s">
        <v>12965</v>
      </c>
      <c r="E19601" s="551">
        <v>32760</v>
      </c>
      <c r="F19601" s="235"/>
      <c r="G19601" s="235">
        <f t="shared" si="518"/>
        <v>-32760</v>
      </c>
      <c r="H19601" s="708" t="s">
        <v>12951</v>
      </c>
    </row>
    <row r="19602" spans="1:8" ht="15" x14ac:dyDescent="0.2">
      <c r="A19602" s="732">
        <v>45425</v>
      </c>
      <c r="B19602" s="173" t="s">
        <v>10907</v>
      </c>
      <c r="C19602" s="173" t="s">
        <v>4321</v>
      </c>
      <c r="D19602" s="227" t="s">
        <v>13073</v>
      </c>
      <c r="E19602" s="235">
        <v>640444</v>
      </c>
      <c r="F19602" s="235"/>
      <c r="G19602" s="235">
        <f t="shared" si="518"/>
        <v>-640444</v>
      </c>
      <c r="H19602" s="708" t="s">
        <v>12951</v>
      </c>
    </row>
    <row r="19603" spans="1:8" ht="15" x14ac:dyDescent="0.2">
      <c r="A19603" s="732">
        <v>45436</v>
      </c>
      <c r="B19603" s="173" t="s">
        <v>11085</v>
      </c>
      <c r="C19603" s="550" t="s">
        <v>12036</v>
      </c>
      <c r="D19603" s="739" t="s">
        <v>13137</v>
      </c>
      <c r="E19603" s="551">
        <v>90000</v>
      </c>
      <c r="F19603" s="235"/>
      <c r="G19603" s="235">
        <f t="shared" si="518"/>
        <v>-90000</v>
      </c>
      <c r="H19603" s="708" t="s">
        <v>12951</v>
      </c>
    </row>
    <row r="19604" spans="1:8" ht="15" x14ac:dyDescent="0.2">
      <c r="A19604" s="732">
        <v>45436</v>
      </c>
      <c r="B19604" s="173" t="s">
        <v>11726</v>
      </c>
      <c r="C19604" s="550" t="s">
        <v>12036</v>
      </c>
      <c r="D19604" s="739" t="s">
        <v>13137</v>
      </c>
      <c r="E19604" s="551">
        <v>10000</v>
      </c>
      <c r="F19604" s="235"/>
      <c r="G19604" s="235">
        <f t="shared" ref="G19604:G19605" si="519">F19604-E19604</f>
        <v>-10000</v>
      </c>
      <c r="H19604" s="708" t="s">
        <v>12951</v>
      </c>
    </row>
    <row r="19605" spans="1:8" ht="15" x14ac:dyDescent="0.2">
      <c r="A19605" s="732">
        <v>45436</v>
      </c>
      <c r="B19605" s="173" t="s">
        <v>13312</v>
      </c>
      <c r="C19605" s="550" t="s">
        <v>12036</v>
      </c>
      <c r="D19605" s="739" t="s">
        <v>13137</v>
      </c>
      <c r="E19605" s="551">
        <v>200000</v>
      </c>
      <c r="F19605" s="235"/>
      <c r="G19605" s="235">
        <f t="shared" si="519"/>
        <v>-200000</v>
      </c>
      <c r="H19605" s="708" t="s">
        <v>12951</v>
      </c>
    </row>
    <row r="19606" spans="1:8" ht="15" x14ac:dyDescent="0.2">
      <c r="A19606" s="732">
        <v>45441</v>
      </c>
      <c r="B19606" s="173" t="s">
        <v>10230</v>
      </c>
      <c r="C19606" s="173" t="s">
        <v>12284</v>
      </c>
      <c r="D19606" s="227" t="s">
        <v>13170</v>
      </c>
      <c r="E19606" s="235">
        <v>22000</v>
      </c>
      <c r="F19606" s="235"/>
      <c r="G19606" s="235">
        <f t="shared" ref="G19606" si="520">F19606-E19606</f>
        <v>-22000</v>
      </c>
      <c r="H19606" s="708" t="s">
        <v>12951</v>
      </c>
    </row>
    <row r="19607" spans="1:8" ht="15" x14ac:dyDescent="0.2">
      <c r="A19607" s="732">
        <v>45443</v>
      </c>
      <c r="B19607" s="173" t="s">
        <v>12350</v>
      </c>
      <c r="C19607" s="173" t="s">
        <v>12292</v>
      </c>
      <c r="D19607" s="227" t="s">
        <v>13178</v>
      </c>
      <c r="E19607" s="235">
        <v>150000</v>
      </c>
      <c r="F19607" s="235"/>
      <c r="G19607" s="235">
        <f t="shared" ref="G19607:G19608" si="521">F19607-E19607</f>
        <v>-150000</v>
      </c>
      <c r="H19607" s="708" t="s">
        <v>12951</v>
      </c>
    </row>
    <row r="19608" spans="1:8" ht="24" x14ac:dyDescent="0.2">
      <c r="A19608" s="732">
        <v>45443</v>
      </c>
      <c r="B19608" s="173" t="s">
        <v>3945</v>
      </c>
      <c r="C19608" s="173" t="s">
        <v>13179</v>
      </c>
      <c r="D19608" s="227" t="s">
        <v>13180</v>
      </c>
      <c r="E19608" s="235">
        <v>600000</v>
      </c>
      <c r="F19608" s="235"/>
      <c r="G19608" s="235">
        <f t="shared" si="521"/>
        <v>-600000</v>
      </c>
      <c r="H19608" s="708" t="s">
        <v>12951</v>
      </c>
    </row>
    <row r="19609" spans="1:8" ht="24" x14ac:dyDescent="0.2">
      <c r="A19609" s="729">
        <v>45414</v>
      </c>
      <c r="B19609" s="93" t="s">
        <v>11085</v>
      </c>
      <c r="C19609" s="93" t="s">
        <v>558</v>
      </c>
      <c r="D19609" s="801" t="s">
        <v>12961</v>
      </c>
      <c r="E19609" s="175"/>
      <c r="F19609" s="175">
        <v>1000000</v>
      </c>
      <c r="G19609" s="175">
        <f t="shared" si="462"/>
        <v>1000000</v>
      </c>
      <c r="H19609" s="701" t="s">
        <v>12951</v>
      </c>
    </row>
    <row r="19610" spans="1:8" ht="24" x14ac:dyDescent="0.2">
      <c r="A19610" s="729">
        <v>45414</v>
      </c>
      <c r="B19610" s="93" t="s">
        <v>11085</v>
      </c>
      <c r="C19610" s="93" t="s">
        <v>558</v>
      </c>
      <c r="D19610" s="801" t="s">
        <v>12961</v>
      </c>
      <c r="E19610" s="175"/>
      <c r="F19610" s="175">
        <v>1000000</v>
      </c>
      <c r="G19610" s="175">
        <f t="shared" si="462"/>
        <v>1000000</v>
      </c>
      <c r="H19610" s="701" t="s">
        <v>12951</v>
      </c>
    </row>
    <row r="19611" spans="1:8" ht="15" x14ac:dyDescent="0.2">
      <c r="A19611" s="729">
        <v>45414</v>
      </c>
      <c r="B19611" s="90" t="s">
        <v>11131</v>
      </c>
      <c r="C19611" s="93" t="s">
        <v>558</v>
      </c>
      <c r="D19611" s="800" t="s">
        <v>12938</v>
      </c>
      <c r="E19611" s="91"/>
      <c r="F19611" s="91">
        <v>900000</v>
      </c>
      <c r="G19611" s="91">
        <f t="shared" si="456"/>
        <v>900000</v>
      </c>
      <c r="H19611" s="701" t="s">
        <v>12951</v>
      </c>
    </row>
    <row r="19612" spans="1:8" ht="15" x14ac:dyDescent="0.2">
      <c r="A19612" s="729">
        <v>45414</v>
      </c>
      <c r="B19612" s="90" t="s">
        <v>11131</v>
      </c>
      <c r="C19612" s="93" t="s">
        <v>558</v>
      </c>
      <c r="D19612" s="800" t="s">
        <v>12938</v>
      </c>
      <c r="E19612" s="91"/>
      <c r="F19612" s="91">
        <v>924000</v>
      </c>
      <c r="G19612" s="91">
        <f t="shared" si="456"/>
        <v>924000</v>
      </c>
      <c r="H19612" s="701" t="s">
        <v>12951</v>
      </c>
    </row>
    <row r="19613" spans="1:8" ht="15" x14ac:dyDescent="0.2">
      <c r="A19613" s="729">
        <v>45421</v>
      </c>
      <c r="B19613" s="93" t="s">
        <v>3944</v>
      </c>
      <c r="C19613" s="93" t="s">
        <v>558</v>
      </c>
      <c r="D19613" s="891" t="s">
        <v>12974</v>
      </c>
      <c r="E19613" s="175"/>
      <c r="F19613" s="175">
        <v>333522</v>
      </c>
      <c r="G19613" s="91">
        <f t="shared" ref="G19613:G19615" si="522">F19613-E19613</f>
        <v>333522</v>
      </c>
      <c r="H19613" s="701" t="s">
        <v>12951</v>
      </c>
    </row>
    <row r="19614" spans="1:8" ht="15" x14ac:dyDescent="0.2">
      <c r="A19614" s="729">
        <v>45421</v>
      </c>
      <c r="B19614" s="93" t="s">
        <v>3944</v>
      </c>
      <c r="C19614" s="93" t="s">
        <v>558</v>
      </c>
      <c r="D19614" s="891" t="s">
        <v>12975</v>
      </c>
      <c r="E19614" s="175"/>
      <c r="F19614" s="175">
        <v>333522</v>
      </c>
      <c r="G19614" s="91">
        <f t="shared" si="522"/>
        <v>333522</v>
      </c>
      <c r="H19614" s="701" t="s">
        <v>12951</v>
      </c>
    </row>
    <row r="19615" spans="1:8" ht="15" x14ac:dyDescent="0.2">
      <c r="A19615" s="729">
        <v>45421</v>
      </c>
      <c r="B19615" s="93" t="s">
        <v>3944</v>
      </c>
      <c r="C19615" s="93" t="s">
        <v>558</v>
      </c>
      <c r="D19615" s="891" t="s">
        <v>12976</v>
      </c>
      <c r="E19615" s="175"/>
      <c r="F19615" s="175">
        <v>333522</v>
      </c>
      <c r="G19615" s="91">
        <f t="shared" si="522"/>
        <v>333522</v>
      </c>
      <c r="H19615" s="701" t="s">
        <v>12951</v>
      </c>
    </row>
    <row r="19616" spans="1:8" ht="15" x14ac:dyDescent="0.2">
      <c r="A19616" s="729">
        <v>45422</v>
      </c>
      <c r="B19616" s="93" t="s">
        <v>10574</v>
      </c>
      <c r="C19616" s="93" t="s">
        <v>558</v>
      </c>
      <c r="D19616" s="891" t="s">
        <v>13048</v>
      </c>
      <c r="E19616" s="175"/>
      <c r="F19616" s="175">
        <v>10328660</v>
      </c>
      <c r="G19616" s="91">
        <f t="shared" ref="G19616:G19617" si="523">F19616-E19616</f>
        <v>10328660</v>
      </c>
      <c r="H19616" s="701" t="s">
        <v>12951</v>
      </c>
    </row>
    <row r="19617" spans="1:8" ht="15" x14ac:dyDescent="0.2">
      <c r="A19617" s="729">
        <v>45422</v>
      </c>
      <c r="B19617" s="93" t="s">
        <v>3945</v>
      </c>
      <c r="C19617" s="93" t="s">
        <v>558</v>
      </c>
      <c r="D19617" s="891" t="s">
        <v>13050</v>
      </c>
      <c r="E19617" s="175"/>
      <c r="F19617" s="175">
        <v>359992</v>
      </c>
      <c r="G19617" s="91">
        <f t="shared" si="523"/>
        <v>359992</v>
      </c>
      <c r="H19617" s="701" t="s">
        <v>12951</v>
      </c>
    </row>
    <row r="19618" spans="1:8" ht="15" x14ac:dyDescent="0.2">
      <c r="A19618" s="729">
        <v>45423</v>
      </c>
      <c r="B19618" s="93" t="s">
        <v>3945</v>
      </c>
      <c r="C19618" s="93" t="s">
        <v>558</v>
      </c>
      <c r="D19618" s="891" t="s">
        <v>13051</v>
      </c>
      <c r="E19618" s="175"/>
      <c r="F19618" s="175">
        <v>93000</v>
      </c>
      <c r="G19618" s="91">
        <f t="shared" ref="G19618" si="524">F19618-E19618</f>
        <v>93000</v>
      </c>
      <c r="H19618" s="701" t="s">
        <v>12951</v>
      </c>
    </row>
    <row r="19619" spans="1:8" ht="15" x14ac:dyDescent="0.2">
      <c r="A19619" s="729">
        <v>45425</v>
      </c>
      <c r="B19619" s="93" t="s">
        <v>13017</v>
      </c>
      <c r="C19619" s="93" t="s">
        <v>558</v>
      </c>
      <c r="D19619" s="891" t="s">
        <v>13052</v>
      </c>
      <c r="E19619" s="175"/>
      <c r="F19619" s="175">
        <v>200000</v>
      </c>
      <c r="G19619" s="91">
        <f t="shared" ref="G19619" si="525">F19619-E19619</f>
        <v>200000</v>
      </c>
      <c r="H19619" s="701" t="s">
        <v>12951</v>
      </c>
    </row>
    <row r="19620" spans="1:8" ht="15" x14ac:dyDescent="0.2">
      <c r="A19620" s="729">
        <v>45426</v>
      </c>
      <c r="B19620" s="93" t="s">
        <v>9354</v>
      </c>
      <c r="C19620" s="93" t="s">
        <v>558</v>
      </c>
      <c r="D19620" s="891" t="s">
        <v>13072</v>
      </c>
      <c r="E19620" s="175"/>
      <c r="F19620" s="175">
        <v>640444</v>
      </c>
      <c r="G19620" s="91">
        <f t="shared" ref="G19620:G19622" si="526">F19620-E19620</f>
        <v>640444</v>
      </c>
      <c r="H19620" s="701" t="s">
        <v>12951</v>
      </c>
    </row>
    <row r="19621" spans="1:8" ht="17.25" customHeight="1" x14ac:dyDescent="0.2">
      <c r="A19621" s="729">
        <v>45430</v>
      </c>
      <c r="B19621" s="93" t="s">
        <v>11085</v>
      </c>
      <c r="C19621" s="93" t="s">
        <v>558</v>
      </c>
      <c r="D19621" s="801" t="s">
        <v>12961</v>
      </c>
      <c r="E19621" s="175"/>
      <c r="F19621" s="175">
        <v>400000</v>
      </c>
      <c r="G19621" s="175">
        <f t="shared" si="526"/>
        <v>400000</v>
      </c>
      <c r="H19621" s="701" t="s">
        <v>12951</v>
      </c>
    </row>
    <row r="19622" spans="1:8" ht="17.25" customHeight="1" x14ac:dyDescent="0.2">
      <c r="A19622" s="729">
        <v>45430</v>
      </c>
      <c r="B19622" s="93" t="s">
        <v>11085</v>
      </c>
      <c r="C19622" s="93" t="s">
        <v>558</v>
      </c>
      <c r="D19622" s="801" t="s">
        <v>12961</v>
      </c>
      <c r="E19622" s="175"/>
      <c r="F19622" s="175">
        <v>154000</v>
      </c>
      <c r="G19622" s="175">
        <f t="shared" si="526"/>
        <v>154000</v>
      </c>
      <c r="H19622" s="701" t="s">
        <v>12951</v>
      </c>
    </row>
    <row r="19623" spans="1:8" ht="24" x14ac:dyDescent="0.2">
      <c r="A19623" s="729">
        <v>45430</v>
      </c>
      <c r="B19623" s="93" t="s">
        <v>11085</v>
      </c>
      <c r="C19623" s="93" t="s">
        <v>558</v>
      </c>
      <c r="D19623" s="801" t="s">
        <v>12961</v>
      </c>
      <c r="E19623" s="175"/>
      <c r="F19623" s="175">
        <v>200000</v>
      </c>
      <c r="G19623" s="175">
        <f t="shared" ref="G19623" si="527">F19623-E19623</f>
        <v>200000</v>
      </c>
      <c r="H19623" s="701" t="s">
        <v>12951</v>
      </c>
    </row>
    <row r="19624" spans="1:8" ht="24" x14ac:dyDescent="0.2">
      <c r="A19624" s="729">
        <v>45430</v>
      </c>
      <c r="B19624" s="93" t="s">
        <v>11085</v>
      </c>
      <c r="C19624" s="93" t="s">
        <v>558</v>
      </c>
      <c r="D19624" s="801" t="s">
        <v>12961</v>
      </c>
      <c r="E19624" s="175"/>
      <c r="F19624" s="175">
        <v>22000</v>
      </c>
      <c r="G19624" s="175">
        <f t="shared" ref="G19624" si="528">F19624-E19624</f>
        <v>22000</v>
      </c>
      <c r="H19624" s="701" t="s">
        <v>12951</v>
      </c>
    </row>
    <row r="19625" spans="1:8" ht="15" x14ac:dyDescent="0.2">
      <c r="A19625" s="729">
        <v>45434</v>
      </c>
      <c r="B19625" s="93" t="s">
        <v>10907</v>
      </c>
      <c r="C19625" s="93" t="s">
        <v>558</v>
      </c>
      <c r="D19625" s="801" t="s">
        <v>13169</v>
      </c>
      <c r="E19625" s="175"/>
      <c r="F19625" s="175">
        <v>300000</v>
      </c>
      <c r="G19625" s="175">
        <f t="shared" ref="G19625" si="529">F19625-E19625</f>
        <v>300000</v>
      </c>
      <c r="H19625" s="701" t="s">
        <v>12951</v>
      </c>
    </row>
    <row r="19626" spans="1:8" ht="24" x14ac:dyDescent="0.2">
      <c r="A19626" s="729">
        <v>45434</v>
      </c>
      <c r="B19626" s="93" t="s">
        <v>8041</v>
      </c>
      <c r="C19626" s="93" t="s">
        <v>558</v>
      </c>
      <c r="D19626" s="801" t="s">
        <v>13118</v>
      </c>
      <c r="E19626" s="175"/>
      <c r="F19626" s="175">
        <v>670318</v>
      </c>
      <c r="G19626" s="175">
        <f t="shared" ref="G19626" si="530">F19626-E19626</f>
        <v>670318</v>
      </c>
      <c r="H19626" s="701" t="s">
        <v>12951</v>
      </c>
    </row>
    <row r="19627" spans="1:8" ht="15" x14ac:dyDescent="0.2">
      <c r="A19627" s="729">
        <v>45436</v>
      </c>
      <c r="B19627" s="93" t="s">
        <v>13120</v>
      </c>
      <c r="C19627" s="93" t="s">
        <v>558</v>
      </c>
      <c r="D19627" s="801" t="s">
        <v>13119</v>
      </c>
      <c r="E19627" s="175"/>
      <c r="F19627" s="175">
        <v>1520392</v>
      </c>
      <c r="G19627" s="175">
        <f t="shared" ref="G19627:G19786" si="531">F19627-E19627</f>
        <v>1520392</v>
      </c>
      <c r="H19627" s="701" t="s">
        <v>12951</v>
      </c>
    </row>
    <row r="19628" spans="1:8" ht="15" x14ac:dyDescent="0.2">
      <c r="A19628" s="729">
        <v>45441</v>
      </c>
      <c r="B19628" s="93" t="s">
        <v>37</v>
      </c>
      <c r="C19628" s="93" t="s">
        <v>558</v>
      </c>
      <c r="D19628" s="891" t="s">
        <v>13142</v>
      </c>
      <c r="E19628" s="175"/>
      <c r="F19628" s="175">
        <v>246087</v>
      </c>
      <c r="G19628" s="175">
        <f t="shared" si="531"/>
        <v>246087</v>
      </c>
      <c r="H19628" s="701" t="s">
        <v>12951</v>
      </c>
    </row>
    <row r="19629" spans="1:8" ht="15" x14ac:dyDescent="0.2">
      <c r="A19629" s="729">
        <v>45441</v>
      </c>
      <c r="B19629" s="93" t="s">
        <v>37</v>
      </c>
      <c r="C19629" s="93" t="s">
        <v>558</v>
      </c>
      <c r="D19629" s="891" t="s">
        <v>13143</v>
      </c>
      <c r="E19629" s="175"/>
      <c r="F19629" s="175">
        <v>246087</v>
      </c>
      <c r="G19629" s="175">
        <f t="shared" si="531"/>
        <v>246087</v>
      </c>
      <c r="H19629" s="701" t="s">
        <v>12951</v>
      </c>
    </row>
    <row r="19630" spans="1:8" ht="15" x14ac:dyDescent="0.2">
      <c r="A19630" s="729">
        <v>45441</v>
      </c>
      <c r="B19630" s="93" t="s">
        <v>37</v>
      </c>
      <c r="C19630" s="93" t="s">
        <v>558</v>
      </c>
      <c r="D19630" s="891" t="s">
        <v>13144</v>
      </c>
      <c r="E19630" s="175"/>
      <c r="F19630" s="175">
        <v>246087</v>
      </c>
      <c r="G19630" s="175">
        <f t="shared" si="531"/>
        <v>246087</v>
      </c>
      <c r="H19630" s="701" t="s">
        <v>12951</v>
      </c>
    </row>
    <row r="19631" spans="1:8" ht="24" x14ac:dyDescent="0.2">
      <c r="A19631" s="729">
        <v>45441</v>
      </c>
      <c r="B19631" s="93" t="s">
        <v>11085</v>
      </c>
      <c r="C19631" s="93" t="s">
        <v>558</v>
      </c>
      <c r="D19631" s="801" t="s">
        <v>13147</v>
      </c>
      <c r="E19631" s="175"/>
      <c r="F19631" s="175">
        <v>1400000</v>
      </c>
      <c r="G19631" s="175">
        <f t="shared" si="531"/>
        <v>1400000</v>
      </c>
      <c r="H19631" s="701" t="s">
        <v>12951</v>
      </c>
    </row>
    <row r="19632" spans="1:8" ht="24" x14ac:dyDescent="0.2">
      <c r="A19632" s="729">
        <v>45441</v>
      </c>
      <c r="B19632" s="93" t="s">
        <v>11085</v>
      </c>
      <c r="C19632" s="93" t="s">
        <v>558</v>
      </c>
      <c r="D19632" s="801" t="s">
        <v>13148</v>
      </c>
      <c r="E19632" s="175"/>
      <c r="F19632" s="175">
        <v>1000000</v>
      </c>
      <c r="G19632" s="175">
        <f t="shared" si="531"/>
        <v>1000000</v>
      </c>
      <c r="H19632" s="701" t="s">
        <v>12951</v>
      </c>
    </row>
    <row r="19633" spans="1:8" ht="15" x14ac:dyDescent="0.2">
      <c r="A19633" s="733">
        <v>45444</v>
      </c>
      <c r="B19633" s="40" t="s">
        <v>13194</v>
      </c>
      <c r="C19633" s="62" t="s">
        <v>13195</v>
      </c>
      <c r="D19633" s="107" t="s">
        <v>13196</v>
      </c>
      <c r="E19633" s="57">
        <v>40000</v>
      </c>
      <c r="F19633" s="57"/>
      <c r="G19633" s="125">
        <f t="shared" si="531"/>
        <v>-40000</v>
      </c>
      <c r="H19633" s="704" t="s">
        <v>13187</v>
      </c>
    </row>
    <row r="19634" spans="1:8" ht="15" x14ac:dyDescent="0.2">
      <c r="A19634" s="733">
        <v>45444</v>
      </c>
      <c r="B19634" s="40" t="s">
        <v>11623</v>
      </c>
      <c r="C19634" s="62" t="s">
        <v>391</v>
      </c>
      <c r="D19634" s="107" t="s">
        <v>13197</v>
      </c>
      <c r="E19634" s="57">
        <v>35000</v>
      </c>
      <c r="F19634" s="57"/>
      <c r="G19634" s="125">
        <f t="shared" ref="G19634:G19645" si="532">F19634-E19634</f>
        <v>-35000</v>
      </c>
      <c r="H19634" s="704" t="s">
        <v>13187</v>
      </c>
    </row>
    <row r="19635" spans="1:8" ht="15" x14ac:dyDescent="0.2">
      <c r="A19635" s="733">
        <v>45444</v>
      </c>
      <c r="B19635" s="40" t="s">
        <v>10177</v>
      </c>
      <c r="C19635" s="62" t="s">
        <v>13198</v>
      </c>
      <c r="D19635" s="107" t="s">
        <v>13254</v>
      </c>
      <c r="E19635" s="57">
        <v>14000</v>
      </c>
      <c r="F19635" s="57"/>
      <c r="G19635" s="125">
        <f t="shared" si="532"/>
        <v>-14000</v>
      </c>
      <c r="H19635" s="704" t="s">
        <v>13187</v>
      </c>
    </row>
    <row r="19636" spans="1:8" ht="15" x14ac:dyDescent="0.2">
      <c r="A19636" s="733">
        <v>45444</v>
      </c>
      <c r="B19636" s="40" t="s">
        <v>12356</v>
      </c>
      <c r="C19636" s="62" t="s">
        <v>13198</v>
      </c>
      <c r="D19636" s="107" t="s">
        <v>13254</v>
      </c>
      <c r="E19636" s="57">
        <v>15000</v>
      </c>
      <c r="F19636" s="57"/>
      <c r="G19636" s="125">
        <f t="shared" si="532"/>
        <v>-15000</v>
      </c>
      <c r="H19636" s="704" t="s">
        <v>13187</v>
      </c>
    </row>
    <row r="19637" spans="1:8" ht="15" x14ac:dyDescent="0.2">
      <c r="A19637" s="733">
        <v>45444</v>
      </c>
      <c r="B19637" s="40" t="s">
        <v>11726</v>
      </c>
      <c r="C19637" s="62" t="s">
        <v>13198</v>
      </c>
      <c r="D19637" s="107" t="s">
        <v>13254</v>
      </c>
      <c r="E19637" s="57">
        <v>4000</v>
      </c>
      <c r="F19637" s="57"/>
      <c r="G19637" s="125">
        <f t="shared" si="532"/>
        <v>-4000</v>
      </c>
      <c r="H19637" s="704" t="s">
        <v>13187</v>
      </c>
    </row>
    <row r="19638" spans="1:8" ht="15" x14ac:dyDescent="0.2">
      <c r="A19638" s="733">
        <v>45444</v>
      </c>
      <c r="B19638" s="40" t="s">
        <v>3945</v>
      </c>
      <c r="C19638" s="62" t="s">
        <v>6422</v>
      </c>
      <c r="D19638" s="107" t="s">
        <v>13199</v>
      </c>
      <c r="E19638" s="57">
        <v>50000</v>
      </c>
      <c r="F19638" s="57"/>
      <c r="G19638" s="125">
        <f t="shared" si="532"/>
        <v>-50000</v>
      </c>
      <c r="H19638" s="704" t="s">
        <v>13187</v>
      </c>
    </row>
    <row r="19639" spans="1:8" ht="15" x14ac:dyDescent="0.2">
      <c r="A19639" s="733">
        <v>45444</v>
      </c>
      <c r="B19639" s="40" t="s">
        <v>3945</v>
      </c>
      <c r="C19639" s="62" t="s">
        <v>13200</v>
      </c>
      <c r="D19639" s="107" t="s">
        <v>13201</v>
      </c>
      <c r="E19639" s="57">
        <v>235000</v>
      </c>
      <c r="F19639" s="57"/>
      <c r="G19639" s="125">
        <f t="shared" si="532"/>
        <v>-235000</v>
      </c>
      <c r="H19639" s="704" t="s">
        <v>13187</v>
      </c>
    </row>
    <row r="19640" spans="1:8" ht="15" x14ac:dyDescent="0.2">
      <c r="A19640" s="733">
        <v>45444</v>
      </c>
      <c r="B19640" s="40" t="s">
        <v>12410</v>
      </c>
      <c r="C19640" s="62" t="s">
        <v>8370</v>
      </c>
      <c r="D19640" s="107" t="s">
        <v>369</v>
      </c>
      <c r="E19640" s="57">
        <v>5000</v>
      </c>
      <c r="F19640" s="57"/>
      <c r="G19640" s="125">
        <f t="shared" si="532"/>
        <v>-5000</v>
      </c>
      <c r="H19640" s="704" t="s">
        <v>13187</v>
      </c>
    </row>
    <row r="19641" spans="1:8" ht="15" x14ac:dyDescent="0.2">
      <c r="A19641" s="733">
        <v>45444</v>
      </c>
      <c r="B19641" s="1108" t="s">
        <v>11085</v>
      </c>
      <c r="C19641" s="1082" t="s">
        <v>793</v>
      </c>
      <c r="D19641" s="1109" t="s">
        <v>12817</v>
      </c>
      <c r="E19641" s="1110">
        <v>50000</v>
      </c>
      <c r="F19641" s="57"/>
      <c r="G19641" s="125">
        <f t="shared" ref="G19641:G19644" si="533">F19641-E19641</f>
        <v>-50000</v>
      </c>
      <c r="H19641" s="704" t="s">
        <v>13187</v>
      </c>
    </row>
    <row r="19642" spans="1:8" ht="15" x14ac:dyDescent="0.2">
      <c r="A19642" s="733">
        <v>45444</v>
      </c>
      <c r="B19642" s="1108" t="s">
        <v>10177</v>
      </c>
      <c r="C19642" s="1082" t="s">
        <v>793</v>
      </c>
      <c r="D19642" s="1109" t="s">
        <v>8429</v>
      </c>
      <c r="E19642" s="1110">
        <v>5000</v>
      </c>
      <c r="F19642" s="57"/>
      <c r="G19642" s="125">
        <f t="shared" si="533"/>
        <v>-5000</v>
      </c>
      <c r="H19642" s="704" t="s">
        <v>13187</v>
      </c>
    </row>
    <row r="19643" spans="1:8" ht="15" x14ac:dyDescent="0.2">
      <c r="A19643" s="733">
        <v>45444</v>
      </c>
      <c r="B19643" s="1108" t="s">
        <v>12410</v>
      </c>
      <c r="C19643" s="1082" t="s">
        <v>793</v>
      </c>
      <c r="D19643" s="1109" t="s">
        <v>12204</v>
      </c>
      <c r="E19643" s="1110">
        <v>50000</v>
      </c>
      <c r="F19643" s="57"/>
      <c r="G19643" s="125">
        <f t="shared" si="533"/>
        <v>-50000</v>
      </c>
      <c r="H19643" s="704" t="s">
        <v>13187</v>
      </c>
    </row>
    <row r="19644" spans="1:8" ht="15" x14ac:dyDescent="0.2">
      <c r="A19644" s="733">
        <v>45444</v>
      </c>
      <c r="B19644" s="1108" t="s">
        <v>103</v>
      </c>
      <c r="C19644" s="1082" t="s">
        <v>793</v>
      </c>
      <c r="D19644" s="1109" t="s">
        <v>12818</v>
      </c>
      <c r="E19644" s="1110">
        <v>105000</v>
      </c>
      <c r="F19644" s="57"/>
      <c r="G19644" s="125">
        <f t="shared" si="533"/>
        <v>-105000</v>
      </c>
      <c r="H19644" s="704" t="s">
        <v>13187</v>
      </c>
    </row>
    <row r="19645" spans="1:8" ht="15" x14ac:dyDescent="0.2">
      <c r="A19645" s="733">
        <v>45444</v>
      </c>
      <c r="B19645" s="1108" t="s">
        <v>12410</v>
      </c>
      <c r="C19645" s="1082" t="s">
        <v>793</v>
      </c>
      <c r="D19645" s="1109" t="s">
        <v>10747</v>
      </c>
      <c r="E19645" s="1110">
        <v>79000</v>
      </c>
      <c r="F19645" s="57"/>
      <c r="G19645" s="125">
        <f t="shared" si="532"/>
        <v>-79000</v>
      </c>
      <c r="H19645" s="704" t="s">
        <v>13187</v>
      </c>
    </row>
    <row r="19646" spans="1:8" ht="15" x14ac:dyDescent="0.2">
      <c r="A19646" s="733">
        <v>45444</v>
      </c>
      <c r="B19646" s="1108" t="s">
        <v>103</v>
      </c>
      <c r="C19646" s="1082" t="s">
        <v>793</v>
      </c>
      <c r="D19646" s="1109" t="s">
        <v>10135</v>
      </c>
      <c r="E19646" s="1110">
        <v>278330</v>
      </c>
      <c r="F19646" s="57"/>
      <c r="G19646" s="125">
        <f t="shared" ref="G19646:G19655" si="534">F19646-E19646</f>
        <v>-278330</v>
      </c>
      <c r="H19646" s="704" t="s">
        <v>13187</v>
      </c>
    </row>
    <row r="19647" spans="1:8" ht="15" x14ac:dyDescent="0.2">
      <c r="A19647" s="733">
        <v>45444</v>
      </c>
      <c r="B19647" s="1108" t="s">
        <v>11085</v>
      </c>
      <c r="C19647" s="1082" t="s">
        <v>793</v>
      </c>
      <c r="D19647" s="1109" t="s">
        <v>12834</v>
      </c>
      <c r="E19647" s="1110">
        <v>45900</v>
      </c>
      <c r="F19647" s="57"/>
      <c r="G19647" s="125">
        <f t="shared" si="534"/>
        <v>-45900</v>
      </c>
      <c r="H19647" s="704" t="s">
        <v>13187</v>
      </c>
    </row>
    <row r="19648" spans="1:8" ht="15" x14ac:dyDescent="0.2">
      <c r="A19648" s="733">
        <v>45444</v>
      </c>
      <c r="B19648" s="1108" t="s">
        <v>12410</v>
      </c>
      <c r="C19648" s="1082" t="s">
        <v>793</v>
      </c>
      <c r="D19648" s="1109" t="s">
        <v>13193</v>
      </c>
      <c r="E19648" s="1110">
        <v>50330</v>
      </c>
      <c r="F19648" s="57"/>
      <c r="G19648" s="125">
        <f t="shared" si="534"/>
        <v>-50330</v>
      </c>
      <c r="H19648" s="704" t="s">
        <v>13187</v>
      </c>
    </row>
    <row r="19649" spans="1:8" ht="15" x14ac:dyDescent="0.2">
      <c r="A19649" s="733">
        <v>45446</v>
      </c>
      <c r="B19649" s="1108" t="s">
        <v>12356</v>
      </c>
      <c r="C19649" s="1082" t="s">
        <v>793</v>
      </c>
      <c r="D19649" s="1109" t="s">
        <v>13203</v>
      </c>
      <c r="E19649" s="1110">
        <v>166630</v>
      </c>
      <c r="F19649" s="57"/>
      <c r="G19649" s="125">
        <f t="shared" si="534"/>
        <v>-166630</v>
      </c>
      <c r="H19649" s="704" t="s">
        <v>13187</v>
      </c>
    </row>
    <row r="19650" spans="1:8" ht="15" x14ac:dyDescent="0.2">
      <c r="A19650" s="733">
        <v>45446</v>
      </c>
      <c r="B19650" s="1108" t="s">
        <v>11085</v>
      </c>
      <c r="C19650" s="1082" t="s">
        <v>793</v>
      </c>
      <c r="D19650" s="1109" t="s">
        <v>13204</v>
      </c>
      <c r="E19650" s="1110">
        <v>70770</v>
      </c>
      <c r="F19650" s="57"/>
      <c r="G19650" s="125">
        <f t="shared" si="534"/>
        <v>-70770</v>
      </c>
      <c r="H19650" s="704" t="s">
        <v>13187</v>
      </c>
    </row>
    <row r="19651" spans="1:8" ht="15" x14ac:dyDescent="0.2">
      <c r="A19651" s="733">
        <v>45447</v>
      </c>
      <c r="B19651" s="1108" t="s">
        <v>12410</v>
      </c>
      <c r="C19651" s="1082" t="s">
        <v>793</v>
      </c>
      <c r="D19651" s="1109" t="s">
        <v>13207</v>
      </c>
      <c r="E19651" s="1110">
        <v>174970</v>
      </c>
      <c r="F19651" s="57"/>
      <c r="G19651" s="125">
        <f t="shared" si="534"/>
        <v>-174970</v>
      </c>
      <c r="H19651" s="704" t="s">
        <v>13187</v>
      </c>
    </row>
    <row r="19652" spans="1:8" ht="15" x14ac:dyDescent="0.2">
      <c r="A19652" s="733">
        <v>45447</v>
      </c>
      <c r="B19652" s="1108" t="s">
        <v>37</v>
      </c>
      <c r="C19652" s="1082" t="s">
        <v>793</v>
      </c>
      <c r="D19652" s="1109" t="s">
        <v>11832</v>
      </c>
      <c r="E19652" s="1110">
        <v>187830</v>
      </c>
      <c r="F19652" s="57"/>
      <c r="G19652" s="125">
        <f t="shared" si="534"/>
        <v>-187830</v>
      </c>
      <c r="H19652" s="704" t="s">
        <v>13187</v>
      </c>
    </row>
    <row r="19653" spans="1:8" ht="15" x14ac:dyDescent="0.2">
      <c r="A19653" s="733">
        <v>45447</v>
      </c>
      <c r="B19653" s="1108" t="s">
        <v>11883</v>
      </c>
      <c r="C19653" s="1082" t="s">
        <v>793</v>
      </c>
      <c r="D19653" s="1109" t="s">
        <v>13208</v>
      </c>
      <c r="E19653" s="1110">
        <v>62710</v>
      </c>
      <c r="F19653" s="57"/>
      <c r="G19653" s="125">
        <f t="shared" si="534"/>
        <v>-62710</v>
      </c>
      <c r="H19653" s="704" t="s">
        <v>13187</v>
      </c>
    </row>
    <row r="19654" spans="1:8" ht="15" x14ac:dyDescent="0.2">
      <c r="A19654" s="733">
        <v>45447</v>
      </c>
      <c r="B19654" s="1108" t="s">
        <v>3945</v>
      </c>
      <c r="C19654" s="1082" t="s">
        <v>793</v>
      </c>
      <c r="D19654" s="1109" t="s">
        <v>12091</v>
      </c>
      <c r="E19654" s="1110">
        <v>137420</v>
      </c>
      <c r="F19654" s="57"/>
      <c r="G19654" s="125">
        <f t="shared" si="534"/>
        <v>-137420</v>
      </c>
      <c r="H19654" s="704" t="s">
        <v>13187</v>
      </c>
    </row>
    <row r="19655" spans="1:8" ht="15" x14ac:dyDescent="0.2">
      <c r="A19655" s="733">
        <v>45447</v>
      </c>
      <c r="B19655" s="1108" t="s">
        <v>3944</v>
      </c>
      <c r="C19655" s="1082" t="s">
        <v>793</v>
      </c>
      <c r="D19655" s="1109" t="s">
        <v>12399</v>
      </c>
      <c r="E19655" s="1110">
        <v>134710</v>
      </c>
      <c r="F19655" s="57"/>
      <c r="G19655" s="125">
        <f t="shared" si="534"/>
        <v>-134710</v>
      </c>
      <c r="H19655" s="704" t="s">
        <v>13187</v>
      </c>
    </row>
    <row r="19656" spans="1:8" ht="15" x14ac:dyDescent="0.2">
      <c r="A19656" s="733">
        <v>45447</v>
      </c>
      <c r="B19656" s="1108" t="s">
        <v>11085</v>
      </c>
      <c r="C19656" s="1082" t="s">
        <v>793</v>
      </c>
      <c r="D19656" s="1109" t="s">
        <v>11834</v>
      </c>
      <c r="E19656" s="1110">
        <v>41820</v>
      </c>
      <c r="F19656" s="57"/>
      <c r="G19656" s="125">
        <f t="shared" ref="G19656:G19660" si="535">F19656-E19656</f>
        <v>-41820</v>
      </c>
      <c r="H19656" s="704" t="s">
        <v>13187</v>
      </c>
    </row>
    <row r="19657" spans="1:8" ht="15" x14ac:dyDescent="0.2">
      <c r="A19657" s="733">
        <v>45447</v>
      </c>
      <c r="B19657" s="1108" t="s">
        <v>11726</v>
      </c>
      <c r="C19657" s="1082" t="s">
        <v>793</v>
      </c>
      <c r="D19657" s="1109" t="s">
        <v>13211</v>
      </c>
      <c r="E19657" s="1110">
        <v>52660</v>
      </c>
      <c r="F19657" s="57"/>
      <c r="G19657" s="125">
        <f t="shared" si="535"/>
        <v>-52660</v>
      </c>
      <c r="H19657" s="704" t="s">
        <v>13187</v>
      </c>
    </row>
    <row r="19658" spans="1:8" ht="15" x14ac:dyDescent="0.2">
      <c r="A19658" s="733">
        <v>45447</v>
      </c>
      <c r="B19658" s="1108" t="s">
        <v>12356</v>
      </c>
      <c r="C19658" s="1082" t="s">
        <v>793</v>
      </c>
      <c r="D19658" s="1109" t="s">
        <v>3065</v>
      </c>
      <c r="E19658" s="1110">
        <v>21000</v>
      </c>
      <c r="F19658" s="57"/>
      <c r="G19658" s="125">
        <f t="shared" si="535"/>
        <v>-21000</v>
      </c>
      <c r="H19658" s="704" t="s">
        <v>13187</v>
      </c>
    </row>
    <row r="19659" spans="1:8" ht="15" x14ac:dyDescent="0.2">
      <c r="A19659" s="733">
        <v>45447</v>
      </c>
      <c r="B19659" s="1108" t="s">
        <v>3945</v>
      </c>
      <c r="C19659" s="1082" t="s">
        <v>793</v>
      </c>
      <c r="D19659" s="1109" t="s">
        <v>8428</v>
      </c>
      <c r="E19659" s="1110">
        <v>28000</v>
      </c>
      <c r="F19659" s="57"/>
      <c r="G19659" s="125">
        <f t="shared" si="535"/>
        <v>-28000</v>
      </c>
      <c r="H19659" s="704" t="s">
        <v>13187</v>
      </c>
    </row>
    <row r="19660" spans="1:8" ht="15" x14ac:dyDescent="0.2">
      <c r="A19660" s="733">
        <v>45447</v>
      </c>
      <c r="B19660" s="1108" t="s">
        <v>12618</v>
      </c>
      <c r="C19660" s="1082" t="s">
        <v>793</v>
      </c>
      <c r="D19660" s="1109" t="s">
        <v>13212</v>
      </c>
      <c r="E19660" s="1110">
        <v>108860</v>
      </c>
      <c r="F19660" s="57"/>
      <c r="G19660" s="125">
        <f t="shared" si="535"/>
        <v>-108860</v>
      </c>
      <c r="H19660" s="704" t="s">
        <v>13187</v>
      </c>
    </row>
    <row r="19661" spans="1:8" ht="15" x14ac:dyDescent="0.2">
      <c r="A19661" s="733">
        <v>45448</v>
      </c>
      <c r="B19661" s="1108" t="s">
        <v>11726</v>
      </c>
      <c r="C19661" s="1082" t="s">
        <v>793</v>
      </c>
      <c r="D19661" s="1109" t="s">
        <v>12395</v>
      </c>
      <c r="E19661" s="1110">
        <v>663140</v>
      </c>
      <c r="F19661" s="57"/>
      <c r="G19661" s="125">
        <f t="shared" ref="G19661" si="536">F19661-E19661</f>
        <v>-663140</v>
      </c>
      <c r="H19661" s="704" t="s">
        <v>13187</v>
      </c>
    </row>
    <row r="19662" spans="1:8" ht="15" x14ac:dyDescent="0.2">
      <c r="A19662" s="733">
        <v>45449</v>
      </c>
      <c r="B19662" s="1108" t="s">
        <v>11085</v>
      </c>
      <c r="C19662" s="1082" t="s">
        <v>793</v>
      </c>
      <c r="D19662" s="1109" t="s">
        <v>10745</v>
      </c>
      <c r="E19662" s="1110">
        <v>51600</v>
      </c>
      <c r="F19662" s="57"/>
      <c r="G19662" s="125">
        <f t="shared" ref="G19662:G19667" si="537">F19662-E19662</f>
        <v>-51600</v>
      </c>
      <c r="H19662" s="704" t="s">
        <v>13187</v>
      </c>
    </row>
    <row r="19663" spans="1:8" ht="15" x14ac:dyDescent="0.2">
      <c r="A19663" s="733">
        <v>45450</v>
      </c>
      <c r="B19663" s="1108" t="s">
        <v>13312</v>
      </c>
      <c r="C19663" s="1082" t="s">
        <v>793</v>
      </c>
      <c r="D19663" s="1109" t="s">
        <v>13226</v>
      </c>
      <c r="E19663" s="1110">
        <v>58050</v>
      </c>
      <c r="F19663" s="57"/>
      <c r="G19663" s="125">
        <f t="shared" si="537"/>
        <v>-58050</v>
      </c>
      <c r="H19663" s="704" t="s">
        <v>13187</v>
      </c>
    </row>
    <row r="19664" spans="1:8" ht="15" x14ac:dyDescent="0.2">
      <c r="A19664" s="733">
        <v>45449</v>
      </c>
      <c r="B19664" s="1108" t="s">
        <v>12410</v>
      </c>
      <c r="C19664" s="1082" t="s">
        <v>793</v>
      </c>
      <c r="D19664" s="1109" t="s">
        <v>13224</v>
      </c>
      <c r="E19664" s="1110">
        <v>70000</v>
      </c>
      <c r="F19664" s="57"/>
      <c r="G19664" s="125">
        <f t="shared" si="537"/>
        <v>-70000</v>
      </c>
      <c r="H19664" s="704" t="s">
        <v>13187</v>
      </c>
    </row>
    <row r="19665" spans="1:8" ht="15" x14ac:dyDescent="0.2">
      <c r="A19665" s="733">
        <v>45451</v>
      </c>
      <c r="B19665" s="1108" t="s">
        <v>11726</v>
      </c>
      <c r="C19665" s="1082" t="s">
        <v>793</v>
      </c>
      <c r="D19665" s="1109" t="s">
        <v>13228</v>
      </c>
      <c r="E19665" s="1110">
        <v>61350</v>
      </c>
      <c r="F19665" s="57"/>
      <c r="G19665" s="125">
        <f t="shared" si="537"/>
        <v>-61350</v>
      </c>
      <c r="H19665" s="704" t="s">
        <v>13187</v>
      </c>
    </row>
    <row r="19666" spans="1:8" ht="15" x14ac:dyDescent="0.2">
      <c r="A19666" s="733">
        <v>45451</v>
      </c>
      <c r="B19666" s="1108" t="s">
        <v>11726</v>
      </c>
      <c r="C19666" s="1082" t="s">
        <v>793</v>
      </c>
      <c r="D19666" s="1109" t="s">
        <v>13229</v>
      </c>
      <c r="E19666" s="1110">
        <v>27100</v>
      </c>
      <c r="F19666" s="57"/>
      <c r="G19666" s="125">
        <f t="shared" si="537"/>
        <v>-27100</v>
      </c>
      <c r="H19666" s="704" t="s">
        <v>13187</v>
      </c>
    </row>
    <row r="19667" spans="1:8" ht="15" x14ac:dyDescent="0.2">
      <c r="A19667" s="733">
        <v>45453</v>
      </c>
      <c r="B19667" s="1082" t="s">
        <v>3945</v>
      </c>
      <c r="C19667" s="1082" t="s">
        <v>793</v>
      </c>
      <c r="D19667" s="1109" t="s">
        <v>13232</v>
      </c>
      <c r="E19667" s="1110">
        <v>20000</v>
      </c>
      <c r="F19667" s="57"/>
      <c r="G19667" s="125">
        <f t="shared" si="537"/>
        <v>-20000</v>
      </c>
      <c r="H19667" s="704" t="s">
        <v>13187</v>
      </c>
    </row>
    <row r="19668" spans="1:8" ht="15" x14ac:dyDescent="0.2">
      <c r="A19668" s="733">
        <v>45457</v>
      </c>
      <c r="B19668" s="1108" t="s">
        <v>11085</v>
      </c>
      <c r="C19668" s="1082" t="s">
        <v>793</v>
      </c>
      <c r="D19668" s="1109" t="s">
        <v>13306</v>
      </c>
      <c r="E19668" s="1110">
        <v>18500</v>
      </c>
      <c r="F19668" s="57"/>
      <c r="G19668" s="125">
        <f>F19668-E19668</f>
        <v>-18500</v>
      </c>
      <c r="H19668" s="704" t="s">
        <v>13187</v>
      </c>
    </row>
    <row r="19669" spans="1:8" ht="15" x14ac:dyDescent="0.2">
      <c r="A19669" s="733">
        <v>45444</v>
      </c>
      <c r="B19669" s="40" t="s">
        <v>11085</v>
      </c>
      <c r="C19669" s="62" t="s">
        <v>391</v>
      </c>
      <c r="D19669" s="107" t="s">
        <v>13192</v>
      </c>
      <c r="E19669" s="57">
        <v>1500</v>
      </c>
      <c r="F19669" s="57"/>
      <c r="G19669" s="125">
        <f t="shared" ref="G19669:G19672" si="538">F19669-E19669</f>
        <v>-1500</v>
      </c>
      <c r="H19669" s="704" t="s">
        <v>13187</v>
      </c>
    </row>
    <row r="19670" spans="1:8" ht="15" x14ac:dyDescent="0.2">
      <c r="A19670" s="733">
        <v>45444</v>
      </c>
      <c r="B19670" s="40" t="s">
        <v>103</v>
      </c>
      <c r="C19670" s="62" t="s">
        <v>2671</v>
      </c>
      <c r="D19670" s="107" t="s">
        <v>8115</v>
      </c>
      <c r="E19670" s="57">
        <v>2000</v>
      </c>
      <c r="F19670" s="57"/>
      <c r="G19670" s="125">
        <f t="shared" si="538"/>
        <v>-2000</v>
      </c>
      <c r="H19670" s="704" t="s">
        <v>13187</v>
      </c>
    </row>
    <row r="19671" spans="1:8" ht="15" x14ac:dyDescent="0.2">
      <c r="A19671" s="733">
        <v>45444</v>
      </c>
      <c r="B19671" s="40" t="s">
        <v>103</v>
      </c>
      <c r="C19671" s="62" t="s">
        <v>103</v>
      </c>
      <c r="D19671" s="107" t="s">
        <v>10209</v>
      </c>
      <c r="E19671" s="57">
        <v>2000</v>
      </c>
      <c r="F19671" s="57"/>
      <c r="G19671" s="125">
        <f t="shared" si="538"/>
        <v>-2000</v>
      </c>
      <c r="H19671" s="704" t="s">
        <v>13187</v>
      </c>
    </row>
    <row r="19672" spans="1:8" ht="15" x14ac:dyDescent="0.2">
      <c r="A19672" s="733">
        <v>45444</v>
      </c>
      <c r="B19672" s="40" t="s">
        <v>12608</v>
      </c>
      <c r="C19672" s="62" t="s">
        <v>10989</v>
      </c>
      <c r="D19672" s="107" t="s">
        <v>13131</v>
      </c>
      <c r="E19672" s="57">
        <v>50000</v>
      </c>
      <c r="F19672" s="57"/>
      <c r="G19672" s="125">
        <f t="shared" si="538"/>
        <v>-50000</v>
      </c>
      <c r="H19672" s="704" t="s">
        <v>13187</v>
      </c>
    </row>
    <row r="19673" spans="1:8" ht="15" x14ac:dyDescent="0.2">
      <c r="A19673" s="733">
        <v>45444</v>
      </c>
      <c r="B19673" s="40" t="s">
        <v>12350</v>
      </c>
      <c r="C19673" s="62" t="s">
        <v>391</v>
      </c>
      <c r="D19673" s="107" t="s">
        <v>13263</v>
      </c>
      <c r="E19673" s="57">
        <v>200000</v>
      </c>
      <c r="F19673" s="57"/>
      <c r="G19673" s="125">
        <f t="shared" ref="G19673" si="539">F19673-E19673</f>
        <v>-200000</v>
      </c>
      <c r="H19673" s="704" t="s">
        <v>13187</v>
      </c>
    </row>
    <row r="19674" spans="1:8" ht="15" x14ac:dyDescent="0.2">
      <c r="A19674" s="733">
        <v>45445</v>
      </c>
      <c r="B19674" s="40" t="s">
        <v>103</v>
      </c>
      <c r="C19674" s="62" t="s">
        <v>391</v>
      </c>
      <c r="D19674" s="107" t="s">
        <v>13205</v>
      </c>
      <c r="E19674" s="57">
        <v>40000</v>
      </c>
      <c r="F19674" s="57"/>
      <c r="G19674" s="125">
        <f t="shared" ref="G19674" si="540">F19674-E19674</f>
        <v>-40000</v>
      </c>
      <c r="H19674" s="704" t="s">
        <v>13187</v>
      </c>
    </row>
    <row r="19675" spans="1:8" ht="15" x14ac:dyDescent="0.2">
      <c r="A19675" s="733">
        <v>45446</v>
      </c>
      <c r="B19675" s="40" t="s">
        <v>37</v>
      </c>
      <c r="C19675" s="62" t="s">
        <v>3840</v>
      </c>
      <c r="D19675" s="107" t="s">
        <v>13202</v>
      </c>
      <c r="E19675" s="57">
        <v>50000</v>
      </c>
      <c r="F19675" s="57"/>
      <c r="G19675" s="125">
        <f t="shared" ref="G19675:G19678" si="541">F19675-E19675</f>
        <v>-50000</v>
      </c>
      <c r="H19675" s="704" t="s">
        <v>13187</v>
      </c>
    </row>
    <row r="19676" spans="1:8" ht="15" x14ac:dyDescent="0.2">
      <c r="A19676" s="733">
        <v>45446</v>
      </c>
      <c r="B19676" s="40" t="s">
        <v>11726</v>
      </c>
      <c r="C19676" s="62" t="s">
        <v>5740</v>
      </c>
      <c r="D19676" s="107" t="s">
        <v>369</v>
      </c>
      <c r="E19676" s="57">
        <v>1000</v>
      </c>
      <c r="F19676" s="57"/>
      <c r="G19676" s="125">
        <f t="shared" si="541"/>
        <v>-1000</v>
      </c>
      <c r="H19676" s="704" t="s">
        <v>13187</v>
      </c>
    </row>
    <row r="19677" spans="1:8" ht="15" x14ac:dyDescent="0.2">
      <c r="A19677" s="733">
        <v>45446</v>
      </c>
      <c r="B19677" s="40" t="s">
        <v>11726</v>
      </c>
      <c r="C19677" s="62" t="s">
        <v>13007</v>
      </c>
      <c r="D19677" s="107" t="s">
        <v>13128</v>
      </c>
      <c r="E19677" s="57">
        <v>37000</v>
      </c>
      <c r="F19677" s="57"/>
      <c r="G19677" s="125">
        <f t="shared" si="541"/>
        <v>-37000</v>
      </c>
      <c r="H19677" s="704" t="s">
        <v>13187</v>
      </c>
    </row>
    <row r="19678" spans="1:8" ht="15" x14ac:dyDescent="0.2">
      <c r="A19678" s="733">
        <v>45446</v>
      </c>
      <c r="B19678" s="40" t="s">
        <v>103</v>
      </c>
      <c r="C19678" s="62" t="s">
        <v>103</v>
      </c>
      <c r="D19678" s="107" t="s">
        <v>10209</v>
      </c>
      <c r="E19678" s="57">
        <v>5000</v>
      </c>
      <c r="F19678" s="57"/>
      <c r="G19678" s="125">
        <f t="shared" si="541"/>
        <v>-5000</v>
      </c>
      <c r="H19678" s="704" t="s">
        <v>13187</v>
      </c>
    </row>
    <row r="19679" spans="1:8" ht="15" x14ac:dyDescent="0.2">
      <c r="A19679" s="733">
        <v>45446</v>
      </c>
      <c r="B19679" s="40" t="s">
        <v>12350</v>
      </c>
      <c r="C19679" s="62" t="s">
        <v>391</v>
      </c>
      <c r="D19679" s="107" t="s">
        <v>13206</v>
      </c>
      <c r="E19679" s="57">
        <v>35000</v>
      </c>
      <c r="F19679" s="57"/>
      <c r="G19679" s="125">
        <f t="shared" ref="G19679" si="542">F19679-E19679</f>
        <v>-35000</v>
      </c>
      <c r="H19679" s="704" t="s">
        <v>13187</v>
      </c>
    </row>
    <row r="19680" spans="1:8" ht="15" x14ac:dyDescent="0.2">
      <c r="A19680" s="733">
        <v>45447</v>
      </c>
      <c r="B19680" s="40" t="s">
        <v>37</v>
      </c>
      <c r="C19680" s="62" t="s">
        <v>391</v>
      </c>
      <c r="D19680" s="107" t="s">
        <v>6696</v>
      </c>
      <c r="E19680" s="57">
        <v>3000</v>
      </c>
      <c r="F19680" s="57"/>
      <c r="G19680" s="125">
        <f t="shared" ref="G19680:G19682" si="543">F19680-E19680</f>
        <v>-3000</v>
      </c>
      <c r="H19680" s="704" t="s">
        <v>13187</v>
      </c>
    </row>
    <row r="19681" spans="1:8" ht="15" x14ac:dyDescent="0.2">
      <c r="A19681" s="733">
        <v>45447</v>
      </c>
      <c r="B19681" s="40" t="s">
        <v>37</v>
      </c>
      <c r="C19681" s="62" t="s">
        <v>391</v>
      </c>
      <c r="D19681" s="107" t="s">
        <v>13209</v>
      </c>
      <c r="E19681" s="57">
        <v>2000</v>
      </c>
      <c r="F19681" s="57"/>
      <c r="G19681" s="125">
        <f t="shared" si="543"/>
        <v>-2000</v>
      </c>
      <c r="H19681" s="704" t="s">
        <v>13187</v>
      </c>
    </row>
    <row r="19682" spans="1:8" ht="15" x14ac:dyDescent="0.2">
      <c r="A19682" s="733">
        <v>45447</v>
      </c>
      <c r="B19682" s="40" t="s">
        <v>103</v>
      </c>
      <c r="C19682" s="62" t="s">
        <v>103</v>
      </c>
      <c r="D19682" s="107" t="s">
        <v>10209</v>
      </c>
      <c r="E19682" s="57">
        <v>3000</v>
      </c>
      <c r="F19682" s="57"/>
      <c r="G19682" s="125">
        <f t="shared" si="543"/>
        <v>-3000</v>
      </c>
      <c r="H19682" s="704" t="s">
        <v>13187</v>
      </c>
    </row>
    <row r="19683" spans="1:8" ht="15" x14ac:dyDescent="0.2">
      <c r="A19683" s="733">
        <v>45447</v>
      </c>
      <c r="B19683" s="40" t="s">
        <v>9513</v>
      </c>
      <c r="C19683" s="62" t="s">
        <v>13213</v>
      </c>
      <c r="D19683" s="107" t="s">
        <v>13214</v>
      </c>
      <c r="E19683" s="57">
        <v>37000</v>
      </c>
      <c r="F19683" s="57"/>
      <c r="G19683" s="125">
        <f t="shared" ref="G19683:G19688" si="544">F19683-E19683</f>
        <v>-37000</v>
      </c>
      <c r="H19683" s="704" t="s">
        <v>13187</v>
      </c>
    </row>
    <row r="19684" spans="1:8" ht="15" x14ac:dyDescent="0.2">
      <c r="A19684" s="733">
        <v>45447</v>
      </c>
      <c r="B19684" s="40" t="s">
        <v>3945</v>
      </c>
      <c r="C19684" s="62" t="s">
        <v>285</v>
      </c>
      <c r="D19684" s="107" t="s">
        <v>13215</v>
      </c>
      <c r="E19684" s="57">
        <v>500</v>
      </c>
      <c r="F19684" s="57"/>
      <c r="G19684" s="125">
        <f t="shared" si="544"/>
        <v>-500</v>
      </c>
      <c r="H19684" s="704" t="s">
        <v>13187</v>
      </c>
    </row>
    <row r="19685" spans="1:8" ht="15" x14ac:dyDescent="0.2">
      <c r="A19685" s="733">
        <v>45447</v>
      </c>
      <c r="B19685" s="40" t="s">
        <v>10907</v>
      </c>
      <c r="C19685" s="62" t="s">
        <v>7221</v>
      </c>
      <c r="D19685" s="107" t="s">
        <v>13217</v>
      </c>
      <c r="E19685" s="57">
        <v>250000</v>
      </c>
      <c r="F19685" s="57"/>
      <c r="G19685" s="125">
        <f t="shared" si="544"/>
        <v>-250000</v>
      </c>
      <c r="H19685" s="704" t="s">
        <v>13187</v>
      </c>
    </row>
    <row r="19686" spans="1:8" ht="15" x14ac:dyDescent="0.2">
      <c r="A19686" s="733">
        <v>45447</v>
      </c>
      <c r="B19686" s="40" t="s">
        <v>13127</v>
      </c>
      <c r="C19686" s="62" t="s">
        <v>7221</v>
      </c>
      <c r="D19686" s="107" t="s">
        <v>13217</v>
      </c>
      <c r="E19686" s="57">
        <v>250000</v>
      </c>
      <c r="F19686" s="57"/>
      <c r="G19686" s="125">
        <f t="shared" si="544"/>
        <v>-250000</v>
      </c>
      <c r="H19686" s="704" t="s">
        <v>13187</v>
      </c>
    </row>
    <row r="19687" spans="1:8" ht="15" x14ac:dyDescent="0.2">
      <c r="A19687" s="733">
        <v>45447</v>
      </c>
      <c r="B19687" s="40" t="s">
        <v>10230</v>
      </c>
      <c r="C19687" s="62" t="s">
        <v>13216</v>
      </c>
      <c r="D19687" s="107" t="s">
        <v>12445</v>
      </c>
      <c r="E19687" s="57">
        <v>132500</v>
      </c>
      <c r="F19687" s="57"/>
      <c r="G19687" s="125">
        <f t="shared" si="544"/>
        <v>-132500</v>
      </c>
      <c r="H19687" s="704" t="s">
        <v>13187</v>
      </c>
    </row>
    <row r="19688" spans="1:8" ht="15" x14ac:dyDescent="0.2">
      <c r="A19688" s="733">
        <v>45447</v>
      </c>
      <c r="B19688" s="40" t="s">
        <v>11085</v>
      </c>
      <c r="C19688" s="62" t="s">
        <v>391</v>
      </c>
      <c r="D19688" s="107" t="s">
        <v>9915</v>
      </c>
      <c r="E19688" s="57">
        <v>15540</v>
      </c>
      <c r="F19688" s="57"/>
      <c r="G19688" s="125">
        <f t="shared" si="544"/>
        <v>-15540</v>
      </c>
      <c r="H19688" s="704" t="s">
        <v>13187</v>
      </c>
    </row>
    <row r="19689" spans="1:8" ht="15" x14ac:dyDescent="0.2">
      <c r="A19689" s="733">
        <v>45448</v>
      </c>
      <c r="B19689" s="40" t="s">
        <v>25</v>
      </c>
      <c r="C19689" s="62" t="s">
        <v>4064</v>
      </c>
      <c r="D19689" s="107" t="s">
        <v>9684</v>
      </c>
      <c r="E19689" s="57">
        <v>2500</v>
      </c>
      <c r="F19689" s="57"/>
      <c r="G19689" s="125">
        <f t="shared" ref="G19689:G19695" si="545">F19689-E19689</f>
        <v>-2500</v>
      </c>
      <c r="H19689" s="704" t="s">
        <v>13187</v>
      </c>
    </row>
    <row r="19690" spans="1:8" ht="15" x14ac:dyDescent="0.2">
      <c r="A19690" s="733">
        <v>45448</v>
      </c>
      <c r="B19690" s="40" t="s">
        <v>10230</v>
      </c>
      <c r="C19690" s="669" t="s">
        <v>2189</v>
      </c>
      <c r="D19690" s="912" t="s">
        <v>13303</v>
      </c>
      <c r="E19690" s="584">
        <v>5000</v>
      </c>
      <c r="F19690" s="57"/>
      <c r="G19690" s="125">
        <f t="shared" si="545"/>
        <v>-5000</v>
      </c>
      <c r="H19690" s="704" t="s">
        <v>13187</v>
      </c>
    </row>
    <row r="19691" spans="1:8" ht="15" x14ac:dyDescent="0.2">
      <c r="A19691" s="733">
        <v>45448</v>
      </c>
      <c r="B19691" s="40" t="s">
        <v>12410</v>
      </c>
      <c r="C19691" s="669" t="s">
        <v>2189</v>
      </c>
      <c r="D19691" s="912" t="s">
        <v>13303</v>
      </c>
      <c r="E19691" s="584">
        <v>3000</v>
      </c>
      <c r="F19691" s="57"/>
      <c r="G19691" s="125">
        <f t="shared" si="545"/>
        <v>-3000</v>
      </c>
      <c r="H19691" s="704" t="s">
        <v>13187</v>
      </c>
    </row>
    <row r="19692" spans="1:8" ht="15" x14ac:dyDescent="0.2">
      <c r="A19692" s="733">
        <v>45448</v>
      </c>
      <c r="B19692" s="40" t="s">
        <v>11131</v>
      </c>
      <c r="C19692" s="669" t="s">
        <v>2189</v>
      </c>
      <c r="D19692" s="912" t="s">
        <v>13303</v>
      </c>
      <c r="E19692" s="584">
        <v>4000</v>
      </c>
      <c r="F19692" s="57"/>
      <c r="G19692" s="125">
        <f t="shared" si="545"/>
        <v>-4000</v>
      </c>
      <c r="H19692" s="704" t="s">
        <v>13187</v>
      </c>
    </row>
    <row r="19693" spans="1:8" ht="15" x14ac:dyDescent="0.2">
      <c r="A19693" s="733">
        <v>45448</v>
      </c>
      <c r="B19693" s="40" t="s">
        <v>13127</v>
      </c>
      <c r="C19693" s="669" t="s">
        <v>2189</v>
      </c>
      <c r="D19693" s="912" t="s">
        <v>13303</v>
      </c>
      <c r="E19693" s="584">
        <v>3000</v>
      </c>
      <c r="F19693" s="57"/>
      <c r="G19693" s="125">
        <f t="shared" si="545"/>
        <v>-3000</v>
      </c>
      <c r="H19693" s="704" t="s">
        <v>13187</v>
      </c>
    </row>
    <row r="19694" spans="1:8" ht="15" x14ac:dyDescent="0.2">
      <c r="A19694" s="733">
        <v>45448</v>
      </c>
      <c r="B19694" s="40" t="s">
        <v>10177</v>
      </c>
      <c r="C19694" s="62" t="s">
        <v>9762</v>
      </c>
      <c r="D19694" s="107" t="s">
        <v>13218</v>
      </c>
      <c r="E19694" s="57">
        <v>3800</v>
      </c>
      <c r="F19694" s="57"/>
      <c r="G19694" s="125">
        <f t="shared" si="545"/>
        <v>-3800</v>
      </c>
      <c r="H19694" s="704" t="s">
        <v>13187</v>
      </c>
    </row>
    <row r="19695" spans="1:8" ht="15" x14ac:dyDescent="0.2">
      <c r="A19695" s="733">
        <v>45448</v>
      </c>
      <c r="B19695" s="40" t="s">
        <v>10906</v>
      </c>
      <c r="C19695" s="62" t="s">
        <v>5740</v>
      </c>
      <c r="D19695" s="107" t="s">
        <v>369</v>
      </c>
      <c r="E19695" s="57">
        <v>1300</v>
      </c>
      <c r="F19695" s="57"/>
      <c r="G19695" s="125">
        <f t="shared" si="545"/>
        <v>-1300</v>
      </c>
      <c r="H19695" s="704" t="s">
        <v>13187</v>
      </c>
    </row>
    <row r="19696" spans="1:8" ht="15" x14ac:dyDescent="0.2">
      <c r="A19696" s="733">
        <v>45449</v>
      </c>
      <c r="B19696" s="40" t="s">
        <v>11726</v>
      </c>
      <c r="C19696" s="62" t="s">
        <v>1494</v>
      </c>
      <c r="D19696" s="107" t="s">
        <v>13225</v>
      </c>
      <c r="E19696" s="57">
        <v>9180</v>
      </c>
      <c r="F19696" s="57"/>
      <c r="G19696" s="125">
        <f t="shared" ref="G19696:G19697" si="546">F19696-E19696</f>
        <v>-9180</v>
      </c>
      <c r="H19696" s="704" t="s">
        <v>13187</v>
      </c>
    </row>
    <row r="19697" spans="1:8" ht="15" x14ac:dyDescent="0.2">
      <c r="A19697" s="733">
        <v>45449</v>
      </c>
      <c r="B19697" s="40" t="s">
        <v>13127</v>
      </c>
      <c r="C19697" s="62" t="s">
        <v>5409</v>
      </c>
      <c r="D19697" s="107" t="s">
        <v>12408</v>
      </c>
      <c r="E19697" s="57">
        <v>5000</v>
      </c>
      <c r="F19697" s="57"/>
      <c r="G19697" s="125">
        <f t="shared" si="546"/>
        <v>-5000</v>
      </c>
      <c r="H19697" s="704" t="s">
        <v>13187</v>
      </c>
    </row>
    <row r="19698" spans="1:8" ht="15" x14ac:dyDescent="0.2">
      <c r="A19698" s="733">
        <v>45450</v>
      </c>
      <c r="B19698" s="62" t="s">
        <v>13312</v>
      </c>
      <c r="C19698" s="62" t="s">
        <v>5740</v>
      </c>
      <c r="D19698" s="107" t="s">
        <v>369</v>
      </c>
      <c r="E19698" s="57">
        <v>1500</v>
      </c>
      <c r="F19698" s="57"/>
      <c r="G19698" s="125">
        <f t="shared" ref="G19698:G19702" si="547">F19698-E19698</f>
        <v>-1500</v>
      </c>
      <c r="H19698" s="704" t="s">
        <v>13187</v>
      </c>
    </row>
    <row r="19699" spans="1:8" ht="15" x14ac:dyDescent="0.2">
      <c r="A19699" s="733">
        <v>45450</v>
      </c>
      <c r="B19699" s="40" t="s">
        <v>13127</v>
      </c>
      <c r="C19699" s="62" t="s">
        <v>391</v>
      </c>
      <c r="D19699" s="107" t="s">
        <v>13227</v>
      </c>
      <c r="E19699" s="57">
        <v>3000</v>
      </c>
      <c r="F19699" s="57"/>
      <c r="G19699" s="125">
        <f t="shared" si="547"/>
        <v>-3000</v>
      </c>
      <c r="H19699" s="704" t="s">
        <v>13187</v>
      </c>
    </row>
    <row r="19700" spans="1:8" ht="15" x14ac:dyDescent="0.2">
      <c r="A19700" s="733">
        <v>45450</v>
      </c>
      <c r="B19700" s="40" t="s">
        <v>103</v>
      </c>
      <c r="C19700" s="62" t="s">
        <v>103</v>
      </c>
      <c r="D19700" s="107" t="s">
        <v>10209</v>
      </c>
      <c r="E19700" s="57">
        <v>2000</v>
      </c>
      <c r="F19700" s="57"/>
      <c r="G19700" s="125">
        <f t="shared" si="547"/>
        <v>-2000</v>
      </c>
      <c r="H19700" s="704" t="s">
        <v>13187</v>
      </c>
    </row>
    <row r="19701" spans="1:8" ht="15" x14ac:dyDescent="0.2">
      <c r="A19701" s="733">
        <v>45450</v>
      </c>
      <c r="B19701" s="40" t="s">
        <v>11883</v>
      </c>
      <c r="C19701" s="62" t="s">
        <v>5740</v>
      </c>
      <c r="D19701" s="107" t="s">
        <v>369</v>
      </c>
      <c r="E19701" s="57">
        <v>3000</v>
      </c>
      <c r="F19701" s="57"/>
      <c r="G19701" s="125">
        <f t="shared" si="547"/>
        <v>-3000</v>
      </c>
      <c r="H19701" s="704" t="s">
        <v>13187</v>
      </c>
    </row>
    <row r="19702" spans="1:8" ht="15" x14ac:dyDescent="0.2">
      <c r="A19702" s="733">
        <v>45450</v>
      </c>
      <c r="B19702" s="40" t="s">
        <v>13273</v>
      </c>
      <c r="C19702" s="62" t="s">
        <v>5409</v>
      </c>
      <c r="D19702" s="107" t="s">
        <v>369</v>
      </c>
      <c r="E19702" s="57">
        <v>10000</v>
      </c>
      <c r="F19702" s="57"/>
      <c r="G19702" s="125">
        <f t="shared" si="547"/>
        <v>-10000</v>
      </c>
      <c r="H19702" s="704" t="s">
        <v>13187</v>
      </c>
    </row>
    <row r="19703" spans="1:8" ht="15" x14ac:dyDescent="0.2">
      <c r="A19703" s="733">
        <v>45451</v>
      </c>
      <c r="B19703" s="40" t="s">
        <v>103</v>
      </c>
      <c r="C19703" s="62" t="s">
        <v>103</v>
      </c>
      <c r="D19703" s="107" t="s">
        <v>10209</v>
      </c>
      <c r="E19703" s="57">
        <v>2000</v>
      </c>
      <c r="F19703" s="57"/>
      <c r="G19703" s="125">
        <f t="shared" ref="G19703:G19706" si="548">F19703-E19703</f>
        <v>-2000</v>
      </c>
      <c r="H19703" s="704" t="s">
        <v>13187</v>
      </c>
    </row>
    <row r="19704" spans="1:8" ht="15" x14ac:dyDescent="0.2">
      <c r="A19704" s="733">
        <v>45451</v>
      </c>
      <c r="B19704" s="40" t="s">
        <v>11726</v>
      </c>
      <c r="C19704" s="62" t="s">
        <v>13230</v>
      </c>
      <c r="D19704" s="107" t="s">
        <v>13231</v>
      </c>
      <c r="E19704" s="57">
        <v>5000</v>
      </c>
      <c r="F19704" s="57"/>
      <c r="G19704" s="125">
        <f t="shared" si="548"/>
        <v>-5000</v>
      </c>
      <c r="H19704" s="704" t="s">
        <v>13187</v>
      </c>
    </row>
    <row r="19705" spans="1:8" ht="15" x14ac:dyDescent="0.2">
      <c r="A19705" s="733">
        <v>45451</v>
      </c>
      <c r="B19705" s="40" t="s">
        <v>103</v>
      </c>
      <c r="C19705" s="62" t="s">
        <v>1494</v>
      </c>
      <c r="D19705" s="107" t="s">
        <v>369</v>
      </c>
      <c r="E19705" s="57">
        <v>2750</v>
      </c>
      <c r="F19705" s="57"/>
      <c r="G19705" s="125">
        <f t="shared" si="548"/>
        <v>-2750</v>
      </c>
      <c r="H19705" s="704" t="s">
        <v>13187</v>
      </c>
    </row>
    <row r="19706" spans="1:8" ht="15" x14ac:dyDescent="0.2">
      <c r="A19706" s="733">
        <v>45450</v>
      </c>
      <c r="B19706" s="40" t="s">
        <v>103</v>
      </c>
      <c r="C19706" s="62" t="s">
        <v>13265</v>
      </c>
      <c r="D19706" s="107" t="s">
        <v>10719</v>
      </c>
      <c r="E19706" s="57">
        <v>250000</v>
      </c>
      <c r="F19706" s="57"/>
      <c r="G19706" s="125">
        <f t="shared" si="548"/>
        <v>-250000</v>
      </c>
      <c r="H19706" s="704" t="s">
        <v>13187</v>
      </c>
    </row>
    <row r="19707" spans="1:8" ht="15" x14ac:dyDescent="0.2">
      <c r="A19707" s="733">
        <v>45451</v>
      </c>
      <c r="B19707" s="40" t="s">
        <v>11085</v>
      </c>
      <c r="C19707" s="62" t="s">
        <v>10989</v>
      </c>
      <c r="D19707" s="107" t="s">
        <v>13250</v>
      </c>
      <c r="E19707" s="57">
        <v>83000</v>
      </c>
      <c r="F19707" s="57"/>
      <c r="G19707" s="125">
        <f t="shared" ref="G19707" si="549">F19707-E19707</f>
        <v>-83000</v>
      </c>
      <c r="H19707" s="704" t="s">
        <v>13187</v>
      </c>
    </row>
    <row r="19708" spans="1:8" ht="15" x14ac:dyDescent="0.2">
      <c r="A19708" s="733">
        <v>45453</v>
      </c>
      <c r="B19708" s="40" t="s">
        <v>103</v>
      </c>
      <c r="C19708" s="62" t="s">
        <v>103</v>
      </c>
      <c r="D19708" s="107" t="s">
        <v>10209</v>
      </c>
      <c r="E19708" s="57">
        <v>3500</v>
      </c>
      <c r="F19708" s="57"/>
      <c r="G19708" s="125">
        <f t="shared" ref="G19708:G19713" si="550">F19708-E19708</f>
        <v>-3500</v>
      </c>
      <c r="H19708" s="704" t="s">
        <v>13187</v>
      </c>
    </row>
    <row r="19709" spans="1:8" ht="15" x14ac:dyDescent="0.2">
      <c r="A19709" s="733">
        <v>45453</v>
      </c>
      <c r="B19709" s="62" t="s">
        <v>10469</v>
      </c>
      <c r="C19709" s="62" t="s">
        <v>12292</v>
      </c>
      <c r="D19709" s="107" t="s">
        <v>1156</v>
      </c>
      <c r="E19709" s="57">
        <v>10000</v>
      </c>
      <c r="F19709" s="57"/>
      <c r="G19709" s="125">
        <f t="shared" si="550"/>
        <v>-10000</v>
      </c>
      <c r="H19709" s="704" t="s">
        <v>13187</v>
      </c>
    </row>
    <row r="19710" spans="1:8" ht="15" x14ac:dyDescent="0.2">
      <c r="A19710" s="733">
        <v>45453</v>
      </c>
      <c r="B19710" s="62" t="s">
        <v>25</v>
      </c>
      <c r="C19710" s="62" t="s">
        <v>212</v>
      </c>
      <c r="D19710" s="107" t="s">
        <v>13233</v>
      </c>
      <c r="E19710" s="57">
        <v>7900</v>
      </c>
      <c r="F19710" s="57"/>
      <c r="G19710" s="125">
        <f t="shared" si="550"/>
        <v>-7900</v>
      </c>
      <c r="H19710" s="704" t="s">
        <v>13187</v>
      </c>
    </row>
    <row r="19711" spans="1:8" ht="15" x14ac:dyDescent="0.2">
      <c r="A19711" s="733">
        <v>45453</v>
      </c>
      <c r="B19711" s="62" t="s">
        <v>11883</v>
      </c>
      <c r="C19711" s="62" t="s">
        <v>12292</v>
      </c>
      <c r="D19711" s="107" t="s">
        <v>13235</v>
      </c>
      <c r="E19711" s="57">
        <v>40000</v>
      </c>
      <c r="F19711" s="57"/>
      <c r="G19711" s="125">
        <f t="shared" si="550"/>
        <v>-40000</v>
      </c>
      <c r="H19711" s="704" t="s">
        <v>13187</v>
      </c>
    </row>
    <row r="19712" spans="1:8" ht="15" x14ac:dyDescent="0.2">
      <c r="A19712" s="733">
        <v>45453</v>
      </c>
      <c r="B19712" s="40" t="s">
        <v>12350</v>
      </c>
      <c r="C19712" s="62" t="s">
        <v>12090</v>
      </c>
      <c r="D19712" s="107" t="s">
        <v>13236</v>
      </c>
      <c r="E19712" s="57">
        <v>247325</v>
      </c>
      <c r="F19712" s="57"/>
      <c r="G19712" s="125">
        <f t="shared" si="550"/>
        <v>-247325</v>
      </c>
      <c r="H19712" s="704" t="s">
        <v>13187</v>
      </c>
    </row>
    <row r="19713" spans="1:8" ht="15" x14ac:dyDescent="0.2">
      <c r="A19713" s="733">
        <v>45453</v>
      </c>
      <c r="B19713" s="40" t="s">
        <v>12769</v>
      </c>
      <c r="C19713" s="62" t="s">
        <v>12090</v>
      </c>
      <c r="D19713" s="107" t="s">
        <v>13237</v>
      </c>
      <c r="E19713" s="57">
        <v>288500</v>
      </c>
      <c r="F19713" s="57"/>
      <c r="G19713" s="125">
        <f t="shared" si="550"/>
        <v>-288500</v>
      </c>
      <c r="H19713" s="704" t="s">
        <v>13187</v>
      </c>
    </row>
    <row r="19714" spans="1:8" ht="15" x14ac:dyDescent="0.2">
      <c r="A19714" s="733">
        <v>45453</v>
      </c>
      <c r="B19714" s="40" t="s">
        <v>11071</v>
      </c>
      <c r="C19714" s="62" t="s">
        <v>12090</v>
      </c>
      <c r="D19714" s="107" t="s">
        <v>13238</v>
      </c>
      <c r="E19714" s="57">
        <v>41812</v>
      </c>
      <c r="F19714" s="57"/>
      <c r="G19714" s="125">
        <f t="shared" ref="G19714:G19716" si="551">F19714-E19714</f>
        <v>-41812</v>
      </c>
      <c r="H19714" s="704" t="s">
        <v>13187</v>
      </c>
    </row>
    <row r="19715" spans="1:8" ht="15" x14ac:dyDescent="0.2">
      <c r="A19715" s="733">
        <v>45453</v>
      </c>
      <c r="B19715" s="40" t="s">
        <v>11726</v>
      </c>
      <c r="C19715" s="62" t="s">
        <v>11102</v>
      </c>
      <c r="D19715" s="107" t="s">
        <v>13239</v>
      </c>
      <c r="E19715" s="57">
        <v>25000</v>
      </c>
      <c r="F19715" s="57"/>
      <c r="G19715" s="125">
        <f t="shared" si="551"/>
        <v>-25000</v>
      </c>
      <c r="H19715" s="704" t="s">
        <v>13187</v>
      </c>
    </row>
    <row r="19716" spans="1:8" ht="15" x14ac:dyDescent="0.2">
      <c r="A19716" s="733">
        <v>45453</v>
      </c>
      <c r="B19716" s="40" t="s">
        <v>11883</v>
      </c>
      <c r="C19716" s="62" t="s">
        <v>5409</v>
      </c>
      <c r="D19716" s="107" t="s">
        <v>13264</v>
      </c>
      <c r="E19716" s="57">
        <v>8000</v>
      </c>
      <c r="F19716" s="57"/>
      <c r="G19716" s="125">
        <f t="shared" si="551"/>
        <v>-8000</v>
      </c>
      <c r="H19716" s="704" t="s">
        <v>13187</v>
      </c>
    </row>
    <row r="19717" spans="1:8" ht="15" x14ac:dyDescent="0.2">
      <c r="A19717" s="733">
        <v>45453</v>
      </c>
      <c r="B19717" s="40" t="s">
        <v>11085</v>
      </c>
      <c r="C19717" s="62" t="s">
        <v>13248</v>
      </c>
      <c r="D19717" s="107" t="s">
        <v>13249</v>
      </c>
      <c r="E19717" s="57">
        <v>10200</v>
      </c>
      <c r="F19717" s="57"/>
      <c r="G19717" s="125">
        <f t="shared" ref="G19717:G19720" si="552">F19717-E19717</f>
        <v>-10200</v>
      </c>
      <c r="H19717" s="704" t="s">
        <v>13187</v>
      </c>
    </row>
    <row r="19718" spans="1:8" ht="15" x14ac:dyDescent="0.2">
      <c r="A19718" s="733">
        <v>45453</v>
      </c>
      <c r="B19718" s="40" t="s">
        <v>13194</v>
      </c>
      <c r="C19718" s="62" t="s">
        <v>5409</v>
      </c>
      <c r="D19718" s="107" t="s">
        <v>369</v>
      </c>
      <c r="E19718" s="57">
        <v>5000</v>
      </c>
      <c r="F19718" s="57"/>
      <c r="G19718" s="125">
        <f t="shared" si="552"/>
        <v>-5000</v>
      </c>
      <c r="H19718" s="704" t="s">
        <v>13187</v>
      </c>
    </row>
    <row r="19719" spans="1:8" ht="15" x14ac:dyDescent="0.2">
      <c r="A19719" s="733">
        <v>45453</v>
      </c>
      <c r="B19719" s="40" t="s">
        <v>11085</v>
      </c>
      <c r="C19719" s="669" t="s">
        <v>8392</v>
      </c>
      <c r="D19719" s="912" t="s">
        <v>13253</v>
      </c>
      <c r="E19719" s="584">
        <v>250000</v>
      </c>
      <c r="F19719" s="57"/>
      <c r="G19719" s="125">
        <f t="shared" si="552"/>
        <v>-250000</v>
      </c>
      <c r="H19719" s="704" t="s">
        <v>13187</v>
      </c>
    </row>
    <row r="19720" spans="1:8" ht="15" x14ac:dyDescent="0.2">
      <c r="A19720" s="733">
        <v>45453</v>
      </c>
      <c r="B19720" s="40" t="s">
        <v>11726</v>
      </c>
      <c r="C19720" s="669" t="s">
        <v>8392</v>
      </c>
      <c r="D19720" s="912" t="s">
        <v>13253</v>
      </c>
      <c r="E19720" s="584">
        <v>250000</v>
      </c>
      <c r="F19720" s="57"/>
      <c r="G19720" s="125">
        <f t="shared" si="552"/>
        <v>-250000</v>
      </c>
      <c r="H19720" s="704" t="s">
        <v>13187</v>
      </c>
    </row>
    <row r="19721" spans="1:8" ht="15" x14ac:dyDescent="0.2">
      <c r="A19721" s="733">
        <v>45454</v>
      </c>
      <c r="B19721" s="40" t="s">
        <v>13127</v>
      </c>
      <c r="C19721" s="62" t="s">
        <v>10989</v>
      </c>
      <c r="D19721" s="107" t="s">
        <v>13245</v>
      </c>
      <c r="E19721" s="57">
        <v>11300</v>
      </c>
      <c r="F19721" s="57"/>
      <c r="G19721" s="125">
        <f t="shared" ref="G19721:G19728" si="553">F19721-E19721</f>
        <v>-11300</v>
      </c>
      <c r="H19721" s="704" t="s">
        <v>13187</v>
      </c>
    </row>
    <row r="19722" spans="1:8" ht="15" x14ac:dyDescent="0.2">
      <c r="A19722" s="733">
        <v>45454</v>
      </c>
      <c r="B19722" s="62" t="s">
        <v>13312</v>
      </c>
      <c r="C19722" s="62" t="s">
        <v>10989</v>
      </c>
      <c r="D19722" s="107" t="s">
        <v>13246</v>
      </c>
      <c r="E19722" s="57">
        <v>1700</v>
      </c>
      <c r="F19722" s="57"/>
      <c r="G19722" s="125">
        <f t="shared" si="553"/>
        <v>-1700</v>
      </c>
      <c r="H19722" s="704" t="s">
        <v>13187</v>
      </c>
    </row>
    <row r="19723" spans="1:8" ht="15" x14ac:dyDescent="0.2">
      <c r="A19723" s="733">
        <v>45454</v>
      </c>
      <c r="B19723" s="62" t="s">
        <v>13312</v>
      </c>
      <c r="C19723" s="62" t="s">
        <v>10989</v>
      </c>
      <c r="D19723" s="107" t="s">
        <v>13247</v>
      </c>
      <c r="E19723" s="57">
        <v>3860</v>
      </c>
      <c r="F19723" s="57"/>
      <c r="G19723" s="125">
        <f t="shared" si="553"/>
        <v>-3860</v>
      </c>
      <c r="H19723" s="704" t="s">
        <v>13187</v>
      </c>
    </row>
    <row r="19724" spans="1:8" ht="15" x14ac:dyDescent="0.2">
      <c r="A19724" s="733">
        <v>45454</v>
      </c>
      <c r="B19724" s="40" t="s">
        <v>11131</v>
      </c>
      <c r="C19724" s="669" t="s">
        <v>2189</v>
      </c>
      <c r="D19724" s="912" t="s">
        <v>13302</v>
      </c>
      <c r="E19724" s="584">
        <v>9000</v>
      </c>
      <c r="F19724" s="57"/>
      <c r="G19724" s="125">
        <f t="shared" si="553"/>
        <v>-9000</v>
      </c>
      <c r="H19724" s="704" t="s">
        <v>13187</v>
      </c>
    </row>
    <row r="19725" spans="1:8" ht="15" x14ac:dyDescent="0.2">
      <c r="A19725" s="733">
        <v>45454</v>
      </c>
      <c r="B19725" s="40" t="s">
        <v>12410</v>
      </c>
      <c r="C19725" s="669" t="s">
        <v>2189</v>
      </c>
      <c r="D19725" s="912" t="s">
        <v>13302</v>
      </c>
      <c r="E19725" s="584">
        <v>2000</v>
      </c>
      <c r="F19725" s="57"/>
      <c r="G19725" s="125">
        <f t="shared" si="553"/>
        <v>-2000</v>
      </c>
      <c r="H19725" s="704" t="s">
        <v>13187</v>
      </c>
    </row>
    <row r="19726" spans="1:8" ht="15" x14ac:dyDescent="0.2">
      <c r="A19726" s="733">
        <v>45454</v>
      </c>
      <c r="B19726" s="40" t="s">
        <v>13127</v>
      </c>
      <c r="C19726" s="669" t="s">
        <v>2189</v>
      </c>
      <c r="D19726" s="912" t="s">
        <v>13302</v>
      </c>
      <c r="E19726" s="584">
        <v>1000</v>
      </c>
      <c r="F19726" s="57"/>
      <c r="G19726" s="125">
        <f t="shared" si="553"/>
        <v>-1000</v>
      </c>
      <c r="H19726" s="704" t="s">
        <v>13187</v>
      </c>
    </row>
    <row r="19727" spans="1:8" ht="15" x14ac:dyDescent="0.2">
      <c r="A19727" s="733">
        <v>45454</v>
      </c>
      <c r="B19727" s="40" t="s">
        <v>13242</v>
      </c>
      <c r="C19727" s="669" t="s">
        <v>2189</v>
      </c>
      <c r="D19727" s="912" t="s">
        <v>13302</v>
      </c>
      <c r="E19727" s="584">
        <v>1000</v>
      </c>
      <c r="F19727" s="57"/>
      <c r="G19727" s="125">
        <f t="shared" si="553"/>
        <v>-1000</v>
      </c>
      <c r="H19727" s="704" t="s">
        <v>13187</v>
      </c>
    </row>
    <row r="19728" spans="1:8" ht="15" x14ac:dyDescent="0.2">
      <c r="A19728" s="733">
        <v>45454</v>
      </c>
      <c r="B19728" s="40" t="s">
        <v>103</v>
      </c>
      <c r="C19728" s="62" t="s">
        <v>103</v>
      </c>
      <c r="D19728" s="107" t="s">
        <v>10209</v>
      </c>
      <c r="E19728" s="57">
        <v>5000</v>
      </c>
      <c r="F19728" s="57"/>
      <c r="G19728" s="125">
        <f t="shared" si="553"/>
        <v>-5000</v>
      </c>
      <c r="H19728" s="704" t="s">
        <v>13187</v>
      </c>
    </row>
    <row r="19729" spans="1:8" ht="15" x14ac:dyDescent="0.2">
      <c r="A19729" s="733">
        <v>45454</v>
      </c>
      <c r="B19729" s="40" t="s">
        <v>11726</v>
      </c>
      <c r="C19729" s="62" t="s">
        <v>10989</v>
      </c>
      <c r="D19729" s="107" t="s">
        <v>13256</v>
      </c>
      <c r="E19729" s="57">
        <v>4380</v>
      </c>
      <c r="F19729" s="57"/>
      <c r="G19729" s="125">
        <f t="shared" ref="G19729:G19731" si="554">F19729-E19729</f>
        <v>-4380</v>
      </c>
      <c r="H19729" s="704" t="s">
        <v>13187</v>
      </c>
    </row>
    <row r="19730" spans="1:8" ht="15" x14ac:dyDescent="0.2">
      <c r="A19730" s="733">
        <v>45454</v>
      </c>
      <c r="B19730" s="40" t="s">
        <v>25</v>
      </c>
      <c r="C19730" s="62" t="s">
        <v>2107</v>
      </c>
      <c r="D19730" s="107" t="s">
        <v>13257</v>
      </c>
      <c r="E19730" s="57">
        <v>5000</v>
      </c>
      <c r="F19730" s="57"/>
      <c r="G19730" s="125">
        <f t="shared" si="554"/>
        <v>-5000</v>
      </c>
      <c r="H19730" s="704" t="s">
        <v>13187</v>
      </c>
    </row>
    <row r="19731" spans="1:8" ht="15" x14ac:dyDescent="0.2">
      <c r="A19731" s="733">
        <v>45454</v>
      </c>
      <c r="B19731" s="40" t="s">
        <v>11726</v>
      </c>
      <c r="C19731" s="62" t="s">
        <v>10989</v>
      </c>
      <c r="D19731" s="107" t="s">
        <v>13256</v>
      </c>
      <c r="E19731" s="57">
        <v>1840</v>
      </c>
      <c r="F19731" s="57"/>
      <c r="G19731" s="125">
        <f t="shared" si="554"/>
        <v>-1840</v>
      </c>
      <c r="H19731" s="704" t="s">
        <v>13187</v>
      </c>
    </row>
    <row r="19732" spans="1:8" ht="15" x14ac:dyDescent="0.2">
      <c r="A19732" s="733">
        <v>45454</v>
      </c>
      <c r="B19732" s="40" t="s">
        <v>3945</v>
      </c>
      <c r="C19732" s="62" t="s">
        <v>10989</v>
      </c>
      <c r="D19732" s="107" t="s">
        <v>13274</v>
      </c>
      <c r="E19732" s="57">
        <v>10500</v>
      </c>
      <c r="F19732" s="57"/>
      <c r="G19732" s="125">
        <f t="shared" ref="G19732:G19733" si="555">F19732-E19732</f>
        <v>-10500</v>
      </c>
      <c r="H19732" s="704" t="s">
        <v>13187</v>
      </c>
    </row>
    <row r="19733" spans="1:8" ht="15" x14ac:dyDescent="0.2">
      <c r="A19733" s="733">
        <v>45454</v>
      </c>
      <c r="B19733" s="40" t="s">
        <v>103</v>
      </c>
      <c r="C19733" s="62" t="s">
        <v>103</v>
      </c>
      <c r="D19733" s="107" t="s">
        <v>10209</v>
      </c>
      <c r="E19733" s="57">
        <v>3000</v>
      </c>
      <c r="F19733" s="57"/>
      <c r="G19733" s="125">
        <f t="shared" si="555"/>
        <v>-3000</v>
      </c>
      <c r="H19733" s="704" t="s">
        <v>13187</v>
      </c>
    </row>
    <row r="19734" spans="1:8" ht="15" x14ac:dyDescent="0.2">
      <c r="A19734" s="733">
        <v>45454</v>
      </c>
      <c r="B19734" s="40" t="s">
        <v>12350</v>
      </c>
      <c r="C19734" s="62" t="s">
        <v>10989</v>
      </c>
      <c r="D19734" s="107" t="s">
        <v>13275</v>
      </c>
      <c r="E19734" s="57">
        <v>40000</v>
      </c>
      <c r="F19734" s="57"/>
      <c r="G19734" s="125">
        <f t="shared" ref="G19734" si="556">F19734-E19734</f>
        <v>-40000</v>
      </c>
      <c r="H19734" s="704" t="s">
        <v>13187</v>
      </c>
    </row>
    <row r="19735" spans="1:8" ht="15" x14ac:dyDescent="0.2">
      <c r="A19735" s="733">
        <v>45454</v>
      </c>
      <c r="B19735" s="40" t="s">
        <v>13127</v>
      </c>
      <c r="C19735" s="62" t="s">
        <v>13277</v>
      </c>
      <c r="D19735" s="107" t="s">
        <v>13278</v>
      </c>
      <c r="E19735" s="57">
        <v>200000</v>
      </c>
      <c r="F19735" s="57"/>
      <c r="G19735" s="125">
        <f t="shared" ref="G19735:G19743" si="557">F19735-E19735</f>
        <v>-200000</v>
      </c>
      <c r="H19735" s="704" t="s">
        <v>13187</v>
      </c>
    </row>
    <row r="19736" spans="1:8" ht="15" x14ac:dyDescent="0.2">
      <c r="A19736" s="733">
        <v>45454</v>
      </c>
      <c r="B19736" s="40" t="s">
        <v>13127</v>
      </c>
      <c r="C19736" s="62" t="s">
        <v>13277</v>
      </c>
      <c r="D19736" s="107" t="s">
        <v>13278</v>
      </c>
      <c r="E19736" s="57">
        <v>200000</v>
      </c>
      <c r="F19736" s="57"/>
      <c r="G19736" s="125">
        <f t="shared" si="557"/>
        <v>-200000</v>
      </c>
      <c r="H19736" s="704" t="s">
        <v>13187</v>
      </c>
    </row>
    <row r="19737" spans="1:8" ht="15" x14ac:dyDescent="0.2">
      <c r="A19737" s="733">
        <v>45454</v>
      </c>
      <c r="B19737" s="40" t="s">
        <v>11726</v>
      </c>
      <c r="C19737" s="62" t="s">
        <v>13279</v>
      </c>
      <c r="D19737" s="107" t="s">
        <v>13276</v>
      </c>
      <c r="E19737" s="57">
        <v>200000</v>
      </c>
      <c r="F19737" s="57"/>
      <c r="G19737" s="125">
        <f t="shared" si="557"/>
        <v>-200000</v>
      </c>
      <c r="H19737" s="704" t="s">
        <v>13187</v>
      </c>
    </row>
    <row r="19738" spans="1:8" ht="15" x14ac:dyDescent="0.2">
      <c r="A19738" s="733">
        <v>45454</v>
      </c>
      <c r="B19738" s="583" t="s">
        <v>11085</v>
      </c>
      <c r="C19738" s="669" t="s">
        <v>6422</v>
      </c>
      <c r="D19738" s="912" t="s">
        <v>13280</v>
      </c>
      <c r="E19738" s="584">
        <v>65000</v>
      </c>
      <c r="F19738" s="57"/>
      <c r="G19738" s="125">
        <f t="shared" si="557"/>
        <v>-65000</v>
      </c>
      <c r="H19738" s="704" t="s">
        <v>13187</v>
      </c>
    </row>
    <row r="19739" spans="1:8" ht="15" x14ac:dyDescent="0.2">
      <c r="A19739" s="733">
        <v>45454</v>
      </c>
      <c r="B19739" s="583" t="s">
        <v>13017</v>
      </c>
      <c r="C19739" s="669" t="s">
        <v>6422</v>
      </c>
      <c r="D19739" s="912" t="s">
        <v>13280</v>
      </c>
      <c r="E19739" s="584">
        <v>35000</v>
      </c>
      <c r="F19739" s="57"/>
      <c r="G19739" s="125">
        <f t="shared" si="557"/>
        <v>-35000</v>
      </c>
      <c r="H19739" s="704" t="s">
        <v>13187</v>
      </c>
    </row>
    <row r="19740" spans="1:8" ht="15" x14ac:dyDescent="0.2">
      <c r="A19740" s="733">
        <v>45454</v>
      </c>
      <c r="B19740" s="62" t="s">
        <v>13312</v>
      </c>
      <c r="C19740" s="62" t="s">
        <v>13281</v>
      </c>
      <c r="D19740" s="107" t="s">
        <v>13282</v>
      </c>
      <c r="E19740" s="57">
        <v>193760</v>
      </c>
      <c r="F19740" s="57"/>
      <c r="G19740" s="125">
        <f t="shared" si="557"/>
        <v>-193760</v>
      </c>
      <c r="H19740" s="704" t="s">
        <v>13187</v>
      </c>
    </row>
    <row r="19741" spans="1:8" ht="15" x14ac:dyDescent="0.2">
      <c r="A19741" s="733">
        <v>45454</v>
      </c>
      <c r="B19741" s="40" t="s">
        <v>12696</v>
      </c>
      <c r="C19741" s="62" t="s">
        <v>6584</v>
      </c>
      <c r="D19741" s="107" t="s">
        <v>13283</v>
      </c>
      <c r="E19741" s="57">
        <v>300000</v>
      </c>
      <c r="F19741" s="57"/>
      <c r="G19741" s="125">
        <f t="shared" si="557"/>
        <v>-300000</v>
      </c>
      <c r="H19741" s="704" t="s">
        <v>13187</v>
      </c>
    </row>
    <row r="19742" spans="1:8" ht="15" x14ac:dyDescent="0.2">
      <c r="A19742" s="733">
        <v>45454</v>
      </c>
      <c r="B19742" s="40" t="s">
        <v>12410</v>
      </c>
      <c r="C19742" s="62" t="s">
        <v>11106</v>
      </c>
      <c r="D19742" s="107" t="s">
        <v>13284</v>
      </c>
      <c r="E19742" s="57">
        <v>2000000</v>
      </c>
      <c r="F19742" s="57"/>
      <c r="G19742" s="125">
        <f t="shared" si="557"/>
        <v>-2000000</v>
      </c>
      <c r="H19742" s="704" t="s">
        <v>13187</v>
      </c>
    </row>
    <row r="19743" spans="1:8" ht="15" x14ac:dyDescent="0.2">
      <c r="A19743" s="733">
        <v>45454</v>
      </c>
      <c r="B19743" s="40" t="s">
        <v>12350</v>
      </c>
      <c r="C19743" s="62" t="s">
        <v>11424</v>
      </c>
      <c r="D19743" s="107" t="s">
        <v>10719</v>
      </c>
      <c r="E19743" s="57">
        <v>100000</v>
      </c>
      <c r="F19743" s="57"/>
      <c r="G19743" s="125">
        <f t="shared" si="557"/>
        <v>-100000</v>
      </c>
      <c r="H19743" s="704" t="s">
        <v>13187</v>
      </c>
    </row>
    <row r="19744" spans="1:8" ht="15" x14ac:dyDescent="0.2">
      <c r="A19744" s="733">
        <v>45455</v>
      </c>
      <c r="B19744" s="40" t="s">
        <v>11085</v>
      </c>
      <c r="C19744" s="62" t="s">
        <v>5740</v>
      </c>
      <c r="D19744" s="107" t="s">
        <v>369</v>
      </c>
      <c r="E19744" s="57">
        <v>1200</v>
      </c>
      <c r="F19744" s="57"/>
      <c r="G19744" s="125">
        <f t="shared" ref="G19744:G19749" si="558">F19744-E19744</f>
        <v>-1200</v>
      </c>
      <c r="H19744" s="704" t="s">
        <v>13187</v>
      </c>
    </row>
    <row r="19745" spans="1:8" ht="15" x14ac:dyDescent="0.2">
      <c r="A19745" s="733">
        <v>45455</v>
      </c>
      <c r="B19745" s="40" t="s">
        <v>103</v>
      </c>
      <c r="C19745" s="62" t="s">
        <v>103</v>
      </c>
      <c r="D19745" s="107" t="s">
        <v>10209</v>
      </c>
      <c r="E19745" s="57">
        <v>5000</v>
      </c>
      <c r="F19745" s="57"/>
      <c r="G19745" s="125">
        <f t="shared" si="558"/>
        <v>-5000</v>
      </c>
      <c r="H19745" s="704" t="s">
        <v>13187</v>
      </c>
    </row>
    <row r="19746" spans="1:8" ht="15" x14ac:dyDescent="0.2">
      <c r="A19746" s="733">
        <v>45455</v>
      </c>
      <c r="B19746" s="40" t="s">
        <v>12410</v>
      </c>
      <c r="C19746" s="62" t="s">
        <v>12013</v>
      </c>
      <c r="D19746" s="107" t="s">
        <v>10719</v>
      </c>
      <c r="E19746" s="57">
        <v>300000</v>
      </c>
      <c r="F19746" s="57"/>
      <c r="G19746" s="125">
        <f t="shared" si="558"/>
        <v>-300000</v>
      </c>
      <c r="H19746" s="704" t="s">
        <v>13187</v>
      </c>
    </row>
    <row r="19747" spans="1:8" ht="15" x14ac:dyDescent="0.2">
      <c r="A19747" s="733">
        <v>45455</v>
      </c>
      <c r="B19747" s="40" t="s">
        <v>11883</v>
      </c>
      <c r="C19747" s="62" t="s">
        <v>10905</v>
      </c>
      <c r="D19747" s="107" t="s">
        <v>13285</v>
      </c>
      <c r="E19747" s="57">
        <v>80000</v>
      </c>
      <c r="F19747" s="57"/>
      <c r="G19747" s="125">
        <f t="shared" si="558"/>
        <v>-80000</v>
      </c>
      <c r="H19747" s="704" t="s">
        <v>13187</v>
      </c>
    </row>
    <row r="19748" spans="1:8" ht="15" x14ac:dyDescent="0.2">
      <c r="A19748" s="733">
        <v>45456</v>
      </c>
      <c r="B19748" s="40" t="s">
        <v>11726</v>
      </c>
      <c r="C19748" s="62" t="s">
        <v>5740</v>
      </c>
      <c r="D19748" s="107" t="s">
        <v>369</v>
      </c>
      <c r="E19748" s="57">
        <v>800</v>
      </c>
      <c r="F19748" s="57"/>
      <c r="G19748" s="125">
        <f t="shared" si="558"/>
        <v>-800</v>
      </c>
      <c r="H19748" s="704" t="s">
        <v>13187</v>
      </c>
    </row>
    <row r="19749" spans="1:8" ht="15" x14ac:dyDescent="0.2">
      <c r="A19749" s="733">
        <v>45456</v>
      </c>
      <c r="B19749" s="40" t="s">
        <v>12696</v>
      </c>
      <c r="C19749" s="62" t="s">
        <v>6584</v>
      </c>
      <c r="D19749" s="107" t="s">
        <v>13283</v>
      </c>
      <c r="E19749" s="57">
        <v>200000</v>
      </c>
      <c r="F19749" s="57"/>
      <c r="G19749" s="125">
        <f t="shared" si="558"/>
        <v>-200000</v>
      </c>
      <c r="H19749" s="704" t="s">
        <v>13187</v>
      </c>
    </row>
    <row r="19750" spans="1:8" ht="15" x14ac:dyDescent="0.2">
      <c r="A19750" s="733">
        <v>45456</v>
      </c>
      <c r="B19750" s="40" t="s">
        <v>8874</v>
      </c>
      <c r="C19750" s="62" t="s">
        <v>13288</v>
      </c>
      <c r="D19750" s="107" t="s">
        <v>6925</v>
      </c>
      <c r="E19750" s="57">
        <v>150000</v>
      </c>
      <c r="F19750" s="57"/>
      <c r="G19750" s="125">
        <f t="shared" ref="G19750:G19755" si="559">F19750-E19750</f>
        <v>-150000</v>
      </c>
      <c r="H19750" s="704" t="s">
        <v>13187</v>
      </c>
    </row>
    <row r="19751" spans="1:8" ht="15" x14ac:dyDescent="0.2">
      <c r="A19751" s="733">
        <v>45456</v>
      </c>
      <c r="B19751" s="40" t="s">
        <v>13127</v>
      </c>
      <c r="C19751" s="62" t="s">
        <v>5740</v>
      </c>
      <c r="D19751" s="107" t="s">
        <v>13289</v>
      </c>
      <c r="E19751" s="57">
        <v>5000</v>
      </c>
      <c r="F19751" s="57"/>
      <c r="G19751" s="125">
        <f t="shared" si="559"/>
        <v>-5000</v>
      </c>
      <c r="H19751" s="704" t="s">
        <v>13187</v>
      </c>
    </row>
    <row r="19752" spans="1:8" ht="15" x14ac:dyDescent="0.2">
      <c r="A19752" s="733">
        <v>45456</v>
      </c>
      <c r="B19752" s="40" t="s">
        <v>3945</v>
      </c>
      <c r="C19752" s="62" t="s">
        <v>13179</v>
      </c>
      <c r="D19752" s="107" t="s">
        <v>13290</v>
      </c>
      <c r="E19752" s="57">
        <v>150000</v>
      </c>
      <c r="F19752" s="57"/>
      <c r="G19752" s="125">
        <f t="shared" si="559"/>
        <v>-150000</v>
      </c>
      <c r="H19752" s="704" t="s">
        <v>13187</v>
      </c>
    </row>
    <row r="19753" spans="1:8" ht="15" x14ac:dyDescent="0.2">
      <c r="A19753" s="733">
        <v>45456</v>
      </c>
      <c r="B19753" s="40" t="s">
        <v>11883</v>
      </c>
      <c r="C19753" s="62" t="s">
        <v>13291</v>
      </c>
      <c r="D19753" s="107" t="s">
        <v>1156</v>
      </c>
      <c r="E19753" s="57">
        <v>250000</v>
      </c>
      <c r="F19753" s="57"/>
      <c r="G19753" s="125">
        <f t="shared" si="559"/>
        <v>-250000</v>
      </c>
      <c r="H19753" s="704" t="s">
        <v>13187</v>
      </c>
    </row>
    <row r="19754" spans="1:8" ht="15" x14ac:dyDescent="0.2">
      <c r="A19754" s="1123">
        <v>45456</v>
      </c>
      <c r="B19754" s="69"/>
      <c r="C19754" s="1124" t="s">
        <v>13292</v>
      </c>
      <c r="D19754" s="792" t="s">
        <v>1156</v>
      </c>
      <c r="E19754" s="70">
        <v>12500</v>
      </c>
      <c r="F19754" s="70"/>
      <c r="G19754" s="1125">
        <f t="shared" si="559"/>
        <v>-12500</v>
      </c>
      <c r="H19754" s="1126" t="s">
        <v>13187</v>
      </c>
    </row>
    <row r="19755" spans="1:8" ht="15" x14ac:dyDescent="0.2">
      <c r="A19755" s="733">
        <v>45456</v>
      </c>
      <c r="B19755" s="40" t="s">
        <v>13127</v>
      </c>
      <c r="C19755" s="62" t="s">
        <v>11287</v>
      </c>
      <c r="D19755" s="107" t="s">
        <v>1156</v>
      </c>
      <c r="E19755" s="57">
        <v>120000</v>
      </c>
      <c r="F19755" s="57"/>
      <c r="G19755" s="125">
        <f t="shared" si="559"/>
        <v>-120000</v>
      </c>
      <c r="H19755" s="704" t="s">
        <v>13187</v>
      </c>
    </row>
    <row r="19756" spans="1:8" ht="15" x14ac:dyDescent="0.2">
      <c r="A19756" s="733">
        <v>45456</v>
      </c>
      <c r="B19756" s="40" t="s">
        <v>12410</v>
      </c>
      <c r="C19756" s="62" t="s">
        <v>669</v>
      </c>
      <c r="D19756" s="107" t="s">
        <v>13293</v>
      </c>
      <c r="E19756" s="57">
        <v>54400</v>
      </c>
      <c r="F19756" s="57"/>
      <c r="G19756" s="125">
        <f t="shared" ref="G19756:G19758" si="560">F19756-E19756</f>
        <v>-54400</v>
      </c>
      <c r="H19756" s="704" t="s">
        <v>13187</v>
      </c>
    </row>
    <row r="19757" spans="1:8" ht="15" x14ac:dyDescent="0.2">
      <c r="A19757" s="733">
        <v>45456</v>
      </c>
      <c r="B19757" s="40" t="s">
        <v>11883</v>
      </c>
      <c r="C19757" s="62" t="s">
        <v>7465</v>
      </c>
      <c r="D19757" s="107" t="s">
        <v>13294</v>
      </c>
      <c r="E19757" s="57">
        <v>500000</v>
      </c>
      <c r="F19757" s="57"/>
      <c r="G19757" s="125">
        <f t="shared" si="560"/>
        <v>-500000</v>
      </c>
      <c r="H19757" s="704" t="s">
        <v>13187</v>
      </c>
    </row>
    <row r="19758" spans="1:8" ht="15" x14ac:dyDescent="0.2">
      <c r="A19758" s="733">
        <v>45456</v>
      </c>
      <c r="B19758" s="40" t="s">
        <v>10177</v>
      </c>
      <c r="C19758" s="669" t="s">
        <v>378</v>
      </c>
      <c r="D19758" s="912" t="s">
        <v>13296</v>
      </c>
      <c r="E19758" s="584">
        <v>7183</v>
      </c>
      <c r="F19758" s="57"/>
      <c r="G19758" s="125">
        <f t="shared" si="560"/>
        <v>-7183</v>
      </c>
      <c r="H19758" s="704" t="s">
        <v>13187</v>
      </c>
    </row>
    <row r="19759" spans="1:8" ht="15" x14ac:dyDescent="0.2">
      <c r="A19759" s="733">
        <v>45456</v>
      </c>
      <c r="B19759" s="40" t="s">
        <v>6503</v>
      </c>
      <c r="C19759" s="669" t="s">
        <v>378</v>
      </c>
      <c r="D19759" s="912" t="s">
        <v>13296</v>
      </c>
      <c r="E19759" s="584">
        <v>9034</v>
      </c>
      <c r="F19759" s="57"/>
      <c r="G19759" s="125">
        <f t="shared" ref="G19759:G19768" si="561">F19759-E19759</f>
        <v>-9034</v>
      </c>
      <c r="H19759" s="704" t="s">
        <v>13187</v>
      </c>
    </row>
    <row r="19760" spans="1:8" ht="15" x14ac:dyDescent="0.2">
      <c r="A19760" s="733">
        <v>45456</v>
      </c>
      <c r="B19760" s="40" t="s">
        <v>8557</v>
      </c>
      <c r="C19760" s="669" t="s">
        <v>378</v>
      </c>
      <c r="D19760" s="912" t="s">
        <v>13296</v>
      </c>
      <c r="E19760" s="584">
        <v>5194</v>
      </c>
      <c r="F19760" s="57"/>
      <c r="G19760" s="125">
        <f t="shared" si="561"/>
        <v>-5194</v>
      </c>
      <c r="H19760" s="704" t="s">
        <v>13187</v>
      </c>
    </row>
    <row r="19761" spans="1:8" ht="15" x14ac:dyDescent="0.2">
      <c r="A19761" s="733">
        <v>45456</v>
      </c>
      <c r="B19761" s="40" t="s">
        <v>11085</v>
      </c>
      <c r="C19761" s="669" t="s">
        <v>378</v>
      </c>
      <c r="D19761" s="912" t="s">
        <v>13296</v>
      </c>
      <c r="E19761" s="584">
        <v>81179</v>
      </c>
      <c r="F19761" s="57"/>
      <c r="G19761" s="125">
        <f t="shared" si="561"/>
        <v>-81179</v>
      </c>
      <c r="H19761" s="704" t="s">
        <v>13187</v>
      </c>
    </row>
    <row r="19762" spans="1:8" ht="15" x14ac:dyDescent="0.2">
      <c r="A19762" s="733">
        <v>45456</v>
      </c>
      <c r="B19762" s="40" t="s">
        <v>10230</v>
      </c>
      <c r="C19762" s="669" t="s">
        <v>378</v>
      </c>
      <c r="D19762" s="912" t="s">
        <v>13296</v>
      </c>
      <c r="E19762" s="584">
        <v>21030</v>
      </c>
      <c r="F19762" s="57"/>
      <c r="G19762" s="125">
        <f t="shared" si="561"/>
        <v>-21030</v>
      </c>
      <c r="H19762" s="704" t="s">
        <v>13187</v>
      </c>
    </row>
    <row r="19763" spans="1:8" ht="15" x14ac:dyDescent="0.2">
      <c r="A19763" s="733">
        <v>45456</v>
      </c>
      <c r="B19763" s="40" t="s">
        <v>10907</v>
      </c>
      <c r="C19763" s="669" t="s">
        <v>378</v>
      </c>
      <c r="D19763" s="912" t="s">
        <v>13296</v>
      </c>
      <c r="E19763" s="584">
        <v>5434</v>
      </c>
      <c r="F19763" s="57"/>
      <c r="G19763" s="125">
        <f t="shared" si="561"/>
        <v>-5434</v>
      </c>
      <c r="H19763" s="704" t="s">
        <v>13187</v>
      </c>
    </row>
    <row r="19764" spans="1:8" ht="15" x14ac:dyDescent="0.2">
      <c r="A19764" s="733">
        <v>45456</v>
      </c>
      <c r="B19764" s="40" t="s">
        <v>11605</v>
      </c>
      <c r="C19764" s="669" t="s">
        <v>378</v>
      </c>
      <c r="D19764" s="912" t="s">
        <v>13296</v>
      </c>
      <c r="E19764" s="584">
        <v>10407</v>
      </c>
      <c r="F19764" s="57"/>
      <c r="G19764" s="125">
        <f t="shared" si="561"/>
        <v>-10407</v>
      </c>
      <c r="H19764" s="704" t="s">
        <v>13187</v>
      </c>
    </row>
    <row r="19765" spans="1:8" ht="15" x14ac:dyDescent="0.2">
      <c r="A19765" s="733">
        <v>45456</v>
      </c>
      <c r="B19765" s="40" t="s">
        <v>11507</v>
      </c>
      <c r="C19765" s="669" t="s">
        <v>378</v>
      </c>
      <c r="D19765" s="912" t="s">
        <v>13296</v>
      </c>
      <c r="E19765" s="584">
        <v>43136</v>
      </c>
      <c r="F19765" s="57"/>
      <c r="G19765" s="125">
        <f t="shared" si="561"/>
        <v>-43136</v>
      </c>
      <c r="H19765" s="704" t="s">
        <v>13187</v>
      </c>
    </row>
    <row r="19766" spans="1:8" ht="15" x14ac:dyDescent="0.2">
      <c r="A19766" s="733">
        <v>45456</v>
      </c>
      <c r="B19766" s="40" t="s">
        <v>12192</v>
      </c>
      <c r="C19766" s="669" t="s">
        <v>378</v>
      </c>
      <c r="D19766" s="912" t="s">
        <v>13296</v>
      </c>
      <c r="E19766" s="584">
        <v>2016</v>
      </c>
      <c r="F19766" s="57"/>
      <c r="G19766" s="125">
        <f t="shared" si="561"/>
        <v>-2016</v>
      </c>
      <c r="H19766" s="704" t="s">
        <v>13187</v>
      </c>
    </row>
    <row r="19767" spans="1:8" ht="15" x14ac:dyDescent="0.2">
      <c r="A19767" s="733">
        <v>45456</v>
      </c>
      <c r="B19767" s="40" t="s">
        <v>12410</v>
      </c>
      <c r="C19767" s="669" t="s">
        <v>378</v>
      </c>
      <c r="D19767" s="912" t="s">
        <v>13296</v>
      </c>
      <c r="E19767" s="584">
        <v>387</v>
      </c>
      <c r="F19767" s="57"/>
      <c r="G19767" s="125">
        <f t="shared" si="561"/>
        <v>-387</v>
      </c>
      <c r="H19767" s="704" t="s">
        <v>13187</v>
      </c>
    </row>
    <row r="19768" spans="1:8" ht="15" x14ac:dyDescent="0.2">
      <c r="A19768" s="733">
        <v>45457</v>
      </c>
      <c r="B19768" s="40" t="s">
        <v>3945</v>
      </c>
      <c r="C19768" s="62" t="s">
        <v>13179</v>
      </c>
      <c r="D19768" s="107" t="s">
        <v>13297</v>
      </c>
      <c r="E19768" s="57">
        <v>50000</v>
      </c>
      <c r="F19768" s="57"/>
      <c r="G19768" s="125">
        <f t="shared" si="561"/>
        <v>-50000</v>
      </c>
      <c r="H19768" s="704" t="s">
        <v>13187</v>
      </c>
    </row>
    <row r="19769" spans="1:8" ht="15" x14ac:dyDescent="0.2">
      <c r="A19769" s="733">
        <v>45457</v>
      </c>
      <c r="B19769" s="40" t="s">
        <v>13127</v>
      </c>
      <c r="C19769" s="62" t="s">
        <v>391</v>
      </c>
      <c r="D19769" s="107" t="s">
        <v>13298</v>
      </c>
      <c r="E19769" s="57">
        <v>600</v>
      </c>
      <c r="F19769" s="57"/>
      <c r="G19769" s="125">
        <f t="shared" ref="G19769" si="562">F19769-E19769</f>
        <v>-600</v>
      </c>
      <c r="H19769" s="704" t="s">
        <v>13187</v>
      </c>
    </row>
    <row r="19770" spans="1:8" ht="15" x14ac:dyDescent="0.2">
      <c r="A19770" s="733">
        <v>45457</v>
      </c>
      <c r="B19770" s="40" t="s">
        <v>12410</v>
      </c>
      <c r="C19770" s="62" t="s">
        <v>9869</v>
      </c>
      <c r="D19770" s="107" t="s">
        <v>13300</v>
      </c>
      <c r="E19770" s="57">
        <v>215140</v>
      </c>
      <c r="F19770" s="57"/>
      <c r="G19770" s="125">
        <f t="shared" ref="G19770:G19771" si="563">F19770-E19770</f>
        <v>-215140</v>
      </c>
      <c r="H19770" s="704" t="s">
        <v>13187</v>
      </c>
    </row>
    <row r="19771" spans="1:8" ht="15" x14ac:dyDescent="0.2">
      <c r="A19771" s="733">
        <v>45457</v>
      </c>
      <c r="B19771" s="40" t="s">
        <v>3945</v>
      </c>
      <c r="C19771" s="62" t="s">
        <v>12848</v>
      </c>
      <c r="D19771" s="107" t="s">
        <v>13299</v>
      </c>
      <c r="E19771" s="57">
        <v>30000</v>
      </c>
      <c r="F19771" s="57"/>
      <c r="G19771" s="125">
        <f t="shared" si="563"/>
        <v>-30000</v>
      </c>
      <c r="H19771" s="704" t="s">
        <v>13187</v>
      </c>
    </row>
    <row r="19772" spans="1:8" ht="15" x14ac:dyDescent="0.2">
      <c r="A19772" s="733">
        <v>45457</v>
      </c>
      <c r="B19772" s="40" t="s">
        <v>12410</v>
      </c>
      <c r="C19772" s="62" t="s">
        <v>13304</v>
      </c>
      <c r="D19772" s="107" t="s">
        <v>13305</v>
      </c>
      <c r="E19772" s="57">
        <v>52000</v>
      </c>
      <c r="F19772" s="57"/>
      <c r="G19772" s="125">
        <f t="shared" ref="G19772:G19778" si="564">F19772-E19772</f>
        <v>-52000</v>
      </c>
      <c r="H19772" s="704" t="s">
        <v>13187</v>
      </c>
    </row>
    <row r="19773" spans="1:8" ht="15" x14ac:dyDescent="0.2">
      <c r="A19773" s="733">
        <v>45457</v>
      </c>
      <c r="B19773" s="40" t="s">
        <v>103</v>
      </c>
      <c r="C19773" s="62" t="s">
        <v>103</v>
      </c>
      <c r="D19773" s="107" t="s">
        <v>10209</v>
      </c>
      <c r="E19773" s="57">
        <v>4000</v>
      </c>
      <c r="F19773" s="57"/>
      <c r="G19773" s="125">
        <f t="shared" si="564"/>
        <v>-4000</v>
      </c>
      <c r="H19773" s="704" t="s">
        <v>13187</v>
      </c>
    </row>
    <row r="19774" spans="1:8" ht="15" x14ac:dyDescent="0.2">
      <c r="A19774" s="733">
        <v>45457</v>
      </c>
      <c r="B19774" s="40" t="s">
        <v>13127</v>
      </c>
      <c r="C19774" s="62" t="s">
        <v>285</v>
      </c>
      <c r="D19774" s="107" t="s">
        <v>8483</v>
      </c>
      <c r="E19774" s="57">
        <v>500</v>
      </c>
      <c r="F19774" s="57"/>
      <c r="G19774" s="125">
        <f t="shared" si="564"/>
        <v>-500</v>
      </c>
      <c r="H19774" s="704" t="s">
        <v>13187</v>
      </c>
    </row>
    <row r="19775" spans="1:8" ht="15" x14ac:dyDescent="0.2">
      <c r="A19775" s="733">
        <v>45457</v>
      </c>
      <c r="B19775" s="40" t="s">
        <v>10361</v>
      </c>
      <c r="C19775" s="62" t="s">
        <v>2189</v>
      </c>
      <c r="D19775" s="107" t="s">
        <v>1156</v>
      </c>
      <c r="E19775" s="57">
        <v>10000</v>
      </c>
      <c r="F19775" s="57"/>
      <c r="G19775" s="125">
        <f t="shared" si="564"/>
        <v>-10000</v>
      </c>
      <c r="H19775" s="704" t="s">
        <v>13187</v>
      </c>
    </row>
    <row r="19776" spans="1:8" ht="15" x14ac:dyDescent="0.2">
      <c r="A19776" s="733">
        <v>45457</v>
      </c>
      <c r="B19776" s="40" t="s">
        <v>25</v>
      </c>
      <c r="C19776" s="62" t="s">
        <v>8148</v>
      </c>
      <c r="D19776" s="107" t="s">
        <v>6342</v>
      </c>
      <c r="E19776" s="57">
        <v>3090</v>
      </c>
      <c r="F19776" s="57"/>
      <c r="G19776" s="125">
        <f t="shared" si="564"/>
        <v>-3090</v>
      </c>
      <c r="H19776" s="704" t="s">
        <v>13187</v>
      </c>
    </row>
    <row r="19777" spans="1:8" ht="15" x14ac:dyDescent="0.2">
      <c r="A19777" s="733">
        <v>45457</v>
      </c>
      <c r="B19777" s="40" t="s">
        <v>103</v>
      </c>
      <c r="C19777" s="62" t="s">
        <v>8148</v>
      </c>
      <c r="D19777" s="107" t="s">
        <v>6342</v>
      </c>
      <c r="E19777" s="57">
        <v>9435</v>
      </c>
      <c r="F19777" s="57"/>
      <c r="G19777" s="125">
        <f t="shared" si="564"/>
        <v>-9435</v>
      </c>
      <c r="H19777" s="704" t="s">
        <v>13187</v>
      </c>
    </row>
    <row r="19778" spans="1:8" ht="15" x14ac:dyDescent="0.2">
      <c r="A19778" s="733">
        <v>45457</v>
      </c>
      <c r="B19778" s="40" t="s">
        <v>11085</v>
      </c>
      <c r="C19778" s="62" t="s">
        <v>6782</v>
      </c>
      <c r="D19778" s="107" t="s">
        <v>1156</v>
      </c>
      <c r="E19778" s="57">
        <v>250000</v>
      </c>
      <c r="F19778" s="57"/>
      <c r="G19778" s="125">
        <f t="shared" si="564"/>
        <v>-250000</v>
      </c>
      <c r="H19778" s="704" t="s">
        <v>13187</v>
      </c>
    </row>
    <row r="19779" spans="1:8" ht="15" x14ac:dyDescent="0.2">
      <c r="A19779" s="733">
        <v>45458</v>
      </c>
      <c r="B19779" s="40" t="s">
        <v>6503</v>
      </c>
      <c r="C19779" s="62" t="s">
        <v>13307</v>
      </c>
      <c r="D19779" s="107" t="s">
        <v>1156</v>
      </c>
      <c r="E19779" s="57">
        <v>22000</v>
      </c>
      <c r="F19779" s="57"/>
      <c r="G19779" s="125">
        <f t="shared" ref="G19779:G19781" si="565">F19779-E19779</f>
        <v>-22000</v>
      </c>
      <c r="H19779" s="704" t="s">
        <v>13187</v>
      </c>
    </row>
    <row r="19780" spans="1:8" ht="15" x14ac:dyDescent="0.2">
      <c r="A19780" s="733">
        <v>45458</v>
      </c>
      <c r="B19780" s="40" t="s">
        <v>11085</v>
      </c>
      <c r="C19780" s="62" t="s">
        <v>13307</v>
      </c>
      <c r="D19780" s="107" t="s">
        <v>1156</v>
      </c>
      <c r="E19780" s="57">
        <v>43600</v>
      </c>
      <c r="F19780" s="57"/>
      <c r="G19780" s="125">
        <f t="shared" si="565"/>
        <v>-43600</v>
      </c>
      <c r="H19780" s="704" t="s">
        <v>13187</v>
      </c>
    </row>
    <row r="19781" spans="1:8" ht="15" x14ac:dyDescent="0.2">
      <c r="A19781" s="733">
        <v>45458</v>
      </c>
      <c r="B19781" s="40" t="s">
        <v>12696</v>
      </c>
      <c r="C19781" s="62" t="s">
        <v>5386</v>
      </c>
      <c r="D19781" s="107" t="s">
        <v>13308</v>
      </c>
      <c r="E19781" s="57">
        <v>20000</v>
      </c>
      <c r="F19781" s="57"/>
      <c r="G19781" s="125">
        <f t="shared" si="565"/>
        <v>-20000</v>
      </c>
      <c r="H19781" s="704" t="s">
        <v>13187</v>
      </c>
    </row>
    <row r="19782" spans="1:8" ht="15" x14ac:dyDescent="0.2">
      <c r="A19782" s="732">
        <v>45449</v>
      </c>
      <c r="B19782" s="173" t="s">
        <v>11726</v>
      </c>
      <c r="C19782" s="173" t="s">
        <v>12942</v>
      </c>
      <c r="D19782" s="227" t="s">
        <v>12940</v>
      </c>
      <c r="E19782" s="235">
        <v>400000</v>
      </c>
      <c r="F19782" s="235"/>
      <c r="G19782" s="235">
        <f t="shared" si="531"/>
        <v>-400000</v>
      </c>
      <c r="H19782" s="708" t="s">
        <v>13187</v>
      </c>
    </row>
    <row r="19783" spans="1:8" ht="15" x14ac:dyDescent="0.2">
      <c r="A19783" s="732">
        <v>45449</v>
      </c>
      <c r="B19783" s="173" t="s">
        <v>11726</v>
      </c>
      <c r="C19783" s="173" t="s">
        <v>12942</v>
      </c>
      <c r="D19783" s="227" t="s">
        <v>12941</v>
      </c>
      <c r="E19783" s="235">
        <v>400000</v>
      </c>
      <c r="F19783" s="235"/>
      <c r="G19783" s="235">
        <f t="shared" si="531"/>
        <v>-400000</v>
      </c>
      <c r="H19783" s="708" t="s">
        <v>13187</v>
      </c>
    </row>
    <row r="19784" spans="1:8" ht="24" x14ac:dyDescent="0.2">
      <c r="A19784" s="732">
        <v>45450</v>
      </c>
      <c r="B19784" s="173" t="s">
        <v>13127</v>
      </c>
      <c r="C19784" s="173" t="s">
        <v>13240</v>
      </c>
      <c r="D19784" s="227" t="s">
        <v>13241</v>
      </c>
      <c r="E19784" s="235">
        <v>1458946</v>
      </c>
      <c r="F19784" s="235"/>
      <c r="G19784" s="235">
        <f t="shared" ref="G19784" si="566">F19784-E19784</f>
        <v>-1458946</v>
      </c>
      <c r="H19784" s="708" t="s">
        <v>13187</v>
      </c>
    </row>
    <row r="19785" spans="1:8" ht="15" x14ac:dyDescent="0.2">
      <c r="A19785" s="732">
        <v>45451</v>
      </c>
      <c r="B19785" s="173" t="s">
        <v>12618</v>
      </c>
      <c r="C19785" s="173" t="s">
        <v>10989</v>
      </c>
      <c r="D19785" s="227" t="s">
        <v>13234</v>
      </c>
      <c r="E19785" s="235">
        <v>105000</v>
      </c>
      <c r="F19785" s="235"/>
      <c r="G19785" s="235">
        <f t="shared" si="531"/>
        <v>-105000</v>
      </c>
      <c r="H19785" s="708" t="s">
        <v>13187</v>
      </c>
    </row>
    <row r="19786" spans="1:8" ht="36" x14ac:dyDescent="0.2">
      <c r="A19786" s="732">
        <v>45451</v>
      </c>
      <c r="B19786" s="173" t="s">
        <v>12410</v>
      </c>
      <c r="C19786" s="173" t="s">
        <v>4724</v>
      </c>
      <c r="D19786" s="227" t="s">
        <v>13221</v>
      </c>
      <c r="E19786" s="235">
        <v>1056979</v>
      </c>
      <c r="F19786" s="235"/>
      <c r="G19786" s="235">
        <f t="shared" si="531"/>
        <v>-1056979</v>
      </c>
      <c r="H19786" s="708" t="s">
        <v>13187</v>
      </c>
    </row>
    <row r="19787" spans="1:8" ht="27.75" customHeight="1" x14ac:dyDescent="0.2">
      <c r="A19787" s="732">
        <v>45453</v>
      </c>
      <c r="B19787" s="173" t="s">
        <v>13242</v>
      </c>
      <c r="C19787" s="173" t="s">
        <v>430</v>
      </c>
      <c r="D19787" s="227" t="s">
        <v>13243</v>
      </c>
      <c r="E19787" s="235">
        <v>1056979</v>
      </c>
      <c r="F19787" s="235"/>
      <c r="G19787" s="235">
        <f t="shared" ref="G19787" si="567">F19787-E19787</f>
        <v>-1056979</v>
      </c>
      <c r="H19787" s="708" t="s">
        <v>13187</v>
      </c>
    </row>
    <row r="19788" spans="1:8" ht="27.75" customHeight="1" x14ac:dyDescent="0.2">
      <c r="A19788" s="732">
        <v>45453</v>
      </c>
      <c r="B19788" s="173" t="s">
        <v>12410</v>
      </c>
      <c r="C19788" s="173" t="s">
        <v>8089</v>
      </c>
      <c r="D19788" s="227" t="s">
        <v>13223</v>
      </c>
      <c r="E19788" s="235">
        <v>1056979</v>
      </c>
      <c r="F19788" s="235"/>
      <c r="G19788" s="235">
        <f t="shared" ref="G19788:G19789" si="568">F19788-E19788</f>
        <v>-1056979</v>
      </c>
      <c r="H19788" s="708" t="s">
        <v>13187</v>
      </c>
    </row>
    <row r="19789" spans="1:8" ht="27.75" customHeight="1" x14ac:dyDescent="0.2">
      <c r="A19789" s="732">
        <v>45453</v>
      </c>
      <c r="B19789" s="173" t="s">
        <v>12410</v>
      </c>
      <c r="C19789" s="173" t="s">
        <v>8089</v>
      </c>
      <c r="D19789" s="227" t="s">
        <v>13223</v>
      </c>
      <c r="E19789" s="235">
        <v>1056979</v>
      </c>
      <c r="F19789" s="235"/>
      <c r="G19789" s="235">
        <f t="shared" si="568"/>
        <v>-1056979</v>
      </c>
      <c r="H19789" s="708" t="s">
        <v>13187</v>
      </c>
    </row>
    <row r="19790" spans="1:8" ht="21" customHeight="1" x14ac:dyDescent="0.2">
      <c r="A19790" s="732">
        <v>45453</v>
      </c>
      <c r="B19790" s="173" t="s">
        <v>12410</v>
      </c>
      <c r="C19790" s="173" t="s">
        <v>8089</v>
      </c>
      <c r="D19790" s="227" t="s">
        <v>13244</v>
      </c>
      <c r="E19790" s="235">
        <v>700000</v>
      </c>
      <c r="F19790" s="235"/>
      <c r="G19790" s="235">
        <f t="shared" ref="G19790:G19793" si="569">F19790-E19790</f>
        <v>-700000</v>
      </c>
      <c r="H19790" s="708" t="s">
        <v>13187</v>
      </c>
    </row>
    <row r="19791" spans="1:8" ht="21" customHeight="1" x14ac:dyDescent="0.2">
      <c r="A19791" s="732">
        <v>45453</v>
      </c>
      <c r="B19791" s="173" t="s">
        <v>12410</v>
      </c>
      <c r="C19791" s="173" t="s">
        <v>8089</v>
      </c>
      <c r="D19791" s="227" t="s">
        <v>13244</v>
      </c>
      <c r="E19791" s="235">
        <v>770000</v>
      </c>
      <c r="F19791" s="235"/>
      <c r="G19791" s="235">
        <f t="shared" si="569"/>
        <v>-770000</v>
      </c>
      <c r="H19791" s="708" t="s">
        <v>13187</v>
      </c>
    </row>
    <row r="19792" spans="1:8" ht="21" customHeight="1" x14ac:dyDescent="0.2">
      <c r="A19792" s="732">
        <v>45453</v>
      </c>
      <c r="B19792" s="173" t="s">
        <v>12410</v>
      </c>
      <c r="C19792" s="173" t="s">
        <v>8089</v>
      </c>
      <c r="D19792" s="227" t="s">
        <v>13244</v>
      </c>
      <c r="E19792" s="235">
        <v>525000</v>
      </c>
      <c r="F19792" s="235"/>
      <c r="G19792" s="235">
        <f t="shared" si="569"/>
        <v>-525000</v>
      </c>
      <c r="H19792" s="708" t="s">
        <v>13187</v>
      </c>
    </row>
    <row r="19793" spans="1:8" ht="21" customHeight="1" x14ac:dyDescent="0.2">
      <c r="A19793" s="732">
        <v>45463</v>
      </c>
      <c r="B19793" s="173" t="s">
        <v>13127</v>
      </c>
      <c r="C19793" s="173" t="s">
        <v>4321</v>
      </c>
      <c r="D19793" s="227" t="s">
        <v>13317</v>
      </c>
      <c r="E19793" s="235">
        <v>178564</v>
      </c>
      <c r="F19793" s="235"/>
      <c r="G19793" s="235">
        <f t="shared" si="569"/>
        <v>-178564</v>
      </c>
      <c r="H19793" s="708" t="s">
        <v>13187</v>
      </c>
    </row>
    <row r="19794" spans="1:8" ht="15" x14ac:dyDescent="0.2">
      <c r="A19794" s="729">
        <v>45444</v>
      </c>
      <c r="B19794" s="93" t="s">
        <v>11726</v>
      </c>
      <c r="C19794" s="93" t="s">
        <v>558</v>
      </c>
      <c r="D19794" s="801" t="s">
        <v>13188</v>
      </c>
      <c r="E19794" s="175"/>
      <c r="F19794" s="175">
        <v>3456382</v>
      </c>
      <c r="G19794" s="175">
        <f t="shared" ref="G19794" si="570">F19794-E19794</f>
        <v>3456382</v>
      </c>
      <c r="H19794" s="701" t="s">
        <v>13187</v>
      </c>
    </row>
    <row r="19795" spans="1:8" ht="24" x14ac:dyDescent="0.2">
      <c r="A19795" s="729">
        <v>45449</v>
      </c>
      <c r="B19795" s="93" t="s">
        <v>11085</v>
      </c>
      <c r="C19795" s="93" t="s">
        <v>558</v>
      </c>
      <c r="D19795" s="801" t="s">
        <v>13244</v>
      </c>
      <c r="E19795" s="175"/>
      <c r="F19795" s="175">
        <v>700000</v>
      </c>
      <c r="G19795" s="175">
        <f t="shared" ref="G19795:G19797" si="571">F19795-E19795</f>
        <v>700000</v>
      </c>
      <c r="H19795" s="701" t="s">
        <v>13187</v>
      </c>
    </row>
    <row r="19796" spans="1:8" ht="24" x14ac:dyDescent="0.2">
      <c r="A19796" s="729">
        <v>45449</v>
      </c>
      <c r="B19796" s="93" t="s">
        <v>11085</v>
      </c>
      <c r="C19796" s="93" t="s">
        <v>558</v>
      </c>
      <c r="D19796" s="801" t="s">
        <v>13244</v>
      </c>
      <c r="E19796" s="175"/>
      <c r="F19796" s="175">
        <v>770000</v>
      </c>
      <c r="G19796" s="175">
        <f t="shared" si="571"/>
        <v>770000</v>
      </c>
      <c r="H19796" s="701" t="s">
        <v>13187</v>
      </c>
    </row>
    <row r="19797" spans="1:8" ht="24" x14ac:dyDescent="0.2">
      <c r="A19797" s="729">
        <v>45449</v>
      </c>
      <c r="B19797" s="93" t="s">
        <v>11085</v>
      </c>
      <c r="C19797" s="93" t="s">
        <v>558</v>
      </c>
      <c r="D19797" s="801" t="s">
        <v>13244</v>
      </c>
      <c r="E19797" s="175"/>
      <c r="F19797" s="175">
        <v>525000</v>
      </c>
      <c r="G19797" s="175">
        <f t="shared" si="571"/>
        <v>525000</v>
      </c>
      <c r="H19797" s="701" t="s">
        <v>13187</v>
      </c>
    </row>
    <row r="19798" spans="1:8" ht="27" customHeight="1" x14ac:dyDescent="0.2">
      <c r="A19798" s="729">
        <v>45449</v>
      </c>
      <c r="B19798" s="93" t="s">
        <v>12696</v>
      </c>
      <c r="C19798" s="93" t="s">
        <v>558</v>
      </c>
      <c r="D19798" s="801" t="s">
        <v>13221</v>
      </c>
      <c r="E19798" s="175"/>
      <c r="F19798" s="175">
        <v>1056979</v>
      </c>
      <c r="G19798" s="175">
        <f t="shared" ref="G19798" si="572">F19798-E19798</f>
        <v>1056979</v>
      </c>
      <c r="H19798" s="701" t="s">
        <v>13187</v>
      </c>
    </row>
    <row r="19799" spans="1:8" ht="36" x14ac:dyDescent="0.2">
      <c r="A19799" s="729">
        <v>45449</v>
      </c>
      <c r="B19799" s="93" t="s">
        <v>12696</v>
      </c>
      <c r="C19799" s="93" t="s">
        <v>558</v>
      </c>
      <c r="D19799" s="801" t="s">
        <v>13222</v>
      </c>
      <c r="E19799" s="175"/>
      <c r="F19799" s="175">
        <v>1056979</v>
      </c>
      <c r="G19799" s="175">
        <f t="shared" ref="G19799:G19801" si="573">F19799-E19799</f>
        <v>1056979</v>
      </c>
      <c r="H19799" s="701" t="s">
        <v>13187</v>
      </c>
    </row>
    <row r="19800" spans="1:8" ht="36" x14ac:dyDescent="0.2">
      <c r="A19800" s="729">
        <v>45449</v>
      </c>
      <c r="B19800" s="93" t="s">
        <v>12696</v>
      </c>
      <c r="C19800" s="93" t="s">
        <v>558</v>
      </c>
      <c r="D19800" s="801" t="s">
        <v>13223</v>
      </c>
      <c r="E19800" s="175"/>
      <c r="F19800" s="175">
        <v>1056979</v>
      </c>
      <c r="G19800" s="175">
        <f t="shared" si="573"/>
        <v>1056979</v>
      </c>
      <c r="H19800" s="701" t="s">
        <v>13187</v>
      </c>
    </row>
    <row r="19801" spans="1:8" ht="36" x14ac:dyDescent="0.2">
      <c r="A19801" s="729">
        <v>45449</v>
      </c>
      <c r="B19801" s="93" t="s">
        <v>12696</v>
      </c>
      <c r="C19801" s="93" t="s">
        <v>558</v>
      </c>
      <c r="D19801" s="801" t="s">
        <v>13223</v>
      </c>
      <c r="E19801" s="175"/>
      <c r="F19801" s="175">
        <v>1056979</v>
      </c>
      <c r="G19801" s="175">
        <f t="shared" si="573"/>
        <v>1056979</v>
      </c>
      <c r="H19801" s="701" t="s">
        <v>13187</v>
      </c>
    </row>
    <row r="19802" spans="1:8" ht="31.5" customHeight="1" x14ac:dyDescent="0.2">
      <c r="A19802" s="729">
        <v>45450</v>
      </c>
      <c r="B19802" s="93" t="s">
        <v>10907</v>
      </c>
      <c r="C19802" s="93" t="s">
        <v>558</v>
      </c>
      <c r="D19802" s="801" t="s">
        <v>13219</v>
      </c>
      <c r="E19802" s="175"/>
      <c r="F19802" s="175">
        <v>1458946</v>
      </c>
      <c r="G19802" s="175">
        <f t="shared" ref="G19802" si="574">F19802-E19802</f>
        <v>1458946</v>
      </c>
      <c r="H19802" s="701" t="s">
        <v>13187</v>
      </c>
    </row>
    <row r="19803" spans="1:8" ht="15" x14ac:dyDescent="0.2">
      <c r="A19803" s="729">
        <v>45450</v>
      </c>
      <c r="B19803" s="93" t="s">
        <v>12618</v>
      </c>
      <c r="C19803" s="93" t="s">
        <v>558</v>
      </c>
      <c r="D19803" s="801" t="s">
        <v>13220</v>
      </c>
      <c r="E19803" s="175"/>
      <c r="F19803" s="175">
        <v>10666429</v>
      </c>
      <c r="G19803" s="175">
        <f t="shared" ref="G19803" si="575">F19803-E19803</f>
        <v>10666429</v>
      </c>
      <c r="H19803" s="701" t="s">
        <v>13187</v>
      </c>
    </row>
    <row r="19804" spans="1:8" ht="15" x14ac:dyDescent="0.2">
      <c r="A19804" s="729">
        <v>45453</v>
      </c>
      <c r="B19804" s="93" t="s">
        <v>10907</v>
      </c>
      <c r="C19804" s="93" t="s">
        <v>558</v>
      </c>
      <c r="D19804" s="801" t="s">
        <v>13255</v>
      </c>
      <c r="E19804" s="175"/>
      <c r="F19804" s="175">
        <v>1000000</v>
      </c>
      <c r="G19804" s="175">
        <f t="shared" ref="G19804" si="576">F19804-E19804</f>
        <v>1000000</v>
      </c>
      <c r="H19804" s="701" t="s">
        <v>13187</v>
      </c>
    </row>
  </sheetData>
  <autoFilter ref="A1:P1980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15" activePane="bottomLeft" state="frozen"/>
      <selection pane="bottomLeft" activeCell="K5" sqref="K5"/>
    </sheetView>
  </sheetViews>
  <sheetFormatPr defaultColWidth="8.85546875" defaultRowHeight="18.75" x14ac:dyDescent="0.3"/>
  <cols>
    <col min="1" max="1" width="55.5703125" style="244" bestFit="1" customWidth="1"/>
    <col min="2" max="2" width="24.5703125" style="244" bestFit="1" customWidth="1"/>
    <col min="3"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41" t="s">
        <v>0</v>
      </c>
      <c r="B1" s="1141" t="s">
        <v>47</v>
      </c>
    </row>
    <row r="2" spans="1:11" hidden="1" x14ac:dyDescent="0.3">
      <c r="A2" s="1141" t="s">
        <v>2</v>
      </c>
      <c r="B2" s="1141" t="s">
        <v>47</v>
      </c>
    </row>
    <row r="3" spans="1:11" hidden="1" x14ac:dyDescent="0.3">
      <c r="A3" s="1141" t="s">
        <v>839</v>
      </c>
      <c r="B3" s="1141" t="s">
        <v>47</v>
      </c>
    </row>
    <row r="4" spans="1:11" ht="24" hidden="1" thickBot="1" x14ac:dyDescent="0.35">
      <c r="A4"/>
      <c r="B4"/>
      <c r="C4"/>
      <c r="D4"/>
      <c r="F4" s="97" t="s">
        <v>1766</v>
      </c>
      <c r="H4" s="1155" t="s">
        <v>1766</v>
      </c>
      <c r="I4" s="1155"/>
      <c r="J4" s="1155"/>
    </row>
    <row r="5" spans="1:11" ht="24" thickBot="1" x14ac:dyDescent="0.35">
      <c r="A5" s="1142" t="s">
        <v>4136</v>
      </c>
      <c r="B5" s="1143" t="s">
        <v>4133</v>
      </c>
      <c r="C5" s="1143" t="s">
        <v>4134</v>
      </c>
      <c r="D5" s="1143" t="s">
        <v>4135</v>
      </c>
      <c r="E5" s="346"/>
      <c r="H5" s="1155"/>
      <c r="I5" s="1155"/>
      <c r="J5" s="1155"/>
      <c r="K5" s="1013" t="s">
        <v>10858</v>
      </c>
    </row>
    <row r="6" spans="1:11" ht="26.25" x14ac:dyDescent="0.4">
      <c r="A6" s="737" t="s">
        <v>13312</v>
      </c>
      <c r="B6" s="738">
        <v>1590100</v>
      </c>
      <c r="C6" s="738">
        <v>1200000</v>
      </c>
      <c r="D6" s="738">
        <v>-390100</v>
      </c>
      <c r="F6" s="696" t="s">
        <v>155</v>
      </c>
      <c r="G6" s="697" t="s">
        <v>2612</v>
      </c>
      <c r="H6" s="697" t="s">
        <v>7680</v>
      </c>
      <c r="I6" s="696" t="s">
        <v>2614</v>
      </c>
    </row>
    <row r="7" spans="1:11" ht="26.25" x14ac:dyDescent="0.4">
      <c r="A7" s="737" t="s">
        <v>13273</v>
      </c>
      <c r="B7" s="738">
        <v>10000</v>
      </c>
      <c r="C7" s="738"/>
      <c r="D7" s="738">
        <v>-10000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13194</v>
      </c>
      <c r="B8" s="738">
        <v>45000</v>
      </c>
      <c r="C8" s="738"/>
      <c r="D8" s="738">
        <v>-45000</v>
      </c>
      <c r="F8" s="694" t="s">
        <v>4720</v>
      </c>
      <c r="G8" s="695">
        <f t="shared" si="0"/>
        <v>10795233.041129032</v>
      </c>
      <c r="H8" s="695">
        <f>VLOOKUP(F8,'Project wise Supplier balance'!$A$6:$D$91,4,0)</f>
        <v>0</v>
      </c>
      <c r="I8" s="692">
        <f t="shared" si="1"/>
        <v>10795233.041129032</v>
      </c>
    </row>
    <row r="9" spans="1:11" ht="26.25" x14ac:dyDescent="0.4">
      <c r="A9" s="737" t="s">
        <v>13242</v>
      </c>
      <c r="B9" s="738">
        <v>1057979</v>
      </c>
      <c r="C9" s="738"/>
      <c r="D9" s="738">
        <v>-1057979</v>
      </c>
      <c r="F9" s="694" t="s">
        <v>2651</v>
      </c>
      <c r="G9" s="695">
        <f t="shared" si="0"/>
        <v>10068965.30031715</v>
      </c>
      <c r="H9" s="695">
        <f>VLOOKUP(F9,'Project wise Supplier balance'!$A$6:$D$91,4,0)</f>
        <v>0</v>
      </c>
      <c r="I9" s="692">
        <f t="shared" si="1"/>
        <v>10068965.30031715</v>
      </c>
    </row>
    <row r="10" spans="1:11" ht="26.25" x14ac:dyDescent="0.4">
      <c r="A10" s="737" t="s">
        <v>13127</v>
      </c>
      <c r="B10" s="738">
        <v>4676496</v>
      </c>
      <c r="C10" s="738"/>
      <c r="D10" s="738">
        <v>-4676496</v>
      </c>
      <c r="F10" s="694" t="s">
        <v>1399</v>
      </c>
      <c r="G10" s="695">
        <f t="shared" si="0"/>
        <v>15877458.15589213</v>
      </c>
      <c r="H10" s="695">
        <f>VLOOKUP(F10,'Project wise Supplier balance'!$A$6:$D$91,4,0)</f>
        <v>0</v>
      </c>
      <c r="I10" s="692">
        <f t="shared" si="1"/>
        <v>15877458.15589213</v>
      </c>
    </row>
    <row r="11" spans="1:11" ht="26.25" x14ac:dyDescent="0.4">
      <c r="A11" s="737" t="s">
        <v>13017</v>
      </c>
      <c r="B11" s="738">
        <v>164670</v>
      </c>
      <c r="C11" s="738">
        <v>200000</v>
      </c>
      <c r="D11" s="738">
        <v>35330</v>
      </c>
      <c r="F11" s="694" t="s">
        <v>7124</v>
      </c>
      <c r="G11" s="695">
        <f t="shared" si="0"/>
        <v>27649</v>
      </c>
      <c r="H11" s="695">
        <f>VLOOKUP(F11,'Project wise Supplier balance'!$A$6:$D$91,4,0)</f>
        <v>0</v>
      </c>
      <c r="I11" s="692">
        <f t="shared" si="1"/>
        <v>27649</v>
      </c>
    </row>
    <row r="12" spans="1:11" ht="26.25" x14ac:dyDescent="0.4">
      <c r="A12" s="737" t="s">
        <v>12769</v>
      </c>
      <c r="B12" s="738">
        <v>563500</v>
      </c>
      <c r="C12" s="738"/>
      <c r="D12" s="738">
        <v>-563500</v>
      </c>
      <c r="F12" s="694" t="s">
        <v>7065</v>
      </c>
      <c r="G12" s="695">
        <f t="shared" si="0"/>
        <v>5665632</v>
      </c>
      <c r="H12" s="695" t="e">
        <f>VLOOKUP(F12,'Project wise Supplier balance'!$A$6:$D$91,4,0)</f>
        <v>#N/A</v>
      </c>
      <c r="I12" s="692" t="e">
        <f t="shared" si="1"/>
        <v>#N/A</v>
      </c>
    </row>
    <row r="13" spans="1:11" ht="26.25" x14ac:dyDescent="0.4">
      <c r="A13" s="737" t="s">
        <v>12696</v>
      </c>
      <c r="B13" s="738">
        <v>1684650</v>
      </c>
      <c r="C13" s="738">
        <v>4227916</v>
      </c>
      <c r="D13" s="738">
        <v>2543266</v>
      </c>
      <c r="F13" s="694" t="s">
        <v>6509</v>
      </c>
      <c r="G13" s="695">
        <f t="shared" si="0"/>
        <v>2445161</v>
      </c>
      <c r="H13" s="695" t="e">
        <f>VLOOKUP(F13,'Project wise Supplier balance'!$A$6:$D$91,4,0)</f>
        <v>#N/A</v>
      </c>
      <c r="I13" s="692" t="e">
        <f t="shared" si="1"/>
        <v>#N/A</v>
      </c>
    </row>
    <row r="14" spans="1:11" ht="26.25" x14ac:dyDescent="0.4">
      <c r="A14" s="737" t="s">
        <v>12679</v>
      </c>
      <c r="B14" s="738">
        <v>195480</v>
      </c>
      <c r="C14" s="738"/>
      <c r="D14" s="738">
        <v>-195480</v>
      </c>
      <c r="F14" s="694" t="s">
        <v>6516</v>
      </c>
      <c r="G14" s="695">
        <f t="shared" si="0"/>
        <v>1915801.3763440857</v>
      </c>
      <c r="H14" s="695">
        <f>VLOOKUP(F14,'Project wise Supplier balance'!$A$6:$D$91,4,0)</f>
        <v>0</v>
      </c>
      <c r="I14" s="692">
        <f t="shared" si="1"/>
        <v>1915801.3763440857</v>
      </c>
    </row>
    <row r="15" spans="1:11" ht="26.25" x14ac:dyDescent="0.4">
      <c r="A15" s="737" t="s">
        <v>12810</v>
      </c>
      <c r="B15" s="738">
        <v>93616</v>
      </c>
      <c r="C15" s="738">
        <v>1520392</v>
      </c>
      <c r="D15" s="738">
        <v>1426776</v>
      </c>
      <c r="F15" s="694" t="s">
        <v>6506</v>
      </c>
      <c r="G15" s="695">
        <f t="shared" si="0"/>
        <v>2113933</v>
      </c>
      <c r="H15" s="695" t="e">
        <f>VLOOKUP(F15,'Project wise Supplier balance'!$A$6:$D$91,4,0)</f>
        <v>#N/A</v>
      </c>
      <c r="I15" s="692" t="e">
        <f t="shared" si="1"/>
        <v>#N/A</v>
      </c>
    </row>
    <row r="16" spans="1:11" ht="26.25" x14ac:dyDescent="0.4">
      <c r="A16" s="737" t="s">
        <v>12801</v>
      </c>
      <c r="B16" s="738">
        <v>216579</v>
      </c>
      <c r="C16" s="738"/>
      <c r="D16" s="738">
        <v>-216579</v>
      </c>
      <c r="F16" s="694" t="s">
        <v>6503</v>
      </c>
      <c r="G16" s="695">
        <f t="shared" si="0"/>
        <v>7027832.3617511522</v>
      </c>
      <c r="H16" s="695" t="e">
        <f>VLOOKUP(F16,'Project wise Supplier balance'!$A$6:$D$91,4,0)</f>
        <v>#N/A</v>
      </c>
      <c r="I16" s="692" t="e">
        <f t="shared" si="1"/>
        <v>#N/A</v>
      </c>
    </row>
    <row r="17" spans="1:9" ht="26.25" x14ac:dyDescent="0.4">
      <c r="A17" s="737" t="s">
        <v>12356</v>
      </c>
      <c r="B17" s="738">
        <v>332520</v>
      </c>
      <c r="C17" s="738">
        <v>500000</v>
      </c>
      <c r="D17" s="738">
        <v>167480</v>
      </c>
      <c r="F17" s="694" t="s">
        <v>7553</v>
      </c>
      <c r="G17" s="695">
        <f t="shared" si="0"/>
        <v>946445.53225806449</v>
      </c>
      <c r="H17" s="695">
        <f>VLOOKUP(F17,'Project wise Supplier balance'!$A$6:$D$91,4,0)</f>
        <v>0</v>
      </c>
      <c r="I17" s="692">
        <f t="shared" si="1"/>
        <v>946445.53225806449</v>
      </c>
    </row>
    <row r="18" spans="1:9" ht="26.25" x14ac:dyDescent="0.4">
      <c r="A18" s="737" t="s">
        <v>12494</v>
      </c>
      <c r="B18" s="738">
        <v>109650</v>
      </c>
      <c r="C18" s="738"/>
      <c r="D18" s="738">
        <v>-109650</v>
      </c>
      <c r="F18" s="694" t="s">
        <v>6951</v>
      </c>
      <c r="G18" s="695">
        <f t="shared" si="0"/>
        <v>1351664</v>
      </c>
      <c r="H18" s="695" t="e">
        <f>VLOOKUP(F18,'Project wise Supplier balance'!$A$6:$D$91,4,0)</f>
        <v>#N/A</v>
      </c>
      <c r="I18" s="692" t="e">
        <f t="shared" si="1"/>
        <v>#N/A</v>
      </c>
    </row>
    <row r="19" spans="1:9" ht="26.25" x14ac:dyDescent="0.4">
      <c r="A19" s="737" t="s">
        <v>12410</v>
      </c>
      <c r="B19" s="738">
        <v>10261194</v>
      </c>
      <c r="C19" s="738"/>
      <c r="D19" s="738">
        <v>-10261194</v>
      </c>
      <c r="F19" s="694" t="s">
        <v>6645</v>
      </c>
      <c r="G19" s="695">
        <f t="shared" si="0"/>
        <v>67087</v>
      </c>
      <c r="H19" s="695">
        <f>VLOOKUP(F19,'Project wise Supplier balance'!$A$6:$D$91,4,0)</f>
        <v>0</v>
      </c>
      <c r="I19" s="692">
        <f t="shared" si="1"/>
        <v>67087</v>
      </c>
    </row>
    <row r="20" spans="1:9" ht="26.25" x14ac:dyDescent="0.4">
      <c r="A20" s="737" t="s">
        <v>12516</v>
      </c>
      <c r="B20" s="738">
        <v>9196208</v>
      </c>
      <c r="C20" s="738">
        <v>18720352</v>
      </c>
      <c r="D20" s="738">
        <v>9524144</v>
      </c>
      <c r="F20" s="694" t="s">
        <v>7110</v>
      </c>
      <c r="G20" s="695">
        <f t="shared" si="0"/>
        <v>641998.78494623653</v>
      </c>
      <c r="H20" s="695">
        <f>VLOOKUP(F20,'Project wise Supplier balance'!$A$6:$D$91,4,0)</f>
        <v>0</v>
      </c>
      <c r="I20" s="692">
        <f t="shared" si="1"/>
        <v>641998.78494623653</v>
      </c>
    </row>
    <row r="21" spans="1:9" ht="26.25" x14ac:dyDescent="0.4">
      <c r="A21" s="737" t="s">
        <v>12608</v>
      </c>
      <c r="B21" s="738">
        <v>1370437</v>
      </c>
      <c r="C21" s="738"/>
      <c r="D21" s="738">
        <v>-1370437</v>
      </c>
      <c r="F21" s="694" t="s">
        <v>7655</v>
      </c>
      <c r="G21" s="695">
        <f t="shared" si="0"/>
        <v>702698.51</v>
      </c>
      <c r="H21" s="695">
        <f>VLOOKUP(F21,'Project wise Supplier balance'!$A$6:$D$91,4,0)</f>
        <v>0</v>
      </c>
      <c r="I21" s="692">
        <f t="shared" si="1"/>
        <v>702698.51</v>
      </c>
    </row>
    <row r="22" spans="1:9" ht="26.25" x14ac:dyDescent="0.4">
      <c r="A22" s="737" t="s">
        <v>12192</v>
      </c>
      <c r="B22" s="738">
        <v>8005734</v>
      </c>
      <c r="C22" s="738">
        <v>9316872</v>
      </c>
      <c r="D22" s="738">
        <v>1311138</v>
      </c>
      <c r="F22" s="694" t="s">
        <v>6407</v>
      </c>
      <c r="G22" s="695">
        <f t="shared" si="0"/>
        <v>-290582.22580645164</v>
      </c>
      <c r="H22" s="695" t="e">
        <f>VLOOKUP(F22,'Project wise Supplier balance'!$A$6:$D$91,4,0)</f>
        <v>#N/A</v>
      </c>
      <c r="I22" s="692" t="e">
        <f t="shared" si="1"/>
        <v>#N/A</v>
      </c>
    </row>
    <row r="23" spans="1:9" ht="26.25" x14ac:dyDescent="0.4">
      <c r="A23" s="737" t="s">
        <v>11883</v>
      </c>
      <c r="B23" s="738">
        <v>39878538</v>
      </c>
      <c r="C23" s="738">
        <v>45337381</v>
      </c>
      <c r="D23" s="738">
        <v>5458843</v>
      </c>
      <c r="F23" s="694" t="s">
        <v>7730</v>
      </c>
      <c r="G23" s="695">
        <f t="shared" si="0"/>
        <v>301911.87096774194</v>
      </c>
      <c r="H23" s="695">
        <f>VLOOKUP(F23,'Project wise Supplier balance'!$A$6:$D$91,4,0)</f>
        <v>0</v>
      </c>
      <c r="I23" s="692">
        <f t="shared" si="1"/>
        <v>301911.87096774194</v>
      </c>
    </row>
    <row r="24" spans="1:9" ht="26.25" x14ac:dyDescent="0.4">
      <c r="A24" s="737" t="s">
        <v>11605</v>
      </c>
      <c r="B24" s="738">
        <v>6449860</v>
      </c>
      <c r="C24" s="738">
        <v>10854400</v>
      </c>
      <c r="D24" s="738">
        <v>4404540</v>
      </c>
      <c r="F24" s="694" t="s">
        <v>7744</v>
      </c>
      <c r="G24" s="695" t="e">
        <f t="shared" si="0"/>
        <v>#N/A</v>
      </c>
      <c r="H24" s="695">
        <f>VLOOKUP(F24,'Project wise Supplier balance'!$A$6:$D$91,4,0)</f>
        <v>0</v>
      </c>
      <c r="I24" s="692" t="e">
        <f t="shared" si="1"/>
        <v>#N/A</v>
      </c>
    </row>
    <row r="25" spans="1:9" ht="26.25" x14ac:dyDescent="0.4">
      <c r="A25" s="737" t="s">
        <v>11507</v>
      </c>
      <c r="B25" s="738">
        <v>9406919.5595105663</v>
      </c>
      <c r="C25" s="738">
        <v>11676806</v>
      </c>
      <c r="D25" s="738">
        <v>2269886.4404894328</v>
      </c>
    </row>
    <row r="26" spans="1:9" ht="26.25" x14ac:dyDescent="0.4">
      <c r="A26" s="737" t="s">
        <v>11442</v>
      </c>
      <c r="B26" s="738">
        <v>7419737</v>
      </c>
      <c r="C26" s="738">
        <v>11253125</v>
      </c>
      <c r="D26" s="738">
        <v>3833388</v>
      </c>
    </row>
    <row r="27" spans="1:9" ht="26.25" x14ac:dyDescent="0.4">
      <c r="A27" s="737" t="s">
        <v>7805</v>
      </c>
      <c r="B27" s="738">
        <v>3778660</v>
      </c>
      <c r="C27" s="738">
        <v>6158251</v>
      </c>
      <c r="D27" s="738">
        <v>2379591</v>
      </c>
    </row>
    <row r="28" spans="1:9" ht="26.25" x14ac:dyDescent="0.4">
      <c r="A28" s="737" t="s">
        <v>11336</v>
      </c>
      <c r="B28" s="738">
        <v>76862</v>
      </c>
      <c r="C28" s="738">
        <v>200000</v>
      </c>
      <c r="D28" s="738">
        <v>123138</v>
      </c>
    </row>
    <row r="29" spans="1:9" ht="26.25" x14ac:dyDescent="0.4">
      <c r="A29" s="737" t="s">
        <v>11071</v>
      </c>
      <c r="B29" s="738">
        <v>1197792</v>
      </c>
      <c r="C29" s="738">
        <v>1000000</v>
      </c>
      <c r="D29" s="738">
        <v>-197792</v>
      </c>
    </row>
    <row r="30" spans="1:9" ht="26.25" x14ac:dyDescent="0.4">
      <c r="A30" s="737" t="s">
        <v>11267</v>
      </c>
      <c r="B30" s="738">
        <v>659316</v>
      </c>
      <c r="C30" s="738">
        <v>1300000</v>
      </c>
      <c r="D30" s="738">
        <v>640684</v>
      </c>
    </row>
    <row r="31" spans="1:9" ht="26.25" x14ac:dyDescent="0.4">
      <c r="A31" s="737" t="s">
        <v>11003</v>
      </c>
      <c r="B31" s="738">
        <v>319470</v>
      </c>
      <c r="C31" s="738">
        <v>900000</v>
      </c>
      <c r="D31" s="738">
        <v>580530</v>
      </c>
    </row>
    <row r="32" spans="1:9" ht="26.25" x14ac:dyDescent="0.4">
      <c r="A32" s="737" t="s">
        <v>9717</v>
      </c>
      <c r="B32" s="738">
        <v>138515</v>
      </c>
      <c r="C32" s="738">
        <v>500000</v>
      </c>
      <c r="D32" s="738">
        <v>361485</v>
      </c>
    </row>
    <row r="33" spans="1:9" ht="26.25" x14ac:dyDescent="0.4">
      <c r="A33" s="737" t="s">
        <v>10907</v>
      </c>
      <c r="B33" s="738">
        <v>22397826.397849467</v>
      </c>
      <c r="C33" s="738">
        <v>29842662</v>
      </c>
      <c r="D33" s="738">
        <v>7444835.6021505389</v>
      </c>
    </row>
    <row r="34" spans="1:9" ht="26.25" x14ac:dyDescent="0.4">
      <c r="A34" s="737" t="s">
        <v>10574</v>
      </c>
      <c r="B34" s="738">
        <v>34435648.333333336</v>
      </c>
      <c r="C34" s="738">
        <v>53286503</v>
      </c>
      <c r="D34" s="738">
        <v>18850854.666666668</v>
      </c>
    </row>
    <row r="35" spans="1:9" ht="26.25" x14ac:dyDescent="0.4">
      <c r="A35" s="737" t="s">
        <v>10377</v>
      </c>
      <c r="B35" s="738">
        <v>4030880</v>
      </c>
      <c r="C35" s="738">
        <v>3000000</v>
      </c>
      <c r="D35" s="738">
        <v>-1030880</v>
      </c>
    </row>
    <row r="36" spans="1:9" ht="26.25" x14ac:dyDescent="0.4">
      <c r="A36" s="737" t="s">
        <v>10336</v>
      </c>
      <c r="B36" s="738">
        <v>6050255</v>
      </c>
      <c r="C36" s="738">
        <v>7705250</v>
      </c>
      <c r="D36" s="738">
        <v>1654995</v>
      </c>
    </row>
    <row r="37" spans="1:9" ht="26.25" x14ac:dyDescent="0.4">
      <c r="A37" s="737" t="s">
        <v>10294</v>
      </c>
      <c r="B37" s="738">
        <v>4237535.4623655919</v>
      </c>
      <c r="C37" s="738">
        <v>2000000</v>
      </c>
      <c r="D37" s="738">
        <v>-2237535.4623655914</v>
      </c>
    </row>
    <row r="38" spans="1:9" ht="26.25" x14ac:dyDescent="0.4">
      <c r="A38" s="737" t="s">
        <v>10230</v>
      </c>
      <c r="B38" s="738">
        <v>20981238.333333336</v>
      </c>
      <c r="C38" s="738">
        <v>35692766</v>
      </c>
      <c r="D38" s="738">
        <v>14711527.666666666</v>
      </c>
    </row>
    <row r="39" spans="1:9" ht="26.25" x14ac:dyDescent="0.4">
      <c r="A39" s="737" t="s">
        <v>10142</v>
      </c>
      <c r="B39" s="738">
        <v>6835862</v>
      </c>
      <c r="C39" s="738">
        <v>7704349</v>
      </c>
      <c r="D39" s="738">
        <v>868487</v>
      </c>
    </row>
    <row r="40" spans="1:9" ht="26.25" x14ac:dyDescent="0.4">
      <c r="A40" s="737" t="s">
        <v>10120</v>
      </c>
      <c r="B40" s="738">
        <v>83200</v>
      </c>
      <c r="C40" s="738">
        <v>0</v>
      </c>
      <c r="D40" s="738">
        <v>-83200</v>
      </c>
    </row>
    <row r="41" spans="1:9" ht="26.25" x14ac:dyDescent="0.4">
      <c r="A41" s="737" t="s">
        <v>10021</v>
      </c>
      <c r="B41" s="738">
        <v>8466313.5</v>
      </c>
      <c r="C41" s="738">
        <v>7120000</v>
      </c>
      <c r="D41" s="738">
        <v>-1346313.5</v>
      </c>
    </row>
    <row r="42" spans="1:9" ht="26.25" x14ac:dyDescent="0.4">
      <c r="A42" s="737" t="s">
        <v>9830</v>
      </c>
      <c r="B42" s="738">
        <v>32571994</v>
      </c>
      <c r="C42" s="738">
        <v>28466000</v>
      </c>
      <c r="D42" s="738">
        <v>-4105994</v>
      </c>
    </row>
    <row r="43" spans="1:9" ht="26.25" x14ac:dyDescent="0.4">
      <c r="A43" s="737" t="s">
        <v>9767</v>
      </c>
      <c r="B43" s="738">
        <v>16161004</v>
      </c>
      <c r="C43" s="738">
        <v>19855650</v>
      </c>
      <c r="D43" s="738">
        <v>3694646</v>
      </c>
      <c r="F43" s="290"/>
      <c r="G43" s="693"/>
      <c r="H43" s="693"/>
      <c r="I43" s="290"/>
    </row>
    <row r="44" spans="1:9" ht="26.25" x14ac:dyDescent="0.4">
      <c r="A44" s="737" t="s">
        <v>9659</v>
      </c>
      <c r="B44" s="738">
        <v>4762390.9032258065</v>
      </c>
      <c r="C44" s="738">
        <v>10021233</v>
      </c>
      <c r="D44" s="738">
        <v>5258842.0967741944</v>
      </c>
      <c r="F44" s="290"/>
      <c r="G44" s="693"/>
      <c r="H44" s="693"/>
      <c r="I44" s="290"/>
    </row>
    <row r="45" spans="1:9" ht="26.25" x14ac:dyDescent="0.4">
      <c r="A45" s="737" t="s">
        <v>9462</v>
      </c>
      <c r="B45" s="738">
        <v>2097832</v>
      </c>
      <c r="C45" s="738">
        <v>2722000</v>
      </c>
      <c r="D45" s="738">
        <v>624168</v>
      </c>
      <c r="F45" s="290"/>
      <c r="G45" s="693"/>
      <c r="H45" s="693"/>
      <c r="I45" s="290"/>
    </row>
    <row r="46" spans="1:9" ht="26.25" x14ac:dyDescent="0.4">
      <c r="A46" s="737" t="s">
        <v>9505</v>
      </c>
      <c r="B46" s="738">
        <v>2653746</v>
      </c>
      <c r="C46" s="738">
        <v>3185630</v>
      </c>
      <c r="D46" s="738">
        <v>531884</v>
      </c>
      <c r="F46" s="290"/>
      <c r="G46" s="693"/>
      <c r="H46" s="693"/>
      <c r="I46" s="290"/>
    </row>
    <row r="47" spans="1:9" s="290" customFormat="1" ht="26.25" x14ac:dyDescent="0.4">
      <c r="A47" s="737" t="s">
        <v>9407</v>
      </c>
      <c r="B47" s="738">
        <v>6184137.7741935486</v>
      </c>
      <c r="C47" s="738">
        <v>12225909</v>
      </c>
      <c r="D47" s="738">
        <v>6041771.2258064514</v>
      </c>
      <c r="G47" s="693"/>
      <c r="H47" s="693"/>
    </row>
    <row r="48" spans="1:9" s="290" customFormat="1" ht="26.25" x14ac:dyDescent="0.4">
      <c r="A48" s="737" t="s">
        <v>9400</v>
      </c>
      <c r="B48" s="738">
        <v>5103961.5483870972</v>
      </c>
      <c r="C48" s="738">
        <v>6590400</v>
      </c>
      <c r="D48" s="738">
        <v>1486438.4516129033</v>
      </c>
      <c r="G48" s="693"/>
      <c r="H48" s="693"/>
    </row>
    <row r="49" spans="1:8" s="290" customFormat="1" ht="26.25" x14ac:dyDescent="0.4">
      <c r="A49" s="737" t="s">
        <v>9354</v>
      </c>
      <c r="B49" s="738">
        <v>23546556.833333332</v>
      </c>
      <c r="C49" s="738">
        <v>27453150</v>
      </c>
      <c r="D49" s="738">
        <v>3906593.166666666</v>
      </c>
      <c r="G49" s="693"/>
      <c r="H49" s="693"/>
    </row>
    <row r="50" spans="1:8" s="290" customFormat="1" ht="26.25" x14ac:dyDescent="0.4">
      <c r="A50" s="737" t="s">
        <v>8866</v>
      </c>
      <c r="B50" s="738">
        <v>3516728</v>
      </c>
      <c r="C50" s="738">
        <v>4000000</v>
      </c>
      <c r="D50" s="738">
        <v>483272</v>
      </c>
      <c r="G50" s="693"/>
      <c r="H50" s="693"/>
    </row>
    <row r="51" spans="1:8" s="290" customFormat="1" ht="26.25" x14ac:dyDescent="0.4">
      <c r="A51" s="737" t="s">
        <v>8874</v>
      </c>
      <c r="B51" s="738">
        <v>8104091.3548387093</v>
      </c>
      <c r="C51" s="738">
        <v>14475224</v>
      </c>
      <c r="D51" s="738">
        <v>6371132.6451612907</v>
      </c>
      <c r="G51" s="693"/>
      <c r="H51" s="693"/>
    </row>
    <row r="52" spans="1:8" s="290" customFormat="1" ht="26.25" x14ac:dyDescent="0.4">
      <c r="A52" s="737" t="s">
        <v>8557</v>
      </c>
      <c r="B52" s="738">
        <v>6631190</v>
      </c>
      <c r="C52" s="738">
        <v>5930062</v>
      </c>
      <c r="D52" s="738">
        <v>-729527</v>
      </c>
      <c r="G52" s="693"/>
      <c r="H52" s="693"/>
    </row>
    <row r="53" spans="1:8" s="290" customFormat="1" ht="26.25" x14ac:dyDescent="0.4">
      <c r="A53" s="737" t="s">
        <v>8655</v>
      </c>
      <c r="B53" s="738">
        <v>16339873</v>
      </c>
      <c r="C53" s="738">
        <v>24057411.419999998</v>
      </c>
      <c r="D53" s="738">
        <v>7717538.4199999999</v>
      </c>
      <c r="G53" s="693"/>
      <c r="H53" s="693"/>
    </row>
    <row r="54" spans="1:8" s="290" customFormat="1" ht="26.25" x14ac:dyDescent="0.4">
      <c r="A54" s="737" t="s">
        <v>8530</v>
      </c>
      <c r="B54" s="738">
        <v>543932</v>
      </c>
      <c r="C54" s="738">
        <v>600000</v>
      </c>
      <c r="D54" s="738">
        <v>56068</v>
      </c>
      <c r="G54" s="693"/>
      <c r="H54" s="693"/>
    </row>
    <row r="55" spans="1:8" s="290" customFormat="1" ht="26.25" x14ac:dyDescent="0.4">
      <c r="A55" s="737" t="s">
        <v>8075</v>
      </c>
      <c r="B55" s="738">
        <v>1657197</v>
      </c>
      <c r="C55" s="738">
        <v>2614743</v>
      </c>
      <c r="D55" s="738">
        <v>957546</v>
      </c>
      <c r="G55" s="693"/>
      <c r="H55" s="693"/>
    </row>
    <row r="56" spans="1:8" s="290" customFormat="1" ht="26.25" x14ac:dyDescent="0.4">
      <c r="A56" s="737" t="s">
        <v>8337</v>
      </c>
      <c r="B56" s="738">
        <v>9756255</v>
      </c>
      <c r="C56" s="738">
        <v>14204081</v>
      </c>
      <c r="D56" s="738">
        <v>4489919</v>
      </c>
      <c r="G56" s="693"/>
      <c r="H56" s="693"/>
    </row>
    <row r="57" spans="1:8" s="290" customFormat="1" ht="26.25" x14ac:dyDescent="0.4">
      <c r="A57" s="737" t="s">
        <v>7919</v>
      </c>
      <c r="B57" s="738">
        <v>19551392</v>
      </c>
      <c r="C57" s="738">
        <v>26037593</v>
      </c>
      <c r="D57" s="738">
        <v>6468201</v>
      </c>
      <c r="G57" s="693"/>
      <c r="H57" s="693"/>
    </row>
    <row r="58" spans="1:8" s="290" customFormat="1" ht="26.25" x14ac:dyDescent="0.4">
      <c r="A58" s="737" t="s">
        <v>8041</v>
      </c>
      <c r="B58" s="738">
        <v>20578318</v>
      </c>
      <c r="C58" s="738">
        <v>28580316</v>
      </c>
      <c r="D58" s="738">
        <v>7983998</v>
      </c>
      <c r="G58" s="693"/>
      <c r="H58" s="693"/>
    </row>
    <row r="59" spans="1:8" s="290" customFormat="1" ht="26.25" x14ac:dyDescent="0.4">
      <c r="A59" s="1146" t="s">
        <v>6506</v>
      </c>
      <c r="B59" s="1145">
        <v>2813049</v>
      </c>
      <c r="C59" s="1145">
        <v>4926982</v>
      </c>
      <c r="D59" s="1145">
        <v>2113933</v>
      </c>
      <c r="G59" s="693"/>
      <c r="H59" s="693"/>
    </row>
    <row r="60" spans="1:8" s="290" customFormat="1" ht="26.25" x14ac:dyDescent="0.4">
      <c r="A60" s="1146" t="s">
        <v>6509</v>
      </c>
      <c r="B60" s="1145">
        <v>7639492</v>
      </c>
      <c r="C60" s="1145">
        <v>10084653</v>
      </c>
      <c r="D60" s="1145">
        <v>2445161</v>
      </c>
      <c r="G60" s="693"/>
      <c r="H60" s="693"/>
    </row>
    <row r="61" spans="1:8" s="290" customFormat="1" ht="26.25" x14ac:dyDescent="0.4">
      <c r="A61" s="1146" t="s">
        <v>7124</v>
      </c>
      <c r="B61" s="1145">
        <v>2367767</v>
      </c>
      <c r="C61" s="1145">
        <v>2395416</v>
      </c>
      <c r="D61" s="1145">
        <v>27649</v>
      </c>
      <c r="G61" s="693"/>
      <c r="H61" s="693"/>
    </row>
    <row r="62" spans="1:8" s="290" customFormat="1" ht="26.25" x14ac:dyDescent="0.4">
      <c r="A62" s="1146" t="s">
        <v>6407</v>
      </c>
      <c r="B62" s="1145">
        <v>4994014.2258064514</v>
      </c>
      <c r="C62" s="1145">
        <v>4645812</v>
      </c>
      <c r="D62" s="1145">
        <v>-290582.22580645164</v>
      </c>
      <c r="G62" s="693"/>
      <c r="H62" s="693"/>
    </row>
    <row r="63" spans="1:8" s="290" customFormat="1" ht="26.25" x14ac:dyDescent="0.4">
      <c r="A63" s="1146" t="s">
        <v>18</v>
      </c>
      <c r="B63" s="1145">
        <v>2393065.1605222733</v>
      </c>
      <c r="C63" s="1145">
        <v>3796750</v>
      </c>
      <c r="D63" s="1145">
        <v>1413684.8394777267</v>
      </c>
      <c r="G63" s="693"/>
      <c r="H63" s="693"/>
    </row>
    <row r="64" spans="1:8" s="290" customFormat="1" ht="26.25" x14ac:dyDescent="0.4">
      <c r="A64" s="1146" t="s">
        <v>7951</v>
      </c>
      <c r="B64" s="1145">
        <v>4397458</v>
      </c>
      <c r="C64" s="1145">
        <v>6566988</v>
      </c>
      <c r="D64" s="1145">
        <v>2169530</v>
      </c>
      <c r="G64" s="693"/>
      <c r="H64" s="693"/>
    </row>
    <row r="65" spans="1:8" s="290" customFormat="1" ht="26.25" x14ac:dyDescent="0.4">
      <c r="A65" s="1146" t="s">
        <v>7815</v>
      </c>
      <c r="B65" s="1145">
        <v>781154</v>
      </c>
      <c r="C65" s="1145">
        <v>1300000</v>
      </c>
      <c r="D65" s="1145">
        <v>518846</v>
      </c>
      <c r="G65" s="693"/>
      <c r="H65" s="693"/>
    </row>
    <row r="66" spans="1:8" s="290" customFormat="1" ht="26.25" x14ac:dyDescent="0.4">
      <c r="A66" s="1146" t="s">
        <v>7730</v>
      </c>
      <c r="B66" s="1145">
        <v>428088.12903225806</v>
      </c>
      <c r="C66" s="1145">
        <v>730000</v>
      </c>
      <c r="D66" s="1145">
        <v>301911.87096774194</v>
      </c>
      <c r="G66" s="693"/>
      <c r="H66" s="693"/>
    </row>
    <row r="67" spans="1:8" s="290" customFormat="1" ht="26.25" x14ac:dyDescent="0.4">
      <c r="A67" s="1146" t="s">
        <v>4720</v>
      </c>
      <c r="B67" s="1145">
        <v>4360763.8588709673</v>
      </c>
      <c r="C67" s="1145">
        <v>15155996.9</v>
      </c>
      <c r="D67" s="1145">
        <v>10795233.041129032</v>
      </c>
      <c r="G67" s="693"/>
      <c r="H67" s="693"/>
    </row>
    <row r="68" spans="1:8" s="290" customFormat="1" ht="26.25" x14ac:dyDescent="0.4">
      <c r="A68" s="1146" t="s">
        <v>5810</v>
      </c>
      <c r="B68" s="1145">
        <v>3130611.7334869434</v>
      </c>
      <c r="C68" s="1145">
        <v>3500000</v>
      </c>
      <c r="D68" s="1145">
        <v>369388.26651305659</v>
      </c>
      <c r="G68" s="693"/>
      <c r="H68" s="693"/>
    </row>
    <row r="69" spans="1:8" s="290" customFormat="1" ht="26.25" x14ac:dyDescent="0.4">
      <c r="A69" s="1146" t="s">
        <v>3945</v>
      </c>
      <c r="B69" s="1145">
        <v>17144421.153301951</v>
      </c>
      <c r="C69" s="1145">
        <v>20538218</v>
      </c>
      <c r="D69" s="1145">
        <v>3411627.8466980495</v>
      </c>
      <c r="G69" s="693"/>
      <c r="H69" s="693"/>
    </row>
    <row r="70" spans="1:8" s="290" customFormat="1" ht="26.25" x14ac:dyDescent="0.4">
      <c r="A70" s="1146" t="s">
        <v>3944</v>
      </c>
      <c r="B70" s="1145">
        <v>10066938.265907222</v>
      </c>
      <c r="C70" s="1145">
        <v>16446479</v>
      </c>
      <c r="D70" s="1145">
        <v>6382919.7663508411</v>
      </c>
      <c r="G70" s="693"/>
      <c r="H70" s="693"/>
    </row>
    <row r="71" spans="1:8" s="290" customFormat="1" ht="26.25" x14ac:dyDescent="0.4">
      <c r="A71" s="1146" t="s">
        <v>6102</v>
      </c>
      <c r="B71" s="1145">
        <v>289848</v>
      </c>
      <c r="C71" s="1145">
        <v>1337000</v>
      </c>
      <c r="D71" s="1145">
        <v>1047152</v>
      </c>
      <c r="G71" s="693"/>
      <c r="H71" s="693"/>
    </row>
    <row r="72" spans="1:8" s="290" customFormat="1" ht="26.25" x14ac:dyDescent="0.4">
      <c r="A72" s="1146" t="s">
        <v>1399</v>
      </c>
      <c r="B72" s="1145">
        <v>114670526.94410785</v>
      </c>
      <c r="C72" s="1145">
        <v>130502260.09999999</v>
      </c>
      <c r="D72" s="1145">
        <v>15877458.15589213</v>
      </c>
      <c r="G72" s="693"/>
      <c r="H72" s="693"/>
    </row>
    <row r="73" spans="1:8" s="290" customFormat="1" ht="26.25" x14ac:dyDescent="0.4">
      <c r="A73" s="1146" t="s">
        <v>2932</v>
      </c>
      <c r="B73" s="1145">
        <v>97556794.74362056</v>
      </c>
      <c r="C73" s="1145">
        <v>137552234</v>
      </c>
      <c r="D73" s="1145">
        <v>39998531.25637947</v>
      </c>
      <c r="G73" s="693"/>
      <c r="H73" s="693"/>
    </row>
    <row r="74" spans="1:8" s="290" customFormat="1" ht="26.25" x14ac:dyDescent="0.4">
      <c r="A74" s="1146" t="s">
        <v>7655</v>
      </c>
      <c r="B74" s="1145">
        <v>2210566</v>
      </c>
      <c r="C74" s="1145">
        <v>2913264.51</v>
      </c>
      <c r="D74" s="1145">
        <v>702698.51</v>
      </c>
      <c r="G74" s="693"/>
      <c r="H74" s="693"/>
    </row>
    <row r="75" spans="1:8" s="290" customFormat="1" ht="26.25" x14ac:dyDescent="0.4">
      <c r="A75" s="1146" t="s">
        <v>7110</v>
      </c>
      <c r="B75" s="1145">
        <v>3206398.2150537632</v>
      </c>
      <c r="C75" s="1145">
        <v>3848397</v>
      </c>
      <c r="D75" s="1145">
        <v>641998.78494623653</v>
      </c>
      <c r="G75" s="693"/>
      <c r="H75" s="693"/>
    </row>
    <row r="76" spans="1:8" s="290" customFormat="1" ht="26.25" x14ac:dyDescent="0.4">
      <c r="A76" s="1146" t="s">
        <v>7065</v>
      </c>
      <c r="B76" s="1145">
        <v>18681972</v>
      </c>
      <c r="C76" s="1145">
        <v>24347604</v>
      </c>
      <c r="D76" s="1145">
        <v>5665632</v>
      </c>
      <c r="G76" s="693"/>
      <c r="H76" s="693"/>
    </row>
    <row r="77" spans="1:8" s="290" customFormat="1" ht="26.25" x14ac:dyDescent="0.4">
      <c r="A77" s="1146" t="s">
        <v>6503</v>
      </c>
      <c r="B77" s="1145">
        <v>5470478.9715821808</v>
      </c>
      <c r="C77" s="1145">
        <v>12473884</v>
      </c>
      <c r="D77" s="1145">
        <v>7027832.3617511522</v>
      </c>
      <c r="G77" s="693"/>
      <c r="H77" s="693"/>
    </row>
    <row r="78" spans="1:8" s="290" customFormat="1" ht="26.25" x14ac:dyDescent="0.4">
      <c r="A78" s="1146" t="s">
        <v>7553</v>
      </c>
      <c r="B78" s="1145">
        <v>2463913.4677419355</v>
      </c>
      <c r="C78" s="1145">
        <v>3410359</v>
      </c>
      <c r="D78" s="1145">
        <v>946445.53225806449</v>
      </c>
      <c r="G78" s="693"/>
      <c r="H78" s="693"/>
    </row>
    <row r="79" spans="1:8" s="290" customFormat="1" ht="26.25" x14ac:dyDescent="0.4">
      <c r="A79" s="1146" t="s">
        <v>6951</v>
      </c>
      <c r="B79" s="1145">
        <v>3524112</v>
      </c>
      <c r="C79" s="1145">
        <v>4875776</v>
      </c>
      <c r="D79" s="1145">
        <v>1351664</v>
      </c>
      <c r="G79" s="693"/>
      <c r="H79" s="693"/>
    </row>
    <row r="80" spans="1:8" s="290" customFormat="1" ht="26.25" x14ac:dyDescent="0.4">
      <c r="A80" s="1146" t="s">
        <v>6645</v>
      </c>
      <c r="B80" s="1145">
        <v>381763</v>
      </c>
      <c r="C80" s="1145">
        <v>448850</v>
      </c>
      <c r="D80" s="1145">
        <v>67087</v>
      </c>
      <c r="G80" s="693"/>
      <c r="H80" s="693"/>
    </row>
    <row r="81" spans="1:8" s="290" customFormat="1" ht="26.25" x14ac:dyDescent="0.4">
      <c r="A81" s="1146" t="s">
        <v>6516</v>
      </c>
      <c r="B81" s="1145">
        <v>11348698.623655912</v>
      </c>
      <c r="C81" s="1145">
        <v>13264500</v>
      </c>
      <c r="D81" s="1145">
        <v>1915801.3763440857</v>
      </c>
      <c r="G81" s="693"/>
      <c r="H81" s="693"/>
    </row>
    <row r="82" spans="1:8" s="290" customFormat="1" ht="26.25" x14ac:dyDescent="0.4">
      <c r="A82" s="1146" t="s">
        <v>2651</v>
      </c>
      <c r="B82" s="1145">
        <v>26687909.699682843</v>
      </c>
      <c r="C82" s="1145">
        <v>36731542</v>
      </c>
      <c r="D82" s="1145">
        <v>10068965.30031715</v>
      </c>
      <c r="G82" s="693"/>
      <c r="H82" s="693"/>
    </row>
    <row r="83" spans="1:8" s="290" customFormat="1" ht="26.25" x14ac:dyDescent="0.4">
      <c r="A83" s="1146" t="s">
        <v>5543</v>
      </c>
      <c r="B83" s="1145">
        <v>678790.36290322582</v>
      </c>
      <c r="C83" s="1145">
        <v>872151</v>
      </c>
      <c r="D83" s="1145">
        <v>193360.63709677418</v>
      </c>
      <c r="G83" s="693"/>
      <c r="H83" s="693"/>
    </row>
    <row r="84" spans="1:8" s="290" customFormat="1" ht="26.25" x14ac:dyDescent="0.4">
      <c r="A84" s="1146" t="s">
        <v>5640</v>
      </c>
      <c r="B84" s="1145">
        <v>2512284.75</v>
      </c>
      <c r="C84" s="1145">
        <v>3685007</v>
      </c>
      <c r="D84" s="1145">
        <v>1236944.25</v>
      </c>
      <c r="G84" s="693"/>
      <c r="H84" s="693"/>
    </row>
    <row r="85" spans="1:8" s="290" customFormat="1" ht="26.25" x14ac:dyDescent="0.4">
      <c r="A85" s="1146" t="s">
        <v>5051</v>
      </c>
      <c r="B85" s="1145">
        <v>4445446.3494623657</v>
      </c>
      <c r="C85" s="1145">
        <v>6341262</v>
      </c>
      <c r="D85" s="1145">
        <v>1895815.6505376345</v>
      </c>
      <c r="G85" s="693"/>
      <c r="H85" s="693"/>
    </row>
    <row r="86" spans="1:8" s="290" customFormat="1" ht="26.25" x14ac:dyDescent="0.4">
      <c r="A86" s="1146" t="s">
        <v>5616</v>
      </c>
      <c r="B86" s="1145">
        <v>1142182.75</v>
      </c>
      <c r="C86" s="1145">
        <v>2131308</v>
      </c>
      <c r="D86" s="1145">
        <v>989125.25</v>
      </c>
      <c r="G86" s="693"/>
      <c r="H86" s="693"/>
    </row>
    <row r="87" spans="1:8" s="290" customFormat="1" ht="26.25" x14ac:dyDescent="0.4">
      <c r="A87" s="1146" t="s">
        <v>82</v>
      </c>
      <c r="B87" s="1145">
        <v>4379244</v>
      </c>
      <c r="C87" s="1145">
        <v>10411961</v>
      </c>
      <c r="D87" s="1145">
        <v>6032717</v>
      </c>
      <c r="G87" s="693"/>
      <c r="H87" s="693"/>
    </row>
    <row r="88" spans="1:8" s="290" customFormat="1" ht="26.25" x14ac:dyDescent="0.4">
      <c r="A88" s="1146" t="s">
        <v>154</v>
      </c>
      <c r="B88" s="1145">
        <v>6704728</v>
      </c>
      <c r="C88" s="1145">
        <v>10075309</v>
      </c>
      <c r="D88" s="1145">
        <v>3380173</v>
      </c>
      <c r="G88" s="693"/>
      <c r="H88" s="693"/>
    </row>
    <row r="89" spans="1:8" s="290" customFormat="1" ht="26.25" x14ac:dyDescent="0.4">
      <c r="A89" s="1146" t="s">
        <v>2093</v>
      </c>
      <c r="B89" s="1145">
        <v>5185502.0489631332</v>
      </c>
      <c r="C89" s="1145">
        <v>6644055</v>
      </c>
      <c r="D89" s="1145">
        <v>1458552.9510368668</v>
      </c>
      <c r="G89" s="693"/>
      <c r="H89" s="693"/>
    </row>
    <row r="90" spans="1:8" s="290" customFormat="1" ht="26.25" x14ac:dyDescent="0.4">
      <c r="A90" s="1146" t="s">
        <v>2786</v>
      </c>
      <c r="B90" s="1145">
        <v>45546316.695372485</v>
      </c>
      <c r="C90" s="1145">
        <v>60651110</v>
      </c>
      <c r="D90" s="1145">
        <v>15104793.304627493</v>
      </c>
      <c r="G90" s="693"/>
      <c r="H90" s="693"/>
    </row>
    <row r="91" spans="1:8" s="290" customFormat="1" ht="26.25" x14ac:dyDescent="0.4">
      <c r="A91" s="1146" t="s">
        <v>2547</v>
      </c>
      <c r="B91" s="1145">
        <v>1543068.4838709678</v>
      </c>
      <c r="C91" s="1145">
        <v>2378225</v>
      </c>
      <c r="D91" s="1145">
        <v>835156.51612903224</v>
      </c>
      <c r="G91" s="693"/>
      <c r="H91" s="693"/>
    </row>
    <row r="92" spans="1:8" s="290" customFormat="1" ht="26.25" x14ac:dyDescent="0.4">
      <c r="A92" s="1146" t="s">
        <v>75</v>
      </c>
      <c r="B92" s="1145">
        <v>173100</v>
      </c>
      <c r="C92" s="1145"/>
      <c r="D92" s="1145">
        <v>-173100</v>
      </c>
      <c r="G92" s="693"/>
      <c r="H92" s="693"/>
    </row>
    <row r="93" spans="1:8" s="290" customFormat="1" ht="26.25" x14ac:dyDescent="0.4">
      <c r="A93" s="1146" t="s">
        <v>1492</v>
      </c>
      <c r="B93" s="1145">
        <v>1943741.4677419357</v>
      </c>
      <c r="C93" s="1145">
        <v>3015886</v>
      </c>
      <c r="D93" s="1145">
        <v>1072144.5322580645</v>
      </c>
      <c r="G93" s="693"/>
      <c r="H93" s="693"/>
    </row>
    <row r="94" spans="1:8" s="290" customFormat="1" ht="26.25" x14ac:dyDescent="0.4">
      <c r="A94" s="1146" t="s">
        <v>37</v>
      </c>
      <c r="B94" s="1145">
        <v>16601764.490161026</v>
      </c>
      <c r="C94" s="1145">
        <v>24467575</v>
      </c>
      <c r="D94" s="1145">
        <v>7856463.0636024121</v>
      </c>
      <c r="G94" s="693"/>
      <c r="H94" s="693"/>
    </row>
    <row r="95" spans="1:8" s="290" customFormat="1" ht="26.25" x14ac:dyDescent="0.4">
      <c r="A95" s="1146" t="s">
        <v>11</v>
      </c>
      <c r="B95" s="1145">
        <v>1940186.2044930877</v>
      </c>
      <c r="C95" s="1145">
        <v>1656000</v>
      </c>
      <c r="D95" s="1145">
        <v>-289186.20449308754</v>
      </c>
      <c r="G95" s="693"/>
      <c r="H95" s="693"/>
    </row>
    <row r="96" spans="1:8" s="290" customFormat="1" ht="26.25" x14ac:dyDescent="0.4">
      <c r="A96" s="1146" t="s">
        <v>25</v>
      </c>
      <c r="B96" s="1145">
        <v>19256269.887096774</v>
      </c>
      <c r="C96" s="1145"/>
      <c r="D96" s="1145">
        <v>-19246269.887096774</v>
      </c>
      <c r="G96" s="693"/>
      <c r="H96" s="693"/>
    </row>
    <row r="97" spans="1:9" s="290" customFormat="1" ht="26.25" x14ac:dyDescent="0.4">
      <c r="A97" s="1146" t="s">
        <v>14</v>
      </c>
      <c r="B97" s="1145">
        <v>1143402</v>
      </c>
      <c r="C97" s="1145">
        <v>1572705</v>
      </c>
      <c r="D97" s="1145">
        <v>429303</v>
      </c>
      <c r="G97" s="693"/>
      <c r="H97" s="693"/>
    </row>
    <row r="98" spans="1:9" s="290" customFormat="1" ht="26.25" x14ac:dyDescent="0.4">
      <c r="A98" s="1146" t="s">
        <v>1690</v>
      </c>
      <c r="B98" s="1145">
        <v>1698566</v>
      </c>
      <c r="C98" s="1145"/>
      <c r="D98" s="1145">
        <v>-1698566</v>
      </c>
      <c r="F98" s="4"/>
      <c r="G98" s="244"/>
      <c r="H98" s="244"/>
      <c r="I98" s="4"/>
    </row>
    <row r="99" spans="1:9" s="290" customFormat="1" ht="26.25" x14ac:dyDescent="0.4">
      <c r="A99" s="1146" t="s">
        <v>16</v>
      </c>
      <c r="B99" s="1145">
        <v>25814764.691530842</v>
      </c>
      <c r="C99" s="1145">
        <v>50000</v>
      </c>
      <c r="D99" s="1145">
        <v>-25764805.885079227</v>
      </c>
      <c r="F99" s="4"/>
      <c r="G99" s="244"/>
      <c r="H99" s="244"/>
      <c r="I99" s="4"/>
    </row>
    <row r="100" spans="1:9" s="290" customFormat="1" ht="26.25" x14ac:dyDescent="0.4">
      <c r="A100" s="1146" t="s">
        <v>22</v>
      </c>
      <c r="B100" s="1145">
        <v>721543</v>
      </c>
      <c r="C100" s="1145">
        <v>1000426</v>
      </c>
      <c r="D100" s="1145">
        <v>278883</v>
      </c>
      <c r="F100" s="4"/>
      <c r="G100" s="244"/>
      <c r="H100" s="244"/>
      <c r="I100" s="4"/>
    </row>
    <row r="101" spans="1:9" s="290" customFormat="1" ht="26.25" x14ac:dyDescent="0.4">
      <c r="A101" s="1146" t="s">
        <v>2656</v>
      </c>
      <c r="B101" s="1145">
        <v>1632291.6774193549</v>
      </c>
      <c r="C101" s="1145">
        <v>3056239</v>
      </c>
      <c r="D101" s="1145">
        <v>1423947.3225806453</v>
      </c>
      <c r="F101" s="4"/>
      <c r="G101" s="244"/>
      <c r="H101" s="244"/>
      <c r="I101" s="4"/>
    </row>
    <row r="102" spans="1:9" ht="26.25" x14ac:dyDescent="0.4">
      <c r="A102" s="1146" t="s">
        <v>5164</v>
      </c>
      <c r="B102" s="1145"/>
      <c r="C102" s="1145">
        <v>485141</v>
      </c>
      <c r="D102" s="1145">
        <v>485141</v>
      </c>
    </row>
    <row r="103" spans="1:9" ht="26.25" x14ac:dyDescent="0.4">
      <c r="A103" s="1146" t="s">
        <v>6633</v>
      </c>
      <c r="B103" s="1145">
        <v>631720</v>
      </c>
      <c r="C103" s="1145">
        <v>1000000</v>
      </c>
      <c r="D103" s="1145">
        <v>368280</v>
      </c>
    </row>
    <row r="104" spans="1:9" ht="26.25" x14ac:dyDescent="0.4">
      <c r="A104" s="1146" t="s">
        <v>6514</v>
      </c>
      <c r="B104" s="1145">
        <v>4971444.0025458178</v>
      </c>
      <c r="C104" s="1145">
        <v>7995733</v>
      </c>
      <c r="D104" s="1145">
        <v>3024288.9974541827</v>
      </c>
    </row>
    <row r="105" spans="1:9" ht="26.25" x14ac:dyDescent="0.4">
      <c r="A105" s="1146" t="s">
        <v>6446</v>
      </c>
      <c r="B105" s="1145">
        <v>550023</v>
      </c>
      <c r="C105" s="1145">
        <v>1100470</v>
      </c>
      <c r="D105" s="1145">
        <v>550447</v>
      </c>
    </row>
    <row r="106" spans="1:9" ht="26.25" x14ac:dyDescent="0.4">
      <c r="A106" s="1146" t="s">
        <v>5745</v>
      </c>
      <c r="B106" s="1145">
        <v>735045</v>
      </c>
      <c r="C106" s="1145">
        <v>1058484</v>
      </c>
      <c r="D106" s="1145">
        <v>323439</v>
      </c>
    </row>
    <row r="107" spans="1:9" ht="26.25" x14ac:dyDescent="0.4">
      <c r="A107" s="1146" t="s">
        <v>5670</v>
      </c>
      <c r="B107" s="1145">
        <v>271826</v>
      </c>
      <c r="C107" s="1145">
        <v>563000</v>
      </c>
      <c r="D107" s="1145">
        <v>291174</v>
      </c>
    </row>
    <row r="108" spans="1:9" ht="26.25" x14ac:dyDescent="0.4">
      <c r="A108" s="1146" t="s">
        <v>7762</v>
      </c>
      <c r="B108" s="1145"/>
      <c r="C108" s="1145">
        <v>64507</v>
      </c>
      <c r="D108" s="1145">
        <v>64507</v>
      </c>
    </row>
    <row r="109" spans="1:9" ht="26.25" x14ac:dyDescent="0.4">
      <c r="A109" s="1146" t="s">
        <v>40</v>
      </c>
      <c r="B109" s="1145">
        <v>51386165.801987335</v>
      </c>
      <c r="C109" s="1145">
        <v>69560627</v>
      </c>
      <c r="D109" s="1145">
        <v>18225961.198012669</v>
      </c>
    </row>
    <row r="110" spans="1:9" ht="26.25" x14ac:dyDescent="0.4">
      <c r="A110" s="1146" t="s">
        <v>5226</v>
      </c>
      <c r="B110" s="1145">
        <v>1808575</v>
      </c>
      <c r="C110" s="1145">
        <v>2875708</v>
      </c>
      <c r="D110" s="1145">
        <v>1067133</v>
      </c>
    </row>
    <row r="111" spans="1:9" ht="26.25" x14ac:dyDescent="0.4">
      <c r="A111" s="1146" t="s">
        <v>3621</v>
      </c>
      <c r="B111" s="1145">
        <v>7385548</v>
      </c>
      <c r="C111" s="1145">
        <v>12071334</v>
      </c>
      <c r="D111" s="1145">
        <v>4685786</v>
      </c>
    </row>
    <row r="112" spans="1:9" ht="26.25" x14ac:dyDescent="0.4">
      <c r="A112" s="1146" t="s">
        <v>3732</v>
      </c>
      <c r="B112" s="1145">
        <v>5642256.6693548393</v>
      </c>
      <c r="C112" s="1145">
        <v>6215763</v>
      </c>
      <c r="D112" s="1145">
        <v>573506.33064516122</v>
      </c>
    </row>
    <row r="113" spans="1:4" ht="26.25" x14ac:dyDescent="0.4">
      <c r="A113" s="1146" t="s">
        <v>8826</v>
      </c>
      <c r="B113" s="1145">
        <v>785021</v>
      </c>
      <c r="C113" s="1145">
        <v>690021</v>
      </c>
      <c r="D113" s="1145">
        <v>-95000</v>
      </c>
    </row>
    <row r="114" spans="1:4" ht="26.25" x14ac:dyDescent="0.4">
      <c r="A114" s="1146" t="s">
        <v>8889</v>
      </c>
      <c r="B114" s="1145">
        <v>84014</v>
      </c>
      <c r="C114" s="1145">
        <v>88818</v>
      </c>
      <c r="D114" s="1145">
        <v>4804</v>
      </c>
    </row>
    <row r="115" spans="1:4" ht="26.25" x14ac:dyDescent="0.4">
      <c r="A115" s="1146" t="s">
        <v>9513</v>
      </c>
      <c r="B115" s="1145">
        <v>369250</v>
      </c>
      <c r="C115" s="1145"/>
      <c r="D115" s="1145">
        <v>-369250</v>
      </c>
    </row>
    <row r="116" spans="1:4" ht="26.25" x14ac:dyDescent="0.4">
      <c r="A116" s="1146" t="s">
        <v>10371</v>
      </c>
      <c r="B116" s="1145">
        <v>25000</v>
      </c>
      <c r="C116" s="1145"/>
      <c r="D116" s="1145">
        <v>-25000</v>
      </c>
    </row>
    <row r="117" spans="1:4" ht="26.25" x14ac:dyDescent="0.4">
      <c r="A117" s="1144" t="s">
        <v>10361</v>
      </c>
      <c r="B117" s="1145">
        <v>10000</v>
      </c>
      <c r="C117" s="1145"/>
      <c r="D117" s="1145">
        <v>-10000</v>
      </c>
    </row>
    <row r="118" spans="1:4" ht="26.25" x14ac:dyDescent="0.4">
      <c r="A118" s="1146" t="s">
        <v>11613</v>
      </c>
      <c r="B118" s="1145">
        <v>92210</v>
      </c>
      <c r="C118" s="1145">
        <v>112665</v>
      </c>
      <c r="D118" s="1145">
        <v>20455</v>
      </c>
    </row>
    <row r="119" spans="1:4" ht="26.25" x14ac:dyDescent="0.4">
      <c r="A119" s="1144" t="s">
        <v>11704</v>
      </c>
      <c r="B119" s="1145">
        <v>62941</v>
      </c>
      <c r="C119" s="1145"/>
      <c r="D119" s="1145">
        <v>-62941</v>
      </c>
    </row>
    <row r="120" spans="1:4" ht="26.25" x14ac:dyDescent="0.4">
      <c r="A120" s="1144" t="s">
        <v>12439</v>
      </c>
      <c r="B120" s="1145">
        <v>20900</v>
      </c>
      <c r="C120" s="1145"/>
      <c r="D120" s="1145">
        <v>-20900</v>
      </c>
    </row>
    <row r="121" spans="1:4" ht="26.25" x14ac:dyDescent="0.4">
      <c r="A121" s="1144" t="s">
        <v>12693</v>
      </c>
      <c r="B121" s="1145">
        <v>1096000</v>
      </c>
      <c r="C121" s="1145"/>
      <c r="D121" s="1145">
        <v>-1096000</v>
      </c>
    </row>
    <row r="122" spans="1:4" ht="26.25" x14ac:dyDescent="0.4">
      <c r="A122" s="1144" t="s">
        <v>12998</v>
      </c>
      <c r="B122" s="1145">
        <v>36500</v>
      </c>
      <c r="C122" s="1145"/>
      <c r="D122" s="1145">
        <v>-36500</v>
      </c>
    </row>
    <row r="123" spans="1:4" ht="26.25" x14ac:dyDescent="0.4">
      <c r="A123" s="1146" t="s">
        <v>45</v>
      </c>
      <c r="B123" s="1145">
        <v>962216277.52564716</v>
      </c>
      <c r="C123" s="1145">
        <v>1205920882.9300001</v>
      </c>
      <c r="D123" s="1145">
        <v>243990632.13015938</v>
      </c>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6" activePane="bottomLeft" state="frozen"/>
      <selection pane="bottomLeft" activeCell="B36" sqref="B36:B52"/>
    </sheetView>
  </sheetViews>
  <sheetFormatPr defaultRowHeight="18.75" x14ac:dyDescent="0.3"/>
  <cols>
    <col min="1" max="1" width="36.7109375" style="4" customWidth="1"/>
    <col min="2" max="2" width="19.140625" style="244" customWidth="1"/>
    <col min="3" max="3" width="19.7109375" style="244" customWidth="1"/>
    <col min="4" max="4" width="16.140625" style="244" customWidth="1"/>
    <col min="5" max="5" width="17.28515625" style="244" customWidth="1"/>
    <col min="6" max="6" width="1.5703125" style="244" customWidth="1"/>
    <col min="7" max="8" width="17.42578125" style="244" customWidth="1"/>
    <col min="9" max="9" width="17.5703125" style="244" customWidth="1"/>
    <col min="10" max="10" width="22.5703125" style="244" customWidth="1"/>
    <col min="11" max="12" width="17.7109375" style="244" customWidth="1"/>
    <col min="13" max="13" width="26.140625" style="244" customWidth="1"/>
    <col min="14" max="14" width="18.28515625" bestFit="1" customWidth="1"/>
    <col min="16" max="16" width="18.28515625" bestFit="1" customWidth="1"/>
  </cols>
  <sheetData>
    <row r="1" spans="1:16" ht="49.5" customHeight="1" thickBot="1" x14ac:dyDescent="0.3">
      <c r="A1" s="1068" t="s">
        <v>10894</v>
      </c>
      <c r="B1" s="1069" t="s">
        <v>10895</v>
      </c>
      <c r="C1" s="1069" t="s">
        <v>10896</v>
      </c>
      <c r="D1" s="1069" t="s">
        <v>954</v>
      </c>
      <c r="E1" s="1069" t="s">
        <v>10897</v>
      </c>
      <c r="F1" s="1070"/>
      <c r="G1" s="1069" t="s">
        <v>3</v>
      </c>
      <c r="H1" s="1069" t="s">
        <v>10898</v>
      </c>
      <c r="I1" s="1069" t="s">
        <v>10908</v>
      </c>
      <c r="J1" s="1071" t="s">
        <v>10948</v>
      </c>
      <c r="K1" s="1071" t="s">
        <v>11016</v>
      </c>
      <c r="L1" s="1071" t="s">
        <v>11539</v>
      </c>
      <c r="M1" s="1072" t="s">
        <v>11017</v>
      </c>
    </row>
    <row r="2" spans="1:16" x14ac:dyDescent="0.25">
      <c r="A2" s="1067" t="s">
        <v>10230</v>
      </c>
      <c r="B2" s="1156" t="s">
        <v>10899</v>
      </c>
      <c r="C2" s="1027">
        <v>47002950</v>
      </c>
      <c r="D2" s="1027">
        <f>C2*5%</f>
        <v>2350147.5</v>
      </c>
      <c r="E2" s="1027">
        <f>C2-D2</f>
        <v>44652802.5</v>
      </c>
      <c r="F2" s="1043"/>
      <c r="G2" s="1063">
        <f ca="1">SUMIF(Posting!$B:$E,A2,Posting!$E:$E)</f>
        <v>20981238.333333336</v>
      </c>
      <c r="H2" s="1064">
        <f ca="1">SUMIF(Posting!$B:$F,A2,Posting!$F:$F)</f>
        <v>35692766</v>
      </c>
      <c r="I2" s="1063">
        <f ca="1">SUMIF(Supplier!$B:$F,A2,Supplier!$E:$E)-SUMIF(Supplier!$B:$F,A2,Supplier!$F:$F)</f>
        <v>320957</v>
      </c>
      <c r="J2" s="1063">
        <v>30787947.325000003</v>
      </c>
      <c r="K2" s="1063"/>
      <c r="L2" s="1063"/>
      <c r="M2" s="1064">
        <f ca="1">J2+K2-H2-L2</f>
        <v>-4904818.674999997</v>
      </c>
    </row>
    <row r="3" spans="1:16" x14ac:dyDescent="0.25">
      <c r="A3" s="939" t="s">
        <v>10142</v>
      </c>
      <c r="B3" s="1156"/>
      <c r="C3" s="1020">
        <v>9767572.5</v>
      </c>
      <c r="D3" s="1020">
        <v>0</v>
      </c>
      <c r="E3" s="1020">
        <f t="shared" ref="E3:E52" si="0">C3-D3</f>
        <v>9767572.5</v>
      </c>
      <c r="F3" s="1039"/>
      <c r="G3" s="1021">
        <f ca="1">SUMIF(Posting!$B:$E,A3,Posting!$E:$E)</f>
        <v>6835862</v>
      </c>
      <c r="H3" s="1033">
        <f ca="1">SUMIF(Posting!$B:$F,A3,Posting!$F:$F)</f>
        <v>7704349</v>
      </c>
      <c r="I3" s="1021">
        <f ca="1">SUMIF(Supplier!$B:$F,A3,Supplier!$E:$E)-SUMIF(Supplier!$B:$F,A3,Supplier!$F:$F)</f>
        <v>0</v>
      </c>
      <c r="J3" s="1074">
        <v>9117573</v>
      </c>
      <c r="K3" s="1021"/>
      <c r="L3" s="1021">
        <v>455879</v>
      </c>
      <c r="M3" s="1021">
        <f>L3</f>
        <v>455879</v>
      </c>
      <c r="N3" s="3"/>
    </row>
    <row r="4" spans="1:16" x14ac:dyDescent="0.25">
      <c r="A4" s="937" t="s">
        <v>10021</v>
      </c>
      <c r="B4" s="1156"/>
      <c r="C4" s="1020">
        <v>8741941</v>
      </c>
      <c r="D4" s="1020"/>
      <c r="E4" s="1020">
        <f t="shared" si="0"/>
        <v>8741941</v>
      </c>
      <c r="F4" s="1040"/>
      <c r="G4" s="1021">
        <f ca="1">SUMIF(Posting!$B:$E,A4,Posting!$E:$E)</f>
        <v>8466313.5</v>
      </c>
      <c r="H4" s="1021">
        <f ca="1">SUMIF(Posting!$B:$F,A4,Posting!$F:$F)</f>
        <v>7120000</v>
      </c>
      <c r="I4" s="1021">
        <f ca="1">SUMIF(Supplier!$B:$F,A4,Supplier!$E:$E)-SUMIF(Supplier!$B:$F,A4,Supplier!$F:$F)</f>
        <v>5773</v>
      </c>
      <c r="J4" s="1021">
        <v>9700603.1750000007</v>
      </c>
      <c r="K4" s="1021">
        <v>5557700</v>
      </c>
      <c r="L4" s="1021"/>
      <c r="M4" s="1021">
        <f ca="1">J4+K4-H4</f>
        <v>8138303.1750000007</v>
      </c>
    </row>
    <row r="5" spans="1:16" x14ac:dyDescent="0.25">
      <c r="A5" s="1022" t="s">
        <v>10949</v>
      </c>
      <c r="B5" s="1156"/>
      <c r="C5" s="1023">
        <v>6335567.4188222345</v>
      </c>
      <c r="D5" s="1023">
        <f>C5*9.15%</f>
        <v>579704.4188222345</v>
      </c>
      <c r="E5" s="1020">
        <f t="shared" si="0"/>
        <v>5755863</v>
      </c>
      <c r="F5" s="1041"/>
      <c r="G5" s="1021">
        <f ca="1">SUMIF(Posting!$B:$E,A5,Posting!$E:$E)</f>
        <v>4237535.4623655919</v>
      </c>
      <c r="H5" s="1021">
        <f ca="1">SUMIF(Posting!$B:$F,A5,Posting!$F:$F)</f>
        <v>2000000</v>
      </c>
      <c r="I5" s="1021">
        <f ca="1">SUMIF(Supplier!$B:$F,A5,Supplier!$E:$E)-SUMIF(Supplier!$B:$F,A5,Supplier!$F:$F)</f>
        <v>72393</v>
      </c>
      <c r="J5" s="1065"/>
      <c r="K5" s="1021">
        <v>1365810.9350000001</v>
      </c>
      <c r="L5" s="1021"/>
      <c r="M5" s="1021"/>
      <c r="N5" s="1"/>
    </row>
    <row r="6" spans="1:16" x14ac:dyDescent="0.25">
      <c r="A6" s="1022" t="s">
        <v>4720</v>
      </c>
      <c r="B6" s="1156"/>
      <c r="C6" s="1023"/>
      <c r="D6" s="1023"/>
      <c r="E6" s="1023"/>
      <c r="F6" s="1041"/>
      <c r="G6" s="1021">
        <f ca="1">SUMIF(Posting!$B:$E,A6,Posting!$E:$E)</f>
        <v>4360763.8588709673</v>
      </c>
      <c r="H6" s="1021">
        <f ca="1">SUMIF(Posting!$B:$F,A6,Posting!$F:$F)</f>
        <v>15155996.9</v>
      </c>
      <c r="I6" s="1021">
        <f ca="1">SUMIF(Supplier!$B:$F,A6,Supplier!$E:$E)-SUMIF(Supplier!$B:$F,A6,Supplier!$F:$F)</f>
        <v>0</v>
      </c>
      <c r="J6" s="1021"/>
      <c r="K6" s="1021"/>
      <c r="L6" s="1021">
        <v>244000.57500000007</v>
      </c>
      <c r="M6" s="1021">
        <f>L6</f>
        <v>244000.57500000007</v>
      </c>
      <c r="N6" s="1"/>
    </row>
    <row r="7" spans="1:16" x14ac:dyDescent="0.25">
      <c r="A7" s="1022" t="s">
        <v>6503</v>
      </c>
      <c r="B7" s="1156"/>
      <c r="C7" s="1023"/>
      <c r="D7" s="1023"/>
      <c r="E7" s="1023"/>
      <c r="F7" s="1041"/>
      <c r="G7" s="1021">
        <f ca="1">SUMIF(Posting!$B:$E,A7,Posting!$E:$E)</f>
        <v>5470478.9715821808</v>
      </c>
      <c r="H7" s="1021">
        <f ca="1">SUMIF(Posting!$B:$F,A7,Posting!$F:$F)</f>
        <v>12473884</v>
      </c>
      <c r="I7" s="1021">
        <f ca="1">SUMIF(Supplier!$B:$F,A7,Supplier!$E:$E)-SUMIF(Supplier!$B:$F,A7,Supplier!$F:$F)</f>
        <v>0</v>
      </c>
      <c r="J7" s="1021"/>
      <c r="K7" s="1021"/>
      <c r="L7" s="1021">
        <v>1290769.4662500001</v>
      </c>
      <c r="M7" s="1021">
        <f>L7</f>
        <v>1290769.4662500001</v>
      </c>
      <c r="N7" s="1"/>
    </row>
    <row r="8" spans="1:16" s="4" customFormat="1" ht="19.5" thickBot="1" x14ac:dyDescent="0.35">
      <c r="A8" s="938" t="s">
        <v>9830</v>
      </c>
      <c r="B8" s="1157"/>
      <c r="C8" s="1024">
        <v>78840000</v>
      </c>
      <c r="D8" s="1024">
        <v>11384496</v>
      </c>
      <c r="E8" s="1024">
        <f t="shared" si="0"/>
        <v>67455504</v>
      </c>
      <c r="F8" s="1042"/>
      <c r="G8" s="1021">
        <f ca="1">SUMIF(Posting!$B:$E,A8,Posting!$E:$E)</f>
        <v>32571994</v>
      </c>
      <c r="H8" s="1025">
        <f ca="1">SUMIF(Posting!$B:$F,A8,Posting!$F:$F)</f>
        <v>28466000</v>
      </c>
      <c r="I8" s="1021">
        <f ca="1">SUMIF(Supplier!$B:$F,A8,Supplier!$E:$E)-SUMIF(Supplier!$B:$F,A8,Supplier!$F:$F)</f>
        <v>322957</v>
      </c>
      <c r="J8" s="1065"/>
      <c r="K8" s="1021"/>
      <c r="L8" s="1021"/>
      <c r="M8" s="1021"/>
      <c r="N8" s="1080"/>
    </row>
    <row r="9" spans="1:16" s="4" customFormat="1" ht="7.5" customHeight="1" thickBot="1" x14ac:dyDescent="0.35">
      <c r="A9" s="1035"/>
      <c r="B9" s="1036"/>
      <c r="C9" s="1036"/>
      <c r="D9" s="1036"/>
      <c r="E9" s="1036"/>
      <c r="F9" s="1036"/>
      <c r="G9" s="1037"/>
      <c r="H9" s="1037"/>
      <c r="I9" s="1036"/>
      <c r="J9" s="1036"/>
      <c r="K9" s="1036"/>
      <c r="L9" s="1036"/>
      <c r="M9" s="1036"/>
    </row>
    <row r="10" spans="1:16" s="4" customFormat="1" ht="19.5" thickBot="1" x14ac:dyDescent="0.35">
      <c r="A10" s="1026" t="s">
        <v>12516</v>
      </c>
      <c r="B10" s="1156" t="s">
        <v>10900</v>
      </c>
      <c r="C10" s="1018">
        <v>13262828</v>
      </c>
      <c r="D10" s="1018"/>
      <c r="E10" s="1018">
        <f t="shared" ref="E10" si="1">C10-D10</f>
        <v>13262828</v>
      </c>
      <c r="F10" s="1038"/>
      <c r="G10" s="1021">
        <f ca="1">SUMIF(Posting!$B:$E,A10,Posting!$E:$E)</f>
        <v>9196208</v>
      </c>
      <c r="H10" s="1019">
        <f ca="1">SUMIF(Posting!$B:$F,A10,Posting!$F:$F)</f>
        <v>18720352</v>
      </c>
      <c r="I10" s="1021">
        <f ca="1">SUMIF(Supplier!$B:$F,A10,Supplier!$E:$E)-SUMIF(Supplier!$B:$F,A10,Supplier!$F:$F)</f>
        <v>45459</v>
      </c>
      <c r="J10" s="1021">
        <v>1128677.0199999996</v>
      </c>
      <c r="K10" s="1021"/>
      <c r="L10" s="1063"/>
      <c r="M10" s="1034">
        <f>J10</f>
        <v>1128677.0199999996</v>
      </c>
      <c r="N10" s="1080"/>
    </row>
    <row r="11" spans="1:16" s="4" customFormat="1" ht="19.5" thickBot="1" x14ac:dyDescent="0.35">
      <c r="A11" s="1026" t="s">
        <v>12696</v>
      </c>
      <c r="B11" s="1156"/>
      <c r="C11" s="1018"/>
      <c r="D11" s="1018"/>
      <c r="E11" s="1018"/>
      <c r="F11" s="1038"/>
      <c r="G11" s="1021">
        <f ca="1">SUMIF(Posting!$B:$E,A11,Posting!$E:$E)</f>
        <v>1684650</v>
      </c>
      <c r="H11" s="1019">
        <f ca="1">SUMIF(Posting!$B:$F,A11,Posting!$F:$F)</f>
        <v>4227916</v>
      </c>
      <c r="I11" s="1021">
        <f ca="1">SUMIF(Supplier!$B:$F,A11,Supplier!$E:$E)-SUMIF(Supplier!$B:$F,A11,Supplier!$F:$F)</f>
        <v>36817</v>
      </c>
      <c r="J11" s="1021"/>
      <c r="K11" s="1021"/>
      <c r="L11" s="1063"/>
      <c r="M11" s="1034"/>
      <c r="N11" s="1080"/>
    </row>
    <row r="12" spans="1:16" s="4" customFormat="1" ht="19.5" thickBot="1" x14ac:dyDescent="0.35">
      <c r="A12" s="1026" t="s">
        <v>9407</v>
      </c>
      <c r="B12" s="1156"/>
      <c r="C12" s="1018">
        <v>13262828</v>
      </c>
      <c r="D12" s="1018"/>
      <c r="E12" s="1018">
        <f t="shared" si="0"/>
        <v>13262828</v>
      </c>
      <c r="F12" s="1038"/>
      <c r="G12" s="1021">
        <f ca="1">SUMIF(Posting!$B:$E,A12,Posting!$E:$E)</f>
        <v>6184137.7741935486</v>
      </c>
      <c r="H12" s="1019">
        <f ca="1">SUMIF(Posting!$B:$F,A12,Posting!$F:$F)</f>
        <v>12225909</v>
      </c>
      <c r="I12" s="1021">
        <f ca="1">SUMIF(Supplier!$B:$F,A12,Supplier!$E:$E)-SUMIF(Supplier!$B:$F,A12,Supplier!$F:$F)</f>
        <v>0</v>
      </c>
      <c r="J12" s="1021">
        <v>1128677.0199999996</v>
      </c>
      <c r="K12" s="1021"/>
      <c r="L12" s="1063"/>
      <c r="M12" s="1034">
        <f>J12</f>
        <v>1128677.0199999996</v>
      </c>
      <c r="N12" s="1080"/>
    </row>
    <row r="13" spans="1:16" s="4" customFormat="1" ht="19.5" thickBot="1" x14ac:dyDescent="0.35">
      <c r="A13" s="939" t="s">
        <v>9462</v>
      </c>
      <c r="B13" s="1156"/>
      <c r="C13" s="1020">
        <v>2954733</v>
      </c>
      <c r="D13" s="1020"/>
      <c r="E13" s="1020">
        <f t="shared" si="0"/>
        <v>2954733</v>
      </c>
      <c r="F13" s="1040"/>
      <c r="G13" s="1021">
        <f ca="1">SUMIF(Posting!$B:$E,A13,Posting!$E:$E)</f>
        <v>2097832</v>
      </c>
      <c r="H13" s="1021">
        <f ca="1">SUMIF(Posting!$B:$F,A13,Posting!$F:$F)</f>
        <v>2722000</v>
      </c>
      <c r="I13" s="1021">
        <f ca="1">SUMIF(Supplier!$B:$F,A13,Supplier!$E:$E)-SUMIF(Supplier!$B:$F,A13,Supplier!$F:$F)</f>
        <v>0</v>
      </c>
      <c r="J13" s="1065"/>
      <c r="K13" s="1021"/>
      <c r="L13" s="1063"/>
      <c r="M13" s="1034"/>
      <c r="N13" s="1080"/>
      <c r="P13" s="1080"/>
    </row>
    <row r="14" spans="1:16" s="4" customFormat="1" x14ac:dyDescent="0.3">
      <c r="A14" s="939" t="s">
        <v>8557</v>
      </c>
      <c r="B14" s="1156"/>
      <c r="C14" s="1020"/>
      <c r="D14" s="1020"/>
      <c r="E14" s="1020"/>
      <c r="F14" s="1040"/>
      <c r="G14" s="1021">
        <f ca="1">SUMIF(Posting!$B:$E,A14,Posting!$E:$E)</f>
        <v>6631190</v>
      </c>
      <c r="H14" s="1021">
        <f ca="1">SUMIF(Posting!$B:$F,A14,Posting!$F:$F)</f>
        <v>5930062</v>
      </c>
      <c r="I14" s="1021">
        <f ca="1">SUMIF(Supplier!$B:$F,A14,Supplier!$E:$E)-SUMIF(Supplier!$B:$F,A14,Supplier!$F:$F)</f>
        <v>229811</v>
      </c>
      <c r="J14" s="1021">
        <v>5746832</v>
      </c>
      <c r="K14" s="1021"/>
      <c r="L14" s="1063"/>
      <c r="M14" s="1034">
        <f ca="1">J14-H14</f>
        <v>-183230</v>
      </c>
      <c r="N14" s="1044"/>
    </row>
    <row r="15" spans="1:16" s="4" customFormat="1" x14ac:dyDescent="0.3">
      <c r="A15" s="939" t="s">
        <v>12192</v>
      </c>
      <c r="B15" s="1156"/>
      <c r="C15" s="1020"/>
      <c r="D15" s="1020"/>
      <c r="E15" s="1020"/>
      <c r="F15" s="1040"/>
      <c r="G15" s="1021">
        <f ca="1">SUMIF(Posting!$B:$E,A15,Posting!$E:$E)</f>
        <v>8005734</v>
      </c>
      <c r="H15" s="1021">
        <f ca="1">SUMIF(Posting!$B:$F,A15,Posting!$F:$F)</f>
        <v>9316872</v>
      </c>
      <c r="I15" s="1021">
        <f ca="1">SUMIF(Supplier!$B:$F,A15,Supplier!$E:$E)-SUMIF(Supplier!$B:$F,A15,Supplier!$F:$F)</f>
        <v>421514</v>
      </c>
      <c r="J15" s="1021"/>
      <c r="K15" s="1021"/>
      <c r="L15" s="1063"/>
      <c r="M15" s="1063"/>
      <c r="N15" s="1044"/>
    </row>
    <row r="16" spans="1:16" s="4" customFormat="1" x14ac:dyDescent="0.3">
      <c r="A16" s="939" t="s">
        <v>12232</v>
      </c>
      <c r="B16" s="1156"/>
      <c r="C16" s="1020"/>
      <c r="D16" s="1020"/>
      <c r="E16" s="1020"/>
      <c r="F16" s="1040"/>
      <c r="G16" s="1021">
        <f ca="1">SUMIF(Posting!$B:$E,A16,Posting!$E:$E)</f>
        <v>0</v>
      </c>
      <c r="H16" s="1021">
        <f ca="1">SUMIF(Posting!$B:$F,A16,Posting!$F:$F)</f>
        <v>0</v>
      </c>
      <c r="I16" s="1021">
        <f ca="1">SUMIF(Supplier!$B:$F,A16,Supplier!$E:$E)-SUMIF(Supplier!$B:$F,A16,Supplier!$F:$F)</f>
        <v>27500</v>
      </c>
      <c r="J16" s="1021"/>
      <c r="K16" s="1021"/>
      <c r="L16" s="1063"/>
      <c r="M16" s="1063"/>
      <c r="N16" s="1044"/>
    </row>
    <row r="17" spans="1:13" s="4" customFormat="1" x14ac:dyDescent="0.3">
      <c r="A17" s="939" t="s">
        <v>10377</v>
      </c>
      <c r="B17" s="1156"/>
      <c r="C17" s="1020"/>
      <c r="D17" s="1020"/>
      <c r="E17" s="1020"/>
      <c r="F17" s="1040"/>
      <c r="G17" s="1021">
        <f ca="1">SUMIF(Posting!$B:$E,A17,Posting!$E:$E)</f>
        <v>4030880</v>
      </c>
      <c r="H17" s="1021">
        <f ca="1">SUMIF(Posting!$B:$F,A17,Posting!$F:$F)</f>
        <v>3000000</v>
      </c>
      <c r="I17" s="1021">
        <f ca="1">SUMIF(Supplier!$B:$F,A17,Supplier!$E:$E)-SUMIF(Supplier!$B:$F,A17,Supplier!$F:$F)</f>
        <v>0</v>
      </c>
      <c r="J17" s="1021">
        <f>'[1]Table 2'!$J$182</f>
        <v>8104725</v>
      </c>
      <c r="K17" s="1021"/>
      <c r="L17" s="1063"/>
      <c r="M17" s="1064">
        <f ca="1">J17+K17-H17-L17</f>
        <v>5104725</v>
      </c>
    </row>
    <row r="18" spans="1:13" s="4" customFormat="1" ht="19.5" thickBot="1" x14ac:dyDescent="0.35">
      <c r="A18" s="939" t="s">
        <v>11605</v>
      </c>
      <c r="B18" s="1156"/>
      <c r="C18" s="1020"/>
      <c r="D18" s="1020"/>
      <c r="E18" s="1020"/>
      <c r="F18" s="1040"/>
      <c r="G18" s="1021">
        <f ca="1">SUMIF(Posting!$B:$E,A18,Posting!$E:$E)</f>
        <v>6449860</v>
      </c>
      <c r="H18" s="1021">
        <f ca="1">SUMIF(Posting!$B:$F,A18,Posting!$F:$F)</f>
        <v>10854400</v>
      </c>
      <c r="I18" s="1021">
        <f ca="1">SUMIF(Supplier!$B:$F,A18,Supplier!$E:$E)-SUMIF(Supplier!$B:$F,A18,Supplier!$F:$F)</f>
        <v>0</v>
      </c>
      <c r="J18" s="1021"/>
      <c r="K18" s="1021"/>
      <c r="L18" s="1063"/>
      <c r="M18" s="1063"/>
    </row>
    <row r="19" spans="1:13" s="4" customFormat="1" ht="19.5" thickBot="1" x14ac:dyDescent="0.35">
      <c r="A19" s="939" t="s">
        <v>11071</v>
      </c>
      <c r="B19" s="1156"/>
      <c r="C19" s="1020"/>
      <c r="D19" s="1020"/>
      <c r="E19" s="1020"/>
      <c r="F19" s="1040"/>
      <c r="G19" s="1021">
        <f ca="1">SUMIF(Posting!$B:$E,A19,Posting!$E:$E)</f>
        <v>1197792</v>
      </c>
      <c r="H19" s="1021">
        <f ca="1">SUMIF(Posting!$B:$F,A19,Posting!$F:$F)</f>
        <v>1000000</v>
      </c>
      <c r="I19" s="1021">
        <f ca="1">SUMIF(Supplier!$B:$F,A19,Supplier!$E:$E)-SUMIF(Supplier!$B:$F,A19,Supplier!$F:$F)</f>
        <v>0</v>
      </c>
      <c r="J19" s="1065"/>
      <c r="K19" s="1021"/>
      <c r="L19" s="1063"/>
      <c r="M19" s="1034"/>
    </row>
    <row r="20" spans="1:13" s="4" customFormat="1" ht="19.5" thickBot="1" x14ac:dyDescent="0.35">
      <c r="A20" s="939" t="s">
        <v>2932</v>
      </c>
      <c r="B20" s="1156"/>
      <c r="C20" s="1020"/>
      <c r="D20" s="1020"/>
      <c r="E20" s="1020"/>
      <c r="F20" s="1040"/>
      <c r="G20" s="1021">
        <f ca="1">SUMIF(Posting!$B:$E,A20,Posting!$E:$E)</f>
        <v>97556794.74362056</v>
      </c>
      <c r="H20" s="1021">
        <f ca="1">SUMIF(Posting!$B:$F,A20,Posting!$F:$F)</f>
        <v>137552234</v>
      </c>
      <c r="I20" s="1021">
        <f ca="1">SUMIF(Supplier!$B:$F,A20,Supplier!$E:$E)-SUMIF(Supplier!$B:$F,A20,Supplier!$F:$F)</f>
        <v>0</v>
      </c>
      <c r="J20" s="1021"/>
      <c r="K20" s="1021"/>
      <c r="L20" s="1063">
        <v>7500000</v>
      </c>
      <c r="M20" s="1034">
        <f>L20</f>
        <v>7500000</v>
      </c>
    </row>
    <row r="21" spans="1:13" s="4" customFormat="1" ht="19.5" thickBot="1" x14ac:dyDescent="0.35">
      <c r="A21" s="939" t="s">
        <v>11499</v>
      </c>
      <c r="B21" s="1156"/>
      <c r="C21" s="1020"/>
      <c r="D21" s="1020"/>
      <c r="E21" s="1020"/>
      <c r="F21" s="1040"/>
      <c r="G21" s="1021">
        <f ca="1">SUMIF(Posting!$B:$E,A21,Posting!$E:$E)</f>
        <v>76862</v>
      </c>
      <c r="H21" s="1021">
        <f ca="1">SUMIF(Posting!$B:$F,A21,Posting!$F:$F)</f>
        <v>200000</v>
      </c>
      <c r="I21" s="1021">
        <f ca="1">SUMIF(Supplier!$B:$F,A21,Supplier!$E:$E)-SUMIF(Supplier!$B:$F,A21,Supplier!$F:$F)</f>
        <v>0</v>
      </c>
      <c r="J21" s="1021">
        <f>[2]HVAC!$H$29</f>
        <v>604761.59999999998</v>
      </c>
      <c r="K21" s="1021"/>
      <c r="L21" s="1063"/>
      <c r="M21" s="1034">
        <f ca="1">IF(J21&gt;H21,J21+K21-H21,"Bill will be submitted")</f>
        <v>404761.59999999998</v>
      </c>
    </row>
    <row r="22" spans="1:13" s="4" customFormat="1" ht="19.5" thickBot="1" x14ac:dyDescent="0.35">
      <c r="A22" s="939" t="s">
        <v>11003</v>
      </c>
      <c r="B22" s="1156"/>
      <c r="C22" s="1020"/>
      <c r="D22" s="1020"/>
      <c r="E22" s="1020"/>
      <c r="F22" s="1040"/>
      <c r="G22" s="1021">
        <f ca="1">SUMIF(Posting!$B:$E,A22,Posting!$E:$E)</f>
        <v>319470</v>
      </c>
      <c r="H22" s="1021">
        <f ca="1">SUMIF(Posting!$B:$F,A22,Posting!$F:$F)</f>
        <v>900000</v>
      </c>
      <c r="I22" s="1021">
        <f ca="1">SUMIF(Supplier!$B:$F,A22,Supplier!$E:$E)-SUMIF(Supplier!$B:$F,A22,Supplier!$F:$F)</f>
        <v>0</v>
      </c>
      <c r="J22" s="1021">
        <f>[3]HVAC!$H$29</f>
        <v>366662.40000000002</v>
      </c>
      <c r="K22" s="1021"/>
      <c r="L22" s="1063"/>
      <c r="M22" s="1034" t="str">
        <f ca="1">IF(J22&gt;H22,J22+K22-H22,"Bill will be submitted")</f>
        <v>Bill will be submitted</v>
      </c>
    </row>
    <row r="23" spans="1:13" s="4" customFormat="1" ht="19.5" thickBot="1" x14ac:dyDescent="0.35">
      <c r="A23" s="939" t="s">
        <v>10909</v>
      </c>
      <c r="B23" s="1156"/>
      <c r="C23" s="1020"/>
      <c r="D23" s="1020"/>
      <c r="E23" s="1020"/>
      <c r="F23" s="1040"/>
      <c r="G23" s="1021">
        <f ca="1">SUMIF(Posting!$B:$E,A23,Posting!$E:$E)</f>
        <v>138515</v>
      </c>
      <c r="H23" s="1021">
        <f ca="1">SUMIF(Posting!$B:$F,A23,Posting!$F:$F)</f>
        <v>500000</v>
      </c>
      <c r="I23" s="1021">
        <f ca="1">SUMIF(Supplier!$B:$F,A23,Supplier!$E:$E)-SUMIF(Supplier!$B:$F,A23,Supplier!$F:$F)</f>
        <v>0</v>
      </c>
      <c r="J23" s="1021"/>
      <c r="K23" s="1021"/>
      <c r="L23" s="1063"/>
      <c r="M23" s="1066" t="s">
        <v>11540</v>
      </c>
    </row>
    <row r="24" spans="1:13" s="4" customFormat="1" ht="19.5" thickBot="1" x14ac:dyDescent="0.35">
      <c r="A24" s="938" t="s">
        <v>9767</v>
      </c>
      <c r="B24" s="1157"/>
      <c r="C24" s="1024">
        <f>15000000+4435160</f>
        <v>19435160</v>
      </c>
      <c r="D24" s="1024"/>
      <c r="E24" s="1024">
        <f t="shared" si="0"/>
        <v>19435160</v>
      </c>
      <c r="F24" s="1042"/>
      <c r="G24" s="1021">
        <f ca="1">SUMIF(Posting!$B:$E,A24,Posting!$E:$E)</f>
        <v>16161004</v>
      </c>
      <c r="H24" s="1025">
        <f ca="1">SUMIF(Posting!$B:$F,A24,Posting!$F:$F)</f>
        <v>19855650</v>
      </c>
      <c r="I24" s="1021">
        <f ca="1">SUMIF(Supplier!$B:$F,A24,Supplier!$E:$E)-SUMIF(Supplier!$B:$F,A24,Supplier!$F:$F)</f>
        <v>0</v>
      </c>
      <c r="J24" s="1021"/>
      <c r="K24" s="1021"/>
      <c r="L24" s="1063"/>
      <c r="M24" s="1066" t="s">
        <v>11540</v>
      </c>
    </row>
    <row r="25" spans="1:13" s="4" customFormat="1" ht="7.5" customHeight="1" thickBot="1" x14ac:dyDescent="0.35">
      <c r="A25" s="1035"/>
      <c r="B25" s="1036"/>
      <c r="C25" s="1036"/>
      <c r="D25" s="1036"/>
      <c r="E25" s="1036"/>
      <c r="F25" s="1036"/>
      <c r="G25" s="1037"/>
      <c r="H25" s="1037"/>
      <c r="I25" s="1036"/>
      <c r="J25" s="1036"/>
      <c r="K25" s="1036"/>
      <c r="L25" s="1036"/>
      <c r="M25" s="1036"/>
    </row>
    <row r="26" spans="1:13" s="4" customFormat="1" ht="19.5" thickBot="1" x14ac:dyDescent="0.35">
      <c r="A26" s="1026" t="s">
        <v>9354</v>
      </c>
      <c r="B26" s="1158" t="s">
        <v>10901</v>
      </c>
      <c r="C26" s="1018">
        <v>28340413.5</v>
      </c>
      <c r="D26" s="1018"/>
      <c r="E26" s="1018">
        <f t="shared" si="0"/>
        <v>28340413.5</v>
      </c>
      <c r="F26" s="1038"/>
      <c r="G26" s="1021">
        <f ca="1">SUMIF(Posting!$B:$E,A26,Posting!$E:$E)</f>
        <v>23546556.833333332</v>
      </c>
      <c r="H26" s="1019">
        <f ca="1">SUMIF(Posting!$B:$F,A26,Posting!$F:$F)</f>
        <v>27453150</v>
      </c>
      <c r="I26" s="1021">
        <f ca="1">SUMIF(Supplier!$B:$F,A26,Supplier!$E:$E)-SUMIF(Supplier!$B:$F,A26,Supplier!$F:$F)</f>
        <v>167559</v>
      </c>
      <c r="J26" s="1021">
        <v>25423994.165999997</v>
      </c>
      <c r="K26" s="1021">
        <v>5940507.6512000002</v>
      </c>
      <c r="L26" s="1063"/>
      <c r="M26" s="1021">
        <f ca="1">J26+K26-H26-L26</f>
        <v>3911351.8171999976</v>
      </c>
    </row>
    <row r="27" spans="1:13" s="4" customFormat="1" ht="19.5" thickBot="1" x14ac:dyDescent="0.35">
      <c r="A27" s="1078" t="s">
        <v>11704</v>
      </c>
      <c r="B27" s="1156"/>
      <c r="C27" s="1077"/>
      <c r="D27" s="1077"/>
      <c r="E27" s="1077"/>
      <c r="F27" s="1079"/>
      <c r="G27" s="1021">
        <f ca="1">SUMIF(Posting!$B:$E,A27,Posting!$E:$E)</f>
        <v>62941</v>
      </c>
      <c r="H27" s="1019">
        <f ca="1">SUMIF(Posting!$B:$F,A27,Posting!$F:$F)</f>
        <v>0</v>
      </c>
      <c r="I27" s="1021">
        <f ca="1">SUMIF(Supplier!$B:$F,A27,Supplier!$E:$E)-SUMIF(Supplier!$B:$F,A27,Supplier!$F:$F)</f>
        <v>0</v>
      </c>
      <c r="J27" s="1021"/>
      <c r="K27" s="1021"/>
      <c r="L27" s="1063"/>
      <c r="M27" s="1063"/>
    </row>
    <row r="28" spans="1:13" s="4" customFormat="1" ht="19.5" thickBot="1" x14ac:dyDescent="0.35">
      <c r="A28" s="1029" t="s">
        <v>10906</v>
      </c>
      <c r="B28" s="1159"/>
      <c r="C28" s="1024">
        <v>33854640.027999997</v>
      </c>
      <c r="D28" s="1024"/>
      <c r="E28" s="1024">
        <f t="shared" si="0"/>
        <v>33854640.027999997</v>
      </c>
      <c r="F28" s="1042"/>
      <c r="G28" s="1021">
        <f ca="1">SUMIF(Posting!$B:$E,A28,Posting!$E:$E)</f>
        <v>22397826.397849467</v>
      </c>
      <c r="H28" s="1025">
        <f ca="1">SUMIF(Posting!$B:$F,A28,Posting!$F:$F)</f>
        <v>29842662</v>
      </c>
      <c r="I28" s="1021">
        <f ca="1">SUMIF(Supplier!$B:$F,A28,Supplier!$E:$E)-SUMIF(Supplier!$B:$F,A28,Supplier!$F:$F)</f>
        <v>443570</v>
      </c>
      <c r="J28" s="1021"/>
      <c r="K28" s="1021"/>
      <c r="L28" s="1063"/>
      <c r="M28" s="1034" t="str">
        <f ca="1">IF(J28&gt;H28,J28+K28-H28,"Bill will be submitted")</f>
        <v>Bill will be submitted</v>
      </c>
    </row>
    <row r="29" spans="1:13" s="4" customFormat="1" ht="7.5" customHeight="1" thickBot="1" x14ac:dyDescent="0.35">
      <c r="A29" s="1035"/>
      <c r="B29" s="1036"/>
      <c r="C29" s="1036"/>
      <c r="D29" s="1036"/>
      <c r="E29" s="1036"/>
      <c r="F29" s="1036"/>
      <c r="G29" s="1037"/>
      <c r="H29" s="1037"/>
      <c r="I29" s="1036"/>
      <c r="J29" s="1036"/>
      <c r="K29" s="1036"/>
      <c r="L29" s="1036"/>
      <c r="M29" s="1036"/>
    </row>
    <row r="30" spans="1:13" s="4" customFormat="1" x14ac:dyDescent="0.3">
      <c r="A30" s="1026" t="s">
        <v>7805</v>
      </c>
      <c r="B30" s="1055" t="s">
        <v>889</v>
      </c>
      <c r="C30" s="1018"/>
      <c r="D30" s="1018"/>
      <c r="E30" s="1018">
        <f t="shared" ref="E30" si="2">C30-D30</f>
        <v>0</v>
      </c>
      <c r="F30" s="1038"/>
      <c r="G30" s="1021">
        <f ca="1">SUMIF(Posting!$B:$E,A30,Posting!$E:$E)</f>
        <v>3778660</v>
      </c>
      <c r="H30" s="1019">
        <f ca="1">SUMIF(Posting!$B:$F,A30,Posting!$F:$F)</f>
        <v>6158251</v>
      </c>
      <c r="I30" s="1021">
        <f ca="1">SUMIF(Supplier!$B:$F,A30,Supplier!$E:$E)-SUMIF(Supplier!$B:$F,A30,Supplier!$F:$F)</f>
        <v>0</v>
      </c>
      <c r="J30" s="1065"/>
      <c r="K30" s="1065"/>
      <c r="L30" s="1063"/>
      <c r="M30" s="1034" t="str">
        <f ca="1">IF(J30&gt;H30,J30+K30-H30,"Bill will be submitted")</f>
        <v>Bill will be submitted</v>
      </c>
    </row>
    <row r="31" spans="1:13" s="4" customFormat="1" ht="7.5" customHeight="1" thickBot="1" x14ac:dyDescent="0.35">
      <c r="A31" s="1035"/>
      <c r="B31" s="1036"/>
      <c r="C31" s="1036"/>
      <c r="D31" s="1036"/>
      <c r="E31" s="1036"/>
      <c r="F31" s="1036"/>
      <c r="G31" s="1037"/>
      <c r="H31" s="1037"/>
      <c r="I31" s="1036"/>
      <c r="J31" s="1036"/>
      <c r="K31" s="1036"/>
      <c r="L31" s="1036"/>
      <c r="M31" s="1036"/>
    </row>
    <row r="32" spans="1:13" s="4" customFormat="1" x14ac:dyDescent="0.3">
      <c r="A32" s="1017" t="s">
        <v>8655</v>
      </c>
      <c r="B32" s="1018" t="s">
        <v>10902</v>
      </c>
      <c r="C32" s="1018">
        <v>22659065.100000001</v>
      </c>
      <c r="D32" s="1018"/>
      <c r="E32" s="1018">
        <f t="shared" si="0"/>
        <v>22659065.100000001</v>
      </c>
      <c r="F32" s="1038"/>
      <c r="G32" s="1021">
        <f ca="1">SUMIF(Posting!$B:$E,A32,Posting!$E:$E)</f>
        <v>16339873</v>
      </c>
      <c r="H32" s="1019">
        <f ca="1">SUMIF(Posting!$B:$F,A32,Posting!$F:$F)</f>
        <v>24057411.419999998</v>
      </c>
      <c r="I32" s="1021">
        <f ca="1">SUMIF(Supplier!$B:$F,A32,Supplier!$E:$E)-SUMIF(Supplier!$B:$F,A32,Supplier!$F:$F)</f>
        <v>0</v>
      </c>
      <c r="J32" s="1021">
        <v>1648706.1057600002</v>
      </c>
      <c r="K32" s="1021">
        <v>5217593.07</v>
      </c>
      <c r="L32" s="1021"/>
      <c r="M32" s="1021">
        <f>K32+J32</f>
        <v>6866299.1757600009</v>
      </c>
    </row>
    <row r="33" spans="1:201" s="4" customFormat="1" x14ac:dyDescent="0.3">
      <c r="A33" s="937" t="s">
        <v>10574</v>
      </c>
      <c r="B33" s="1020" t="s">
        <v>10903</v>
      </c>
      <c r="C33" s="1020">
        <v>55163506</v>
      </c>
      <c r="D33" s="1020"/>
      <c r="E33" s="1020">
        <f t="shared" si="0"/>
        <v>55163506</v>
      </c>
      <c r="F33" s="1040"/>
      <c r="G33" s="1021">
        <f ca="1">SUMIF(Posting!$B:$E,A33,Posting!$E:$E)</f>
        <v>34435648.333333336</v>
      </c>
      <c r="H33" s="1021">
        <f ca="1">SUMIF(Posting!$B:$F,A33,Posting!$F:$F)</f>
        <v>53286503</v>
      </c>
      <c r="I33" s="1021">
        <f ca="1">SUMIF(Supplier!$B:$F,A33,Supplier!$E:$E)-SUMIF(Supplier!$B:$F,A33,Supplier!$F:$F)</f>
        <v>93755</v>
      </c>
      <c r="J33" s="1021"/>
      <c r="K33" s="1021"/>
      <c r="L33" s="1021"/>
      <c r="M33" s="1021"/>
    </row>
    <row r="34" spans="1:201" s="4" customFormat="1" ht="19.5" thickBot="1" x14ac:dyDescent="0.35">
      <c r="A34" s="1029" t="s">
        <v>7951</v>
      </c>
      <c r="B34" s="1024" t="s">
        <v>10904</v>
      </c>
      <c r="C34" s="1024">
        <v>7400000</v>
      </c>
      <c r="D34" s="1024"/>
      <c r="E34" s="1024">
        <f t="shared" si="0"/>
        <v>7400000</v>
      </c>
      <c r="F34" s="1042"/>
      <c r="G34" s="1021">
        <f ca="1">SUMIF(Posting!$B:$E,A34,Posting!$E:$E)</f>
        <v>4397458</v>
      </c>
      <c r="H34" s="1025">
        <f ca="1">SUMIF(Posting!$B:$F,A34,Posting!$F:$F)</f>
        <v>6566988</v>
      </c>
      <c r="I34" s="1021">
        <f ca="1">SUMIF(Supplier!$B:$F,A34,Supplier!$E:$E)-SUMIF(Supplier!$B:$F,A34,Supplier!$F:$F)</f>
        <v>0</v>
      </c>
      <c r="J34" s="1021">
        <v>8215412</v>
      </c>
      <c r="K34" s="1021"/>
      <c r="L34" s="1021"/>
      <c r="M34" s="1064">
        <f ca="1">J34+K34-H34-L34</f>
        <v>1648424</v>
      </c>
    </row>
    <row r="35" spans="1:201" s="4" customFormat="1" ht="7.5" customHeight="1" x14ac:dyDescent="0.3">
      <c r="A35" s="1035"/>
      <c r="B35" s="1036"/>
      <c r="C35" s="1036"/>
      <c r="D35" s="1036"/>
      <c r="E35" s="1036"/>
      <c r="F35" s="1036"/>
      <c r="G35" s="1037"/>
      <c r="H35" s="1037"/>
      <c r="I35" s="1036"/>
      <c r="J35" s="1036"/>
      <c r="K35" s="1036"/>
      <c r="L35" s="1036"/>
      <c r="M35" s="1036"/>
    </row>
    <row r="36" spans="1:201" s="4" customFormat="1" ht="19.5" thickBot="1" x14ac:dyDescent="0.35">
      <c r="A36" s="1086" t="s">
        <v>12609</v>
      </c>
      <c r="B36" s="1156" t="s">
        <v>10905</v>
      </c>
      <c r="C36" s="1020"/>
      <c r="D36" s="1020"/>
      <c r="E36" s="1020"/>
      <c r="F36" s="1040"/>
      <c r="G36" s="1021">
        <f ca="1">SUMIF(Posting!$B:$E,A36,Posting!$E:$E)</f>
        <v>1590100</v>
      </c>
      <c r="H36" s="1025">
        <f ca="1">SUMIF(Posting!$B:$F,A36,Posting!$F:$F)</f>
        <v>1200000</v>
      </c>
      <c r="I36" s="1021">
        <f ca="1">SUMIF(Supplier!$B:$F,A36,Supplier!$E:$E)-SUMIF(Supplier!$B:$F,A36,Supplier!$F:$F)</f>
        <v>0</v>
      </c>
      <c r="J36" s="1021"/>
      <c r="K36" s="1021"/>
      <c r="L36" s="1021"/>
      <c r="M36" s="1021"/>
    </row>
    <row r="37" spans="1:201" s="4" customFormat="1" ht="19.5" thickBot="1" x14ac:dyDescent="0.35">
      <c r="A37" s="1086" t="s">
        <v>12769</v>
      </c>
      <c r="B37" s="1156"/>
      <c r="C37" s="1020"/>
      <c r="D37" s="1020"/>
      <c r="E37" s="1020"/>
      <c r="F37" s="1040"/>
      <c r="G37" s="1021">
        <f ca="1">SUMIF(Posting!$B:$E,A37,Posting!$E:$E)</f>
        <v>563500</v>
      </c>
      <c r="H37" s="1025">
        <f ca="1">SUMIF(Posting!$B:$F,A37,Posting!$F:$F)</f>
        <v>0</v>
      </c>
      <c r="I37" s="1021">
        <f ca="1">SUMIF(Supplier!$B:$F,A37,Supplier!$E:$E)-SUMIF(Supplier!$B:$F,A37,Supplier!$F:$F)</f>
        <v>0</v>
      </c>
      <c r="J37" s="1021"/>
      <c r="K37" s="1021"/>
      <c r="L37" s="1021"/>
      <c r="M37" s="1021"/>
    </row>
    <row r="38" spans="1:201" s="4" customFormat="1" ht="19.5" thickBot="1" x14ac:dyDescent="0.35">
      <c r="A38" s="1086" t="s">
        <v>12410</v>
      </c>
      <c r="B38" s="1156"/>
      <c r="C38" s="1020"/>
      <c r="D38" s="1020"/>
      <c r="E38" s="1020"/>
      <c r="F38" s="1040"/>
      <c r="G38" s="1021">
        <f ca="1">SUMIF(Posting!$B:$E,A38,Posting!$E:$E)</f>
        <v>10261194</v>
      </c>
      <c r="H38" s="1025">
        <f ca="1">SUMIF(Posting!$B:$F,A38,Posting!$F:$F)</f>
        <v>0</v>
      </c>
      <c r="I38" s="1021">
        <f ca="1">SUMIF(Supplier!$B:$F,A38,Supplier!$E:$E)-SUMIF(Supplier!$B:$F,A38,Supplier!$F:$F)</f>
        <v>141921</v>
      </c>
      <c r="J38" s="1021"/>
      <c r="K38" s="1021"/>
      <c r="L38" s="1021"/>
      <c r="M38" s="1021"/>
    </row>
    <row r="39" spans="1:201" s="4" customFormat="1" ht="19.5" thickBot="1" x14ac:dyDescent="0.35">
      <c r="A39" s="1086" t="s">
        <v>11883</v>
      </c>
      <c r="B39" s="1156"/>
      <c r="C39" s="1020"/>
      <c r="D39" s="1020"/>
      <c r="E39" s="1020"/>
      <c r="F39" s="1040"/>
      <c r="G39" s="1021">
        <f ca="1">SUMIF(Posting!$B:$E,A39,Posting!$E:$E)</f>
        <v>39878538</v>
      </c>
      <c r="H39" s="1025">
        <f ca="1">SUMIF(Posting!$B:$F,A39,Posting!$F:$F)</f>
        <v>45337381</v>
      </c>
      <c r="I39" s="1021">
        <f ca="1">SUMIF(Supplier!$B:$F,A39,Supplier!$E:$E)-SUMIF(Supplier!$B:$F,A39,Supplier!$F:$F)</f>
        <v>1055383</v>
      </c>
      <c r="J39" s="1021"/>
      <c r="K39" s="1021"/>
      <c r="L39" s="1021"/>
      <c r="M39" s="1021"/>
    </row>
    <row r="40" spans="1:201" s="4" customFormat="1" ht="19.5" thickBot="1" x14ac:dyDescent="0.35">
      <c r="A40" s="1086" t="s">
        <v>12607</v>
      </c>
      <c r="B40" s="1156"/>
      <c r="C40" s="1020"/>
      <c r="D40" s="1020"/>
      <c r="E40" s="1020"/>
      <c r="F40" s="1040"/>
      <c r="G40" s="1021">
        <f ca="1">SUMIF(Posting!$B:$E,A40,Posting!$E:$E)</f>
        <v>109650</v>
      </c>
      <c r="H40" s="1025">
        <f ca="1">SUMIF(Posting!$B:$F,A40,Posting!$F:$F)</f>
        <v>0</v>
      </c>
      <c r="I40" s="1021">
        <f ca="1">SUMIF(Supplier!$B:$F,A40,Supplier!$E:$E)-SUMIF(Supplier!$B:$F,A40,Supplier!$F:$F)</f>
        <v>0</v>
      </c>
      <c r="J40" s="1021"/>
      <c r="K40" s="1021"/>
      <c r="L40" s="1021"/>
      <c r="M40" s="1021"/>
    </row>
    <row r="41" spans="1:201" s="4" customFormat="1" ht="19.5" thickBot="1" x14ac:dyDescent="0.35">
      <c r="A41" s="1086" t="s">
        <v>11605</v>
      </c>
      <c r="B41" s="1156"/>
      <c r="C41" s="1020"/>
      <c r="D41" s="1020"/>
      <c r="E41" s="1020"/>
      <c r="F41" s="1040"/>
      <c r="G41" s="1021">
        <f ca="1">SUMIF(Posting!$B:$E,A41,Posting!$E:$E)</f>
        <v>6449860</v>
      </c>
      <c r="H41" s="1025">
        <f ca="1">SUMIF(Posting!$B:$F,A41,Posting!$F:$F)</f>
        <v>10854400</v>
      </c>
      <c r="I41" s="1021">
        <f ca="1">SUMIF(Supplier!$B:$F,A41,Supplier!$E:$E)-SUMIF(Supplier!$B:$F,A41,Supplier!$F:$F)</f>
        <v>0</v>
      </c>
      <c r="J41" s="1021"/>
      <c r="K41" s="1021"/>
      <c r="L41" s="1021"/>
      <c r="M41" s="1021"/>
    </row>
    <row r="42" spans="1:201" s="4" customFormat="1" x14ac:dyDescent="0.3">
      <c r="A42" s="1086" t="s">
        <v>9659</v>
      </c>
      <c r="B42" s="1156"/>
      <c r="C42" s="1020">
        <v>19265070</v>
      </c>
      <c r="D42" s="1020"/>
      <c r="E42" s="1020">
        <f t="shared" si="0"/>
        <v>19265070</v>
      </c>
      <c r="F42" s="1040"/>
      <c r="G42" s="1021">
        <f ca="1">SUMIF(Posting!$B:$E,A42,Posting!$E:$E)</f>
        <v>4762390.9032258065</v>
      </c>
      <c r="H42" s="1021">
        <f ca="1">SUMIF(Posting!$B:$F,A42,Posting!$F:$F)</f>
        <v>10021233</v>
      </c>
      <c r="I42" s="1021">
        <f ca="1">SUMIF(Supplier!$B:$F,A42,Supplier!$E:$E)-SUMIF(Supplier!$B:$F,A42,Supplier!$F:$F)</f>
        <v>0</v>
      </c>
      <c r="J42" s="1021">
        <v>12816794.375</v>
      </c>
      <c r="K42" s="1021">
        <v>594057.625</v>
      </c>
      <c r="L42" s="1021"/>
      <c r="M42" s="1021">
        <f t="shared" ref="M42:M49" ca="1" si="3">J42+K42-H42-L42</f>
        <v>3389619</v>
      </c>
    </row>
    <row r="43" spans="1:201" s="1028" customFormat="1" x14ac:dyDescent="0.3">
      <c r="A43" s="1086" t="s">
        <v>10336</v>
      </c>
      <c r="B43" s="1156"/>
      <c r="C43" s="1020"/>
      <c r="D43" s="1020"/>
      <c r="E43" s="1020">
        <f t="shared" si="0"/>
        <v>0</v>
      </c>
      <c r="F43" s="1040"/>
      <c r="G43" s="1021">
        <f ca="1">SUMIF(Posting!$B:$E,A43,Posting!$E:$E)</f>
        <v>6050255</v>
      </c>
      <c r="H43" s="1021">
        <f ca="1">SUMIF(Posting!$B:$F,A43,Posting!$F:$F)</f>
        <v>7705250</v>
      </c>
      <c r="I43" s="1021">
        <f ca="1">SUMIF(Supplier!$B:$F,A43,Supplier!$E:$E)-SUMIF(Supplier!$B:$F,A43,Supplier!$F:$F)</f>
        <v>4500</v>
      </c>
      <c r="J43" s="1021"/>
      <c r="K43" s="1021"/>
      <c r="L43" s="1021"/>
      <c r="M43" s="1021">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8" customFormat="1" x14ac:dyDescent="0.3">
      <c r="A44" s="1086" t="s">
        <v>11442</v>
      </c>
      <c r="B44" s="1156"/>
      <c r="C44" s="1020"/>
      <c r="D44" s="1020"/>
      <c r="E44" s="1020"/>
      <c r="F44" s="1040"/>
      <c r="G44" s="1021">
        <f ca="1">SUMIF(Posting!$B:$E,A44,Posting!$E:$E)</f>
        <v>7419737</v>
      </c>
      <c r="H44" s="1021">
        <f ca="1">SUMIF(Posting!$B:$F,A44,Posting!$F:$F)</f>
        <v>11253125</v>
      </c>
      <c r="I44" s="1021">
        <f ca="1">SUMIF(Supplier!$B:$F,A44,Supplier!$E:$E)-SUMIF(Supplier!$B:$F,A44,Supplier!$F:$F)</f>
        <v>188300</v>
      </c>
      <c r="J44" s="1021"/>
      <c r="K44" s="1021"/>
      <c r="L44" s="1021"/>
      <c r="M44" s="1021">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8" customFormat="1" x14ac:dyDescent="0.3">
      <c r="A45" s="1086" t="s">
        <v>9400</v>
      </c>
      <c r="B45" s="1156"/>
      <c r="C45" s="1020">
        <v>9435400</v>
      </c>
      <c r="D45" s="1020"/>
      <c r="E45" s="1020">
        <f t="shared" si="0"/>
        <v>9435400</v>
      </c>
      <c r="F45" s="1040"/>
      <c r="G45" s="1021">
        <f ca="1">SUMIF(Posting!$B:$E,A45,Posting!$E:$E)</f>
        <v>5103961.5483870972</v>
      </c>
      <c r="H45" s="1021">
        <f ca="1">SUMIF(Posting!$B:$F,A45,Posting!$F:$F)</f>
        <v>6590400</v>
      </c>
      <c r="I45" s="1021">
        <f ca="1">SUMIF(Supplier!$B:$F,A45,Supplier!$E:$E)-SUMIF(Supplier!$B:$F,A45,Supplier!$F:$F)</f>
        <v>128900</v>
      </c>
      <c r="J45" s="1021">
        <v>7544179.9950000001</v>
      </c>
      <c r="K45" s="1021">
        <v>1774042.2881999998</v>
      </c>
      <c r="L45" s="1021"/>
      <c r="M45" s="1021">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8" customFormat="1" x14ac:dyDescent="0.3">
      <c r="A46" s="1086" t="s">
        <v>8874</v>
      </c>
      <c r="B46" s="1156"/>
      <c r="C46" s="1020">
        <v>14110484</v>
      </c>
      <c r="D46" s="1020">
        <v>987733.88000000012</v>
      </c>
      <c r="E46" s="1020">
        <f t="shared" si="0"/>
        <v>13122750.119999999</v>
      </c>
      <c r="F46" s="1040"/>
      <c r="G46" s="1021">
        <f ca="1">SUMIF(Posting!$B:$E,A46,Posting!$E:$E)</f>
        <v>8104091.3548387093</v>
      </c>
      <c r="H46" s="1021">
        <f ca="1">SUMIF(Posting!$B:$F,A46,Posting!$F:$F)</f>
        <v>14475224</v>
      </c>
      <c r="I46" s="1021">
        <f ca="1">SUMIF(Supplier!$B:$F,A46,Supplier!$E:$E)-SUMIF(Supplier!$B:$F,A46,Supplier!$F:$F)</f>
        <v>13000</v>
      </c>
      <c r="J46" s="1021">
        <v>14003000</v>
      </c>
      <c r="K46" s="1021">
        <v>3154108</v>
      </c>
      <c r="L46" s="1021"/>
      <c r="M46" s="1021">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8" customFormat="1" x14ac:dyDescent="0.3">
      <c r="A47" s="1086" t="s">
        <v>9505</v>
      </c>
      <c r="B47" s="1156"/>
      <c r="C47" s="1020">
        <f>[4]Summary!$C$14</f>
        <v>7767350</v>
      </c>
      <c r="D47" s="1020"/>
      <c r="E47" s="1020">
        <f>C47-D47</f>
        <v>7767350</v>
      </c>
      <c r="F47" s="1040"/>
      <c r="G47" s="1021">
        <f ca="1">SUMIF(Posting!$B:$E,A47,Posting!$E:$E)</f>
        <v>2653746</v>
      </c>
      <c r="H47" s="1021">
        <f ca="1">SUMIF(Posting!$B:$F,A47,Posting!$F:$F)</f>
        <v>3185630</v>
      </c>
      <c r="I47" s="1021">
        <f ca="1">SUMIF(Supplier!$B:$F,A47,Supplier!$E:$E)-SUMIF(Supplier!$B:$F,A47,Supplier!$F:$F)</f>
        <v>0</v>
      </c>
      <c r="J47" s="1021">
        <v>4180000</v>
      </c>
      <c r="K47" s="1021">
        <v>657480</v>
      </c>
      <c r="L47" s="1021"/>
      <c r="M47" s="1021">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8" customFormat="1" x14ac:dyDescent="0.3">
      <c r="A48" s="1086" t="s">
        <v>7919</v>
      </c>
      <c r="B48" s="1156"/>
      <c r="C48" s="1020">
        <v>22948040</v>
      </c>
      <c r="D48" s="1020">
        <v>1445726.52</v>
      </c>
      <c r="E48" s="1020">
        <f t="shared" si="0"/>
        <v>21502313.48</v>
      </c>
      <c r="F48" s="1040"/>
      <c r="G48" s="1021">
        <f ca="1">SUMIF(Posting!$B:$E,A48,Posting!$E:$E)</f>
        <v>19551392</v>
      </c>
      <c r="H48" s="1021">
        <f ca="1">SUMIF(Posting!$B:$F,A48,Posting!$F:$F)</f>
        <v>26037593</v>
      </c>
      <c r="I48" s="1021">
        <f ca="1">SUMIF(Supplier!$B:$F,A48,Supplier!$E:$E)-SUMIF(Supplier!$B:$F,A48,Supplier!$F:$F)</f>
        <v>0</v>
      </c>
      <c r="J48" s="1021">
        <v>23740232.403525002</v>
      </c>
      <c r="K48" s="1021">
        <v>1010566</v>
      </c>
      <c r="L48" s="1021"/>
      <c r="M48" s="1021">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8" customFormat="1" x14ac:dyDescent="0.3">
      <c r="A49" s="1086" t="s">
        <v>8337</v>
      </c>
      <c r="B49" s="1156"/>
      <c r="C49" s="1020">
        <v>12161762</v>
      </c>
      <c r="D49" s="1020"/>
      <c r="E49" s="1020">
        <f t="shared" si="0"/>
        <v>12161762</v>
      </c>
      <c r="F49" s="1040"/>
      <c r="G49" s="1021">
        <f ca="1">SUMIF(Posting!$B:$E,A49,Posting!$E:$E)</f>
        <v>9756255</v>
      </c>
      <c r="H49" s="1021">
        <f ca="1">SUMIF(Posting!$B:$F,A49,Posting!$F:$F)</f>
        <v>14204081</v>
      </c>
      <c r="I49" s="1021">
        <f ca="1">SUMIF(Supplier!$B:$F,A49,Supplier!$E:$E)-SUMIF(Supplier!$B:$F,A49,Supplier!$F:$F)</f>
        <v>16040</v>
      </c>
      <c r="J49" s="1021">
        <v>13071783.779999999</v>
      </c>
      <c r="K49" s="1021">
        <v>1879882</v>
      </c>
      <c r="L49" s="1021"/>
      <c r="M49" s="1021">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8" customFormat="1" x14ac:dyDescent="0.3">
      <c r="A50" s="1086" t="s">
        <v>8041</v>
      </c>
      <c r="B50" s="1156"/>
      <c r="C50" s="1020">
        <v>24512695</v>
      </c>
      <c r="D50" s="1020"/>
      <c r="E50" s="1020">
        <f t="shared" si="0"/>
        <v>24512695</v>
      </c>
      <c r="F50" s="1040"/>
      <c r="G50" s="1021">
        <f ca="1">SUMIF(Posting!$B:$E,A50,Posting!$E:$E)</f>
        <v>20578318</v>
      </c>
      <c r="H50" s="1021">
        <f ca="1">SUMIF(Posting!$B:$F,A50,Posting!$F:$F)</f>
        <v>28580316</v>
      </c>
      <c r="I50" s="1021">
        <f ca="1">SUMIF(Supplier!$B:$F,A50,Supplier!$E:$E)-SUMIF(Supplier!$B:$F,A50,Supplier!$F:$F)</f>
        <v>0</v>
      </c>
      <c r="J50" s="1021">
        <v>27296624.739999998</v>
      </c>
      <c r="K50" s="1021">
        <v>3581218.75</v>
      </c>
      <c r="L50" s="1021"/>
      <c r="M50" s="1021" t="str">
        <f ca="1">IF(J50&gt;H50,J50+K50-H50,"Bill will be submitted")</f>
        <v>Bill will be submitted</v>
      </c>
      <c r="N50" s="104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8" customFormat="1" x14ac:dyDescent="0.3">
      <c r="A51" s="1086" t="s">
        <v>11267</v>
      </c>
      <c r="B51" s="1156"/>
      <c r="C51" s="1020">
        <v>2273000</v>
      </c>
      <c r="D51" s="1020"/>
      <c r="E51" s="1020">
        <f t="shared" si="0"/>
        <v>2273000</v>
      </c>
      <c r="F51" s="1040"/>
      <c r="G51" s="1021">
        <f ca="1">SUMIF(Posting!$B:$E,A51,Posting!$E:$E)</f>
        <v>659316</v>
      </c>
      <c r="H51" s="1021">
        <f ca="1">SUMIF(Posting!$B:$F,A51,Posting!$F:$F)</f>
        <v>1300000</v>
      </c>
      <c r="I51" s="1021">
        <f ca="1">SUMIF(Supplier!$B:$F,A51,Supplier!$E:$E)-SUMIF(Supplier!$B:$F,A51,Supplier!$F:$F)</f>
        <v>0</v>
      </c>
      <c r="J51" s="1074">
        <v>2083000</v>
      </c>
      <c r="K51" s="1074"/>
      <c r="L51" s="1021"/>
      <c r="M51" s="1021">
        <f ca="1">IF(J51&gt;H51,J51+K51-H51,"Bill will be submitted")</f>
        <v>783000</v>
      </c>
      <c r="N51" s="104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8" customFormat="1" x14ac:dyDescent="0.3">
      <c r="A52" s="1086" t="s">
        <v>8866</v>
      </c>
      <c r="B52" s="1160"/>
      <c r="C52" s="1020">
        <v>3838450</v>
      </c>
      <c r="D52" s="1020">
        <v>188450</v>
      </c>
      <c r="E52" s="1020">
        <f t="shared" si="0"/>
        <v>3650000</v>
      </c>
      <c r="F52" s="1040"/>
      <c r="G52" s="1021">
        <f ca="1">SUMIF(Posting!$B:$E,A52,Posting!$E:$E)</f>
        <v>3516728</v>
      </c>
      <c r="H52" s="1021">
        <f ca="1">SUMIF(Posting!$B:$F,A52,Posting!$F:$F)</f>
        <v>4000000</v>
      </c>
      <c r="I52" s="1021">
        <f ca="1">SUMIF(Supplier!$B:$F,A52,Supplier!$E:$E)-SUMIF(Supplier!$B:$F,A52,Supplier!$F:$F)</f>
        <v>22960</v>
      </c>
      <c r="J52" s="1021">
        <v>3729145.2</v>
      </c>
      <c r="K52" s="1021">
        <v>1030055</v>
      </c>
      <c r="L52" s="1021"/>
      <c r="M52" s="1021">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8" customFormat="1" x14ac:dyDescent="0.3">
      <c r="A53" s="1030"/>
      <c r="B53" s="1031"/>
      <c r="C53" s="1031"/>
      <c r="D53" s="1031"/>
      <c r="E53" s="1031"/>
      <c r="F53" s="1031"/>
      <c r="G53" s="1031"/>
      <c r="H53" s="1031"/>
      <c r="I53" s="313">
        <f ca="1">SUM(I2:I52)</f>
        <v>3759069</v>
      </c>
      <c r="J53" s="313">
        <f>SUM(J2:J52)</f>
        <v>210439331.30528498</v>
      </c>
      <c r="K53" s="313"/>
      <c r="L53" s="313"/>
      <c r="M53" s="313">
        <f ca="1">SUM(M2:M52)</f>
        <v>25229609.840935003</v>
      </c>
      <c r="N53" s="104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8" customFormat="1" x14ac:dyDescent="0.3">
      <c r="A54" s="4"/>
      <c r="B54" s="244"/>
      <c r="C54" s="1032"/>
      <c r="D54" s="1032"/>
      <c r="E54" s="1032"/>
      <c r="F54" s="1032"/>
      <c r="G54" s="1032"/>
      <c r="H54" s="1032"/>
      <c r="I54" s="1032"/>
      <c r="J54" s="1032"/>
      <c r="K54" s="1032"/>
      <c r="L54" s="1032"/>
      <c r="M54" s="1032"/>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6"/>
  <sheetViews>
    <sheetView workbookViewId="0">
      <pane ySplit="1" topLeftCell="A2" activePane="bottomLeft" state="frozen"/>
      <selection activeCell="D26" sqref="D26"/>
      <selection pane="bottomLeft" activeCell="D8" sqref="D8"/>
    </sheetView>
  </sheetViews>
  <sheetFormatPr defaultRowHeight="18.75" x14ac:dyDescent="0.3"/>
  <cols>
    <col min="1" max="1" width="30.28515625" style="4" customWidth="1"/>
    <col min="2" max="2" width="16.28515625" style="244" customWidth="1"/>
    <col min="3" max="3" width="12.85546875" style="244" customWidth="1"/>
    <col min="4" max="4" width="15.140625" style="244" customWidth="1"/>
    <col min="5" max="5" width="16" style="244" customWidth="1"/>
    <col min="6" max="6" width="17.5703125" style="244" customWidth="1"/>
    <col min="7" max="7" width="16.140625" style="244" customWidth="1"/>
    <col min="8" max="8" width="16.85546875" style="244" customWidth="1"/>
    <col min="9" max="9" width="16" style="244" customWidth="1"/>
    <col min="10" max="10" width="17.28515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98" t="s">
        <v>10894</v>
      </c>
      <c r="B1" s="1100" t="s">
        <v>12661</v>
      </c>
      <c r="C1" s="1105" t="s">
        <v>12663</v>
      </c>
      <c r="D1" s="1105" t="s">
        <v>12666</v>
      </c>
      <c r="E1" s="1100" t="s">
        <v>12662</v>
      </c>
      <c r="F1" s="1100" t="s">
        <v>12658</v>
      </c>
      <c r="G1" s="1104" t="s">
        <v>11016</v>
      </c>
      <c r="H1" s="1104" t="s">
        <v>12665</v>
      </c>
      <c r="I1" s="1099" t="s">
        <v>12659</v>
      </c>
      <c r="J1" s="1099" t="s">
        <v>12660</v>
      </c>
      <c r="K1" s="1099" t="s">
        <v>10898</v>
      </c>
      <c r="L1" s="1101" t="s">
        <v>11017</v>
      </c>
    </row>
    <row r="2" spans="1:200" s="4" customFormat="1" x14ac:dyDescent="0.3">
      <c r="A2" s="1086" t="s">
        <v>13316</v>
      </c>
      <c r="B2" s="1020">
        <v>1884625</v>
      </c>
      <c r="C2" s="1102">
        <v>0.1</v>
      </c>
      <c r="D2" s="1020">
        <f>C2*B2</f>
        <v>188462.5</v>
      </c>
      <c r="E2" s="1020">
        <f t="shared" ref="E2" si="0">B2-D2</f>
        <v>1696162.5</v>
      </c>
      <c r="F2" s="1021"/>
      <c r="G2" s="1021"/>
      <c r="H2" s="1021">
        <f t="shared" ref="H2" si="1">G2+F2</f>
        <v>0</v>
      </c>
      <c r="I2" s="1020">
        <f t="shared" ref="I2" si="2">H2*4.5%</f>
        <v>0</v>
      </c>
      <c r="J2" s="1020">
        <f t="shared" ref="J2" si="3">I2+H2</f>
        <v>0</v>
      </c>
      <c r="K2" s="1021">
        <f ca="1">SUMIF(Posting!$B:$F,A2,Posting!$F:$F)</f>
        <v>0</v>
      </c>
      <c r="L2" s="1021">
        <f t="shared" ref="L2" ca="1" si="4">J2-K2</f>
        <v>0</v>
      </c>
    </row>
    <row r="3" spans="1:200" s="4" customFormat="1" x14ac:dyDescent="0.3">
      <c r="A3" s="1086" t="s">
        <v>13315</v>
      </c>
      <c r="B3" s="1020">
        <v>6181940</v>
      </c>
      <c r="C3" s="1102">
        <v>0.08</v>
      </c>
      <c r="D3" s="1020">
        <f>C3*B3</f>
        <v>494555.2</v>
      </c>
      <c r="E3" s="1020">
        <f t="shared" ref="E3" si="5">B3-D3</f>
        <v>5687384.7999999998</v>
      </c>
      <c r="F3" s="1021"/>
      <c r="G3" s="1021"/>
      <c r="H3" s="1021">
        <f t="shared" ref="H3" si="6">G3+F3</f>
        <v>0</v>
      </c>
      <c r="I3" s="1020">
        <f t="shared" ref="I3" si="7">H3*4.5%</f>
        <v>0</v>
      </c>
      <c r="J3" s="1020">
        <f t="shared" ref="J3" si="8">I3+H3</f>
        <v>0</v>
      </c>
      <c r="K3" s="1021">
        <f ca="1">SUMIF(Posting!$B:$F,A3,Posting!$F:$F)</f>
        <v>0</v>
      </c>
      <c r="L3" s="1021">
        <f t="shared" ref="L3" ca="1" si="9">J3-K3</f>
        <v>0</v>
      </c>
    </row>
    <row r="4" spans="1:200" s="4" customFormat="1" x14ac:dyDescent="0.3">
      <c r="A4" s="1086" t="s">
        <v>13242</v>
      </c>
      <c r="B4" s="1020">
        <v>47244460.5</v>
      </c>
      <c r="C4" s="1102">
        <v>0.08</v>
      </c>
      <c r="D4" s="1020">
        <f>C4*B4</f>
        <v>3779556.84</v>
      </c>
      <c r="E4" s="1020">
        <f t="shared" ref="E4" si="10">B4-D4</f>
        <v>43464903.659999996</v>
      </c>
      <c r="F4" s="1021"/>
      <c r="G4" s="1021"/>
      <c r="H4" s="1021">
        <f t="shared" ref="H4" si="11">G4+F4</f>
        <v>0</v>
      </c>
      <c r="I4" s="1020">
        <f t="shared" ref="I4" si="12">H4*4.5%</f>
        <v>0</v>
      </c>
      <c r="J4" s="1020">
        <f t="shared" ref="J4" si="13">I4+H4</f>
        <v>0</v>
      </c>
      <c r="K4" s="1021">
        <f ca="1">SUMIF(Posting!$B:$F,A4,Posting!$F:$F)</f>
        <v>0</v>
      </c>
      <c r="L4" s="1021">
        <f t="shared" ref="L4" ca="1" si="14">J4-K4</f>
        <v>0</v>
      </c>
    </row>
    <row r="5" spans="1:200" s="4" customFormat="1" x14ac:dyDescent="0.3">
      <c r="A5" s="1086" t="s">
        <v>13194</v>
      </c>
      <c r="B5" s="1020">
        <v>28834775</v>
      </c>
      <c r="C5" s="1103" t="s">
        <v>12664</v>
      </c>
      <c r="D5" s="1020">
        <f>B5-E5</f>
        <v>4334775</v>
      </c>
      <c r="E5" s="1020">
        <v>24500000</v>
      </c>
      <c r="F5" s="1021"/>
      <c r="G5" s="1021"/>
      <c r="H5" s="1021">
        <f t="shared" ref="H5" si="15">G5+F5</f>
        <v>0</v>
      </c>
      <c r="I5" s="1020">
        <f t="shared" ref="I5" si="16">H5*4.5%</f>
        <v>0</v>
      </c>
      <c r="J5" s="1020">
        <f t="shared" ref="J5" si="17">I5+H5</f>
        <v>0</v>
      </c>
      <c r="K5" s="1021">
        <f ca="1">SUMIF(Posting!$B:$F,A5,Posting!$F:$F)</f>
        <v>0</v>
      </c>
      <c r="L5" s="1021">
        <f t="shared" ref="L5" ca="1" si="18">J5-K5</f>
        <v>0</v>
      </c>
    </row>
    <row r="6" spans="1:200" s="4" customFormat="1" x14ac:dyDescent="0.3">
      <c r="A6" s="1086" t="s">
        <v>13273</v>
      </c>
      <c r="B6" s="1020">
        <v>18946080</v>
      </c>
      <c r="C6" s="1102">
        <v>0.15</v>
      </c>
      <c r="D6" s="1020">
        <f>C6*B6</f>
        <v>2841912</v>
      </c>
      <c r="E6" s="1020">
        <f t="shared" ref="E6" si="19">B6-D6</f>
        <v>16104168</v>
      </c>
      <c r="F6" s="1021"/>
      <c r="G6" s="1021"/>
      <c r="H6" s="1021">
        <f t="shared" ref="H6" si="20">G6+F6</f>
        <v>0</v>
      </c>
      <c r="I6" s="1020">
        <f t="shared" ref="I6" si="21">H6*4.5%</f>
        <v>0</v>
      </c>
      <c r="J6" s="1020">
        <f t="shared" ref="J6" si="22">I6+H6</f>
        <v>0</v>
      </c>
      <c r="K6" s="1021">
        <f ca="1">SUMIF(Posting!$B:$F,A6,Posting!$F:$F)</f>
        <v>0</v>
      </c>
      <c r="L6" s="1021">
        <f t="shared" ref="L6" ca="1" si="23">J6-K6</f>
        <v>0</v>
      </c>
    </row>
    <row r="7" spans="1:200" s="4" customFormat="1" x14ac:dyDescent="0.3">
      <c r="A7" s="1086" t="s">
        <v>13314</v>
      </c>
      <c r="B7" s="1020">
        <v>9488782</v>
      </c>
      <c r="C7" s="1103" t="s">
        <v>12664</v>
      </c>
      <c r="D7" s="1020">
        <f>B7-E7</f>
        <v>1688782</v>
      </c>
      <c r="E7" s="1020">
        <v>7800000</v>
      </c>
      <c r="F7" s="1021"/>
      <c r="G7" s="1021"/>
      <c r="H7" s="1021">
        <f t="shared" ref="H7" si="24">G7+F7</f>
        <v>0</v>
      </c>
      <c r="I7" s="1020">
        <f t="shared" ref="I7" si="25">H7*4.5%</f>
        <v>0</v>
      </c>
      <c r="J7" s="1020">
        <f t="shared" ref="J7" si="26">I7+H7</f>
        <v>0</v>
      </c>
      <c r="K7" s="1021">
        <f ca="1">SUMIF(Posting!$B:$F,A7,Posting!$F:$F)</f>
        <v>0</v>
      </c>
      <c r="L7" s="1021">
        <f t="shared" ref="L7" ca="1" si="27">J7-K7</f>
        <v>0</v>
      </c>
    </row>
    <row r="8" spans="1:200" s="4" customFormat="1" x14ac:dyDescent="0.3">
      <c r="A8" s="1086" t="s">
        <v>13313</v>
      </c>
      <c r="B8" s="1020"/>
      <c r="C8" s="1103" t="s">
        <v>12664</v>
      </c>
      <c r="D8" s="1020"/>
      <c r="E8" s="1020">
        <f t="shared" ref="E8" si="28">B8-D8</f>
        <v>0</v>
      </c>
      <c r="F8" s="1021"/>
      <c r="G8" s="1021"/>
      <c r="H8" s="1021">
        <f t="shared" ref="H8" si="29">G8+F8</f>
        <v>0</v>
      </c>
      <c r="I8" s="1020">
        <f t="shared" ref="I8" si="30">H8*4.5%</f>
        <v>0</v>
      </c>
      <c r="J8" s="1020">
        <f t="shared" ref="J8" si="31">I8+H8</f>
        <v>0</v>
      </c>
      <c r="K8" s="1021">
        <f ca="1">SUMIF(Posting!$B:$F,A8,Posting!$F:$F)</f>
        <v>0</v>
      </c>
      <c r="L8" s="1021">
        <f t="shared" ref="L8" ca="1" si="32">J8-K8</f>
        <v>0</v>
      </c>
    </row>
    <row r="9" spans="1:200" s="4" customFormat="1" x14ac:dyDescent="0.3">
      <c r="A9" s="1086" t="s">
        <v>12410</v>
      </c>
      <c r="B9" s="1020"/>
      <c r="C9" s="1103" t="s">
        <v>12664</v>
      </c>
      <c r="D9" s="1020"/>
      <c r="E9" s="1020">
        <f t="shared" ref="E9:E24" si="33">B9-D9</f>
        <v>0</v>
      </c>
      <c r="F9" s="1021"/>
      <c r="G9" s="1021"/>
      <c r="H9" s="1021">
        <f t="shared" ref="H9:H24" si="34">G9+F9</f>
        <v>0</v>
      </c>
      <c r="I9" s="1020">
        <f t="shared" ref="I9:I24" si="35">H9*4.5%</f>
        <v>0</v>
      </c>
      <c r="J9" s="1020">
        <f t="shared" ref="J9:J22" si="36">I9+H9</f>
        <v>0</v>
      </c>
      <c r="K9" s="1021">
        <f ca="1">SUMIF(Posting!$B:$F,A9,Posting!$F:$F)</f>
        <v>0</v>
      </c>
      <c r="L9" s="1021">
        <f t="shared" ref="L9:L24" ca="1" si="37">J9-K9</f>
        <v>0</v>
      </c>
    </row>
    <row r="10" spans="1:200" s="4" customFormat="1" x14ac:dyDescent="0.3">
      <c r="A10" s="1086" t="s">
        <v>12769</v>
      </c>
      <c r="B10" s="1020"/>
      <c r="C10" s="1103"/>
      <c r="D10" s="1020"/>
      <c r="E10" s="1020"/>
      <c r="F10" s="1021"/>
      <c r="G10" s="1021"/>
      <c r="H10" s="1021">
        <f t="shared" si="34"/>
        <v>0</v>
      </c>
      <c r="I10" s="1020">
        <f t="shared" si="35"/>
        <v>0</v>
      </c>
      <c r="J10" s="1020">
        <f t="shared" si="36"/>
        <v>0</v>
      </c>
      <c r="K10" s="1021">
        <f ca="1">SUMIF(Posting!$B:$F,A10,Posting!$F:$F)</f>
        <v>0</v>
      </c>
      <c r="L10" s="1021">
        <f t="shared" ca="1" si="37"/>
        <v>0</v>
      </c>
    </row>
    <row r="11" spans="1:200" s="4" customFormat="1" x14ac:dyDescent="0.3">
      <c r="A11" s="1086" t="s">
        <v>12607</v>
      </c>
      <c r="B11" s="1020"/>
      <c r="C11" s="1102"/>
      <c r="D11" s="1020"/>
      <c r="E11" s="1020">
        <f>B11-D11</f>
        <v>0</v>
      </c>
      <c r="F11" s="1021"/>
      <c r="G11" s="1021"/>
      <c r="H11" s="1021">
        <f>G11+F11</f>
        <v>0</v>
      </c>
      <c r="I11" s="1020">
        <f>H11*4.5%</f>
        <v>0</v>
      </c>
      <c r="J11" s="1020">
        <f>I11+H11</f>
        <v>0</v>
      </c>
      <c r="K11" s="1021">
        <f ca="1">SUMIF(Posting!$B:$F,A11,Posting!$F:$F)</f>
        <v>0</v>
      </c>
      <c r="L11" s="1021">
        <f ca="1">J11-K11</f>
        <v>0</v>
      </c>
    </row>
    <row r="12" spans="1:200" s="4" customFormat="1" x14ac:dyDescent="0.3">
      <c r="A12" s="1086" t="s">
        <v>11605</v>
      </c>
      <c r="B12" s="1020"/>
      <c r="C12" s="1102"/>
      <c r="D12" s="1020"/>
      <c r="E12" s="1020">
        <f>'[5]quotation 2'!$I$20</f>
        <v>11816000</v>
      </c>
      <c r="F12" s="1021"/>
      <c r="G12" s="1021"/>
      <c r="H12" s="1021">
        <f>G12+E12</f>
        <v>11816000</v>
      </c>
      <c r="I12" s="1020">
        <f>H12*4.5%</f>
        <v>531720</v>
      </c>
      <c r="J12" s="1020">
        <f>I12+H12</f>
        <v>12347720</v>
      </c>
      <c r="K12" s="1021">
        <f ca="1">SUMIF(Posting!$B:$F,A12,Posting!$F:$F)</f>
        <v>10854400</v>
      </c>
      <c r="L12" s="1021">
        <f ca="1">J12-K12</f>
        <v>1493320</v>
      </c>
    </row>
    <row r="13" spans="1:200" s="1028" customFormat="1" x14ac:dyDescent="0.3">
      <c r="A13" s="1086" t="s">
        <v>11442</v>
      </c>
      <c r="B13" s="1020"/>
      <c r="C13" s="1102"/>
      <c r="D13" s="1020"/>
      <c r="E13" s="1020">
        <f>B13-D13</f>
        <v>0</v>
      </c>
      <c r="F13" s="1021"/>
      <c r="G13" s="1021"/>
      <c r="H13" s="1021">
        <f>G13+F13</f>
        <v>0</v>
      </c>
      <c r="I13" s="1020">
        <f>H13*4.5%</f>
        <v>0</v>
      </c>
      <c r="J13" s="1020">
        <f>I13+H13</f>
        <v>0</v>
      </c>
      <c r="K13" s="1021">
        <f ca="1">SUMIF(Posting!$B:$F,A13,Posting!$F:$F)</f>
        <v>11253125</v>
      </c>
      <c r="L13" s="1021"/>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4" customFormat="1" x14ac:dyDescent="0.3">
      <c r="A14" s="1139" t="s">
        <v>12609</v>
      </c>
      <c r="B14" s="1020">
        <v>5138700</v>
      </c>
      <c r="C14" s="1103" t="s">
        <v>12664</v>
      </c>
      <c r="D14" s="1020">
        <v>138700</v>
      </c>
      <c r="E14" s="1020">
        <f>B14-D14</f>
        <v>5000000</v>
      </c>
      <c r="F14" s="1021"/>
      <c r="G14" s="1021"/>
      <c r="H14" s="1021">
        <f>G14+E14</f>
        <v>5000000</v>
      </c>
      <c r="I14" s="1020">
        <f>H14*4.5%</f>
        <v>225000</v>
      </c>
      <c r="J14" s="1020">
        <f>I14+H14</f>
        <v>5225000</v>
      </c>
      <c r="K14" s="1021">
        <f ca="1">SUMIF(Posting!$B:$F,A14,Posting!$F:$F)</f>
        <v>1200000</v>
      </c>
      <c r="L14" s="1021">
        <f ca="1">J14-K14</f>
        <v>4025000</v>
      </c>
    </row>
    <row r="15" spans="1:200" s="4" customFormat="1" x14ac:dyDescent="0.3">
      <c r="A15" s="1139" t="s">
        <v>11883</v>
      </c>
      <c r="B15" s="1020">
        <v>76247089.599999994</v>
      </c>
      <c r="C15" s="1102">
        <v>0.12</v>
      </c>
      <c r="D15" s="1020">
        <f>C15*B15</f>
        <v>9149650.7519999985</v>
      </c>
      <c r="E15" s="1020">
        <f t="shared" si="33"/>
        <v>67097438.847999997</v>
      </c>
      <c r="F15" s="1021"/>
      <c r="G15" s="1021"/>
      <c r="H15" s="1021">
        <f>E15</f>
        <v>67097438.847999997</v>
      </c>
      <c r="I15" s="1020">
        <f t="shared" si="35"/>
        <v>3019384.74816</v>
      </c>
      <c r="J15" s="1020">
        <f t="shared" si="36"/>
        <v>70116823.596159995</v>
      </c>
      <c r="K15" s="1021">
        <f ca="1">SUMIF(Posting!$B:$F,A15,Posting!$F:$F)</f>
        <v>45337381</v>
      </c>
      <c r="L15" s="1021">
        <f t="shared" ca="1" si="37"/>
        <v>24779442.596159995</v>
      </c>
    </row>
    <row r="16" spans="1:200" s="4" customFormat="1" x14ac:dyDescent="0.3">
      <c r="A16" s="1139" t="s">
        <v>9659</v>
      </c>
      <c r="B16" s="1020">
        <v>19265070</v>
      </c>
      <c r="C16" s="1102"/>
      <c r="D16" s="1020"/>
      <c r="E16" s="1020">
        <f t="shared" si="33"/>
        <v>19265070</v>
      </c>
      <c r="F16" s="1021">
        <v>12264875</v>
      </c>
      <c r="G16" s="1021">
        <f>[6]Sheet1!$C$20</f>
        <v>553023</v>
      </c>
      <c r="H16" s="1021">
        <f t="shared" si="34"/>
        <v>12817898</v>
      </c>
      <c r="I16" s="1020">
        <f t="shared" si="35"/>
        <v>576805.41</v>
      </c>
      <c r="J16" s="1020">
        <f t="shared" si="36"/>
        <v>13394703.41</v>
      </c>
      <c r="K16" s="1021">
        <f ca="1">SUMIF(Posting!$B:$F,A16,Posting!$F:$F)</f>
        <v>10021233</v>
      </c>
      <c r="L16" s="1021">
        <f t="shared" ca="1" si="37"/>
        <v>3373470.41</v>
      </c>
    </row>
    <row r="17" spans="1:200" s="1028" customFormat="1" x14ac:dyDescent="0.3">
      <c r="A17" s="1139" t="s">
        <v>10336</v>
      </c>
      <c r="B17" s="1020"/>
      <c r="C17" s="1102"/>
      <c r="D17" s="1020"/>
      <c r="E17" s="1020">
        <v>9265000</v>
      </c>
      <c r="F17" s="1021"/>
      <c r="G17" s="1021">
        <f>[7]Sheet1!$C$26</f>
        <v>1337650</v>
      </c>
      <c r="H17" s="1021">
        <f>G17+E17</f>
        <v>10602650</v>
      </c>
      <c r="I17" s="1020">
        <f t="shared" si="35"/>
        <v>477119.25</v>
      </c>
      <c r="J17" s="1020">
        <f t="shared" si="36"/>
        <v>11079769.25</v>
      </c>
      <c r="K17" s="1021">
        <f ca="1">SUMIF(Posting!$B:$F,A17,Posting!$F:$F)</f>
        <v>7705250</v>
      </c>
      <c r="L17" s="1021">
        <f t="shared" ca="1" si="37"/>
        <v>3374519.25</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8" customFormat="1" x14ac:dyDescent="0.3">
      <c r="A18" s="1139" t="s">
        <v>9400</v>
      </c>
      <c r="B18" s="1020">
        <v>9435400</v>
      </c>
      <c r="C18" s="1102"/>
      <c r="D18" s="1020"/>
      <c r="E18" s="1020">
        <f t="shared" si="33"/>
        <v>9435400</v>
      </c>
      <c r="F18" s="1021">
        <v>7634180.5</v>
      </c>
      <c r="G18" s="1021">
        <f>[8]Sheet1!$C$23</f>
        <v>1335898.3032</v>
      </c>
      <c r="H18" s="1021">
        <f t="shared" si="34"/>
        <v>8970078.803199999</v>
      </c>
      <c r="I18" s="1020">
        <f t="shared" si="35"/>
        <v>403653.54614399996</v>
      </c>
      <c r="J18" s="1020">
        <f t="shared" si="36"/>
        <v>9373732.3493439984</v>
      </c>
      <c r="K18" s="1021">
        <f ca="1">SUMIF(Posting!$B:$F,A18,Posting!$F:$F)</f>
        <v>6590400</v>
      </c>
      <c r="L18" s="1021">
        <f t="shared" ca="1" si="37"/>
        <v>2783332.3493439984</v>
      </c>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8" customFormat="1" x14ac:dyDescent="0.3">
      <c r="A19" s="1139" t="s">
        <v>8874</v>
      </c>
      <c r="B19" s="1020">
        <v>14110484</v>
      </c>
      <c r="C19" s="1102">
        <v>7.0000000000000007E-2</v>
      </c>
      <c r="D19" s="1020">
        <f>C19*B19</f>
        <v>987733.88000000012</v>
      </c>
      <c r="E19" s="1020">
        <f t="shared" ref="E19" si="38">B19-D19</f>
        <v>13122750.119999999</v>
      </c>
      <c r="F19" s="1021">
        <v>15743818.6</v>
      </c>
      <c r="G19" s="1021">
        <f>[9]Sheet1!$D$26</f>
        <v>3091025.3200000003</v>
      </c>
      <c r="H19" s="1021">
        <f t="shared" si="34"/>
        <v>18834843.920000002</v>
      </c>
      <c r="I19" s="1020">
        <f t="shared" si="35"/>
        <v>847567.97640000004</v>
      </c>
      <c r="J19" s="1020">
        <f t="shared" si="36"/>
        <v>19682411.896400001</v>
      </c>
      <c r="K19" s="1021">
        <f ca="1">SUMIF(Posting!$B:$F,A19,Posting!$F:$F)+1300000</f>
        <v>15775224</v>
      </c>
      <c r="L19" s="1021">
        <f t="shared" ca="1" si="37"/>
        <v>3907187.8964000009</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28" customFormat="1" x14ac:dyDescent="0.3">
      <c r="A20" s="1139" t="s">
        <v>9505</v>
      </c>
      <c r="B20" s="1020">
        <f>[4]Summary!$C$14</f>
        <v>7767350</v>
      </c>
      <c r="C20" s="1102"/>
      <c r="D20" s="1020"/>
      <c r="E20" s="1020">
        <f t="shared" si="33"/>
        <v>7767350</v>
      </c>
      <c r="F20" s="1021">
        <v>4180000</v>
      </c>
      <c r="G20" s="1021">
        <v>657480</v>
      </c>
      <c r="H20" s="1021">
        <f t="shared" si="34"/>
        <v>4837480</v>
      </c>
      <c r="I20" s="1020">
        <f t="shared" si="35"/>
        <v>217686.6</v>
      </c>
      <c r="J20" s="1020">
        <f t="shared" si="36"/>
        <v>5055166.5999999996</v>
      </c>
      <c r="K20" s="1021">
        <f ca="1">SUMIF(Posting!$B:$F,A20,Posting!$F:$F)</f>
        <v>3185630</v>
      </c>
      <c r="L20" s="1021">
        <f t="shared" ca="1" si="37"/>
        <v>1869536.5999999996</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28" customFormat="1" x14ac:dyDescent="0.3">
      <c r="A21" s="1139" t="s">
        <v>7919</v>
      </c>
      <c r="B21" s="1020">
        <v>22948040</v>
      </c>
      <c r="C21" s="1140">
        <v>6.3E-2</v>
      </c>
      <c r="D21" s="1020">
        <v>1445726.52</v>
      </c>
      <c r="E21" s="1020">
        <f t="shared" si="33"/>
        <v>21502313.48</v>
      </c>
      <c r="F21" s="1021">
        <v>22717925.745000001</v>
      </c>
      <c r="G21" s="1021">
        <v>1010566</v>
      </c>
      <c r="H21" s="1021">
        <f t="shared" si="34"/>
        <v>23728491.745000001</v>
      </c>
      <c r="I21" s="1020">
        <f t="shared" si="35"/>
        <v>1067782.1285250001</v>
      </c>
      <c r="J21" s="1020">
        <f t="shared" si="36"/>
        <v>24796273.873525001</v>
      </c>
      <c r="K21" s="1021">
        <f ca="1">SUMIF(Posting!$B:$F,A21,Posting!$F:$F)</f>
        <v>26037593</v>
      </c>
      <c r="L21" s="1021">
        <f t="shared" ca="1" si="37"/>
        <v>-1241319.1264749989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28" customFormat="1" x14ac:dyDescent="0.3">
      <c r="A22" s="1139" t="s">
        <v>8337</v>
      </c>
      <c r="B22" s="1020">
        <v>12161762</v>
      </c>
      <c r="C22" s="1102"/>
      <c r="D22" s="1020"/>
      <c r="E22" s="1020">
        <f t="shared" si="33"/>
        <v>12161762</v>
      </c>
      <c r="F22" s="1021">
        <v>12508883.5</v>
      </c>
      <c r="G22" s="1021">
        <f>[10]Sheet1!$C$26</f>
        <v>1879892</v>
      </c>
      <c r="H22" s="1021">
        <f t="shared" si="34"/>
        <v>14388775.5</v>
      </c>
      <c r="I22" s="1020">
        <f t="shared" si="35"/>
        <v>647494.89749999996</v>
      </c>
      <c r="J22" s="1020">
        <f t="shared" si="36"/>
        <v>15036270.397500001</v>
      </c>
      <c r="K22" s="1021">
        <f ca="1">SUMIF(Posting!$B:$F,A22,Posting!$F:$F)</f>
        <v>14204081</v>
      </c>
      <c r="L22" s="1021">
        <f t="shared" ca="1" si="37"/>
        <v>832189.39750000089</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28" customFormat="1" x14ac:dyDescent="0.3">
      <c r="A23" s="1139" t="s">
        <v>8041</v>
      </c>
      <c r="B23" s="1020">
        <v>24512695</v>
      </c>
      <c r="C23" s="1102"/>
      <c r="D23" s="1020"/>
      <c r="E23" s="1020">
        <f>B23-D23</f>
        <v>24512695</v>
      </c>
      <c r="F23" s="1021">
        <v>26121171.999999996</v>
      </c>
      <c r="G23" s="1021">
        <f>[11]Sheet1!$E$24</f>
        <v>3571369.0625</v>
      </c>
      <c r="H23" s="1021">
        <f t="shared" si="34"/>
        <v>29692541.062499996</v>
      </c>
      <c r="I23" s="1020">
        <f t="shared" si="35"/>
        <v>1336164.3478124999</v>
      </c>
      <c r="J23" s="1020">
        <f>I23+H23</f>
        <v>31028705.410312496</v>
      </c>
      <c r="K23" s="1106">
        <f ca="1">SUMIF(Posting!$B:$F,A23,Posting!$F:$F)-835500</f>
        <v>27744816</v>
      </c>
      <c r="L23" s="1021">
        <f t="shared" ca="1" si="37"/>
        <v>3283889.4103124961</v>
      </c>
      <c r="M23" s="104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28" customFormat="1" x14ac:dyDescent="0.3">
      <c r="A24" s="1139" t="s">
        <v>8866</v>
      </c>
      <c r="B24" s="1020">
        <v>5842450</v>
      </c>
      <c r="C24" s="1020"/>
      <c r="D24" s="1020">
        <v>188450</v>
      </c>
      <c r="E24" s="1020">
        <f t="shared" si="33"/>
        <v>5654000</v>
      </c>
      <c r="F24" s="1021">
        <v>5866320</v>
      </c>
      <c r="G24" s="1021">
        <f>[12]Sheet1!$C$23</f>
        <v>1099464.3999999999</v>
      </c>
      <c r="H24" s="1021">
        <f t="shared" si="34"/>
        <v>6965784.4000000004</v>
      </c>
      <c r="I24" s="1020">
        <f t="shared" si="35"/>
        <v>313460.29800000001</v>
      </c>
      <c r="J24" s="1020">
        <f>I24+H24</f>
        <v>7279244.6980000008</v>
      </c>
      <c r="K24" s="1021">
        <f ca="1">SUMIF(Posting!$B:$F,A24,Posting!$F:$F)</f>
        <v>4000000</v>
      </c>
      <c r="L24" s="1021">
        <f t="shared" ca="1" si="37"/>
        <v>3279244.6980000008</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154" customFormat="1" ht="23.25" customHeight="1" x14ac:dyDescent="0.25">
      <c r="A25" s="1149"/>
      <c r="B25" s="1021"/>
      <c r="C25" s="1150"/>
      <c r="D25" s="1021"/>
      <c r="E25" s="1021"/>
      <c r="F25" s="1151"/>
      <c r="G25" s="1151"/>
      <c r="H25" s="1151"/>
      <c r="I25" s="1021"/>
      <c r="J25" s="1151">
        <f>SUM(J4:J24)</f>
        <v>224415821.48124149</v>
      </c>
      <c r="K25" s="1151">
        <f ca="1">SUM(K4:K24)</f>
        <v>183909133</v>
      </c>
      <c r="L25" s="1107">
        <f ca="1">SUM(L4:L24)</f>
        <v>51759813.481241494</v>
      </c>
      <c r="M25" s="1152"/>
      <c r="N25" s="1153"/>
      <c r="O25" s="1153"/>
      <c r="P25" s="1153"/>
      <c r="Q25" s="1153"/>
      <c r="R25" s="1153"/>
      <c r="S25" s="1153"/>
      <c r="T25" s="1153"/>
      <c r="U25" s="1153"/>
      <c r="V25" s="1153"/>
      <c r="W25" s="1153"/>
      <c r="X25" s="1153"/>
      <c r="Y25" s="1153"/>
      <c r="Z25" s="1153"/>
      <c r="AA25" s="1153"/>
      <c r="AB25" s="1153"/>
      <c r="AC25" s="1153"/>
      <c r="AD25" s="1153"/>
      <c r="AE25" s="1153"/>
      <c r="AF25" s="1153"/>
      <c r="AG25" s="1153"/>
      <c r="AH25" s="1153"/>
      <c r="AI25" s="1153"/>
      <c r="AJ25" s="1153"/>
      <c r="AK25" s="1153"/>
      <c r="AL25" s="1153"/>
      <c r="AM25" s="1153"/>
      <c r="AN25" s="1153"/>
      <c r="AO25" s="1153"/>
      <c r="AP25" s="1153"/>
      <c r="AQ25" s="1153"/>
      <c r="AR25" s="1153"/>
      <c r="AS25" s="1153"/>
      <c r="AT25" s="1153"/>
      <c r="AU25" s="1153"/>
      <c r="AV25" s="1153"/>
      <c r="AW25" s="1153"/>
      <c r="AX25" s="1153"/>
      <c r="AY25" s="1153"/>
      <c r="AZ25" s="1153"/>
      <c r="BA25" s="1153"/>
      <c r="BB25" s="1153"/>
      <c r="BC25" s="1153"/>
      <c r="BD25" s="1153"/>
      <c r="BE25" s="1153"/>
      <c r="BF25" s="1153"/>
      <c r="BG25" s="1153"/>
      <c r="BH25" s="1153"/>
      <c r="BI25" s="1153"/>
      <c r="BJ25" s="1153"/>
      <c r="BK25" s="1153"/>
      <c r="BL25" s="1153"/>
      <c r="BM25" s="1153"/>
      <c r="BN25" s="1153"/>
      <c r="BO25" s="1153"/>
      <c r="BP25" s="1153"/>
      <c r="BQ25" s="1153"/>
      <c r="BR25" s="1153"/>
      <c r="BS25" s="1153"/>
      <c r="BT25" s="1153"/>
      <c r="BU25" s="1153"/>
      <c r="BV25" s="1153"/>
      <c r="BW25" s="1153"/>
      <c r="BX25" s="1153"/>
      <c r="BY25" s="1153"/>
      <c r="BZ25" s="1153"/>
      <c r="CA25" s="1153"/>
      <c r="CB25" s="1153"/>
      <c r="CC25" s="1153"/>
      <c r="CD25" s="1153"/>
      <c r="CE25" s="1153"/>
      <c r="CF25" s="1153"/>
      <c r="CG25" s="1153"/>
      <c r="CH25" s="1153"/>
      <c r="CI25" s="1153"/>
      <c r="CJ25" s="1153"/>
      <c r="CK25" s="1153"/>
      <c r="CL25" s="1153"/>
      <c r="CM25" s="1153"/>
      <c r="CN25" s="1153"/>
      <c r="CO25" s="1153"/>
      <c r="CP25" s="1153"/>
      <c r="CQ25" s="1153"/>
      <c r="CR25" s="1153"/>
      <c r="CS25" s="1153"/>
      <c r="CT25" s="1153"/>
      <c r="CU25" s="1153"/>
      <c r="CV25" s="1153"/>
      <c r="CW25" s="1153"/>
      <c r="CX25" s="1153"/>
      <c r="CY25" s="1153"/>
      <c r="CZ25" s="1153"/>
      <c r="DA25" s="1153"/>
      <c r="DB25" s="1153"/>
      <c r="DC25" s="1153"/>
      <c r="DD25" s="1153"/>
      <c r="DE25" s="1153"/>
      <c r="DF25" s="1153"/>
      <c r="DG25" s="1153"/>
      <c r="DH25" s="1153"/>
      <c r="DI25" s="1153"/>
      <c r="DJ25" s="1153"/>
      <c r="DK25" s="1153"/>
      <c r="DL25" s="1153"/>
      <c r="DM25" s="1153"/>
      <c r="DN25" s="1153"/>
      <c r="DO25" s="1153"/>
      <c r="DP25" s="1153"/>
      <c r="DQ25" s="1153"/>
      <c r="DR25" s="1153"/>
      <c r="DS25" s="1153"/>
      <c r="DT25" s="1153"/>
      <c r="DU25" s="1153"/>
      <c r="DV25" s="1153"/>
      <c r="DW25" s="1153"/>
      <c r="DX25" s="1153"/>
      <c r="DY25" s="1153"/>
      <c r="DZ25" s="1153"/>
      <c r="EA25" s="1153"/>
      <c r="EB25" s="1153"/>
      <c r="EC25" s="1153"/>
      <c r="ED25" s="1153"/>
      <c r="EE25" s="1153"/>
      <c r="EF25" s="1153"/>
      <c r="EG25" s="1153"/>
      <c r="EH25" s="1153"/>
      <c r="EI25" s="1153"/>
      <c r="EJ25" s="1153"/>
      <c r="EK25" s="1153"/>
      <c r="EL25" s="1153"/>
      <c r="EM25" s="1153"/>
      <c r="EN25" s="1153"/>
      <c r="EO25" s="1153"/>
      <c r="EP25" s="1153"/>
      <c r="EQ25" s="1153"/>
      <c r="ER25" s="1153"/>
      <c r="ES25" s="1153"/>
      <c r="ET25" s="1153"/>
      <c r="EU25" s="1153"/>
      <c r="EV25" s="1153"/>
      <c r="EW25" s="1153"/>
      <c r="EX25" s="1153"/>
      <c r="EY25" s="1153"/>
      <c r="EZ25" s="1153"/>
      <c r="FA25" s="1153"/>
      <c r="FB25" s="1153"/>
      <c r="FC25" s="1153"/>
      <c r="FD25" s="1153"/>
      <c r="FE25" s="1153"/>
      <c r="FF25" s="1153"/>
      <c r="FG25" s="1153"/>
      <c r="FH25" s="1153"/>
      <c r="FI25" s="1153"/>
      <c r="FJ25" s="1153"/>
      <c r="FK25" s="1153"/>
      <c r="FL25" s="1153"/>
      <c r="FM25" s="1153"/>
      <c r="FN25" s="1153"/>
      <c r="FO25" s="1153"/>
      <c r="FP25" s="1153"/>
      <c r="FQ25" s="1153"/>
      <c r="FR25" s="1153"/>
      <c r="FS25" s="1153"/>
      <c r="FT25" s="1153"/>
      <c r="FU25" s="1153"/>
      <c r="FV25" s="1153"/>
      <c r="FW25" s="1153"/>
      <c r="FX25" s="1153"/>
      <c r="FY25" s="1153"/>
      <c r="FZ25" s="1153"/>
      <c r="GA25" s="1153"/>
      <c r="GB25" s="1153"/>
      <c r="GC25" s="1153"/>
      <c r="GD25" s="1153"/>
      <c r="GE25" s="1153"/>
      <c r="GF25" s="1153"/>
      <c r="GG25" s="1153"/>
      <c r="GH25" s="1153"/>
      <c r="GI25" s="1153"/>
      <c r="GJ25" s="1153"/>
      <c r="GK25" s="1153"/>
      <c r="GL25" s="1153"/>
      <c r="GM25" s="1153"/>
      <c r="GN25" s="1153"/>
      <c r="GO25" s="1153"/>
      <c r="GP25" s="1153"/>
      <c r="GQ25" s="1153"/>
      <c r="GR25" s="1153"/>
    </row>
    <row r="26" spans="1:200" s="1028" customFormat="1" x14ac:dyDescent="0.3">
      <c r="A26" s="4"/>
      <c r="B26" s="1032"/>
      <c r="C26" s="1032"/>
      <c r="D26" s="1032"/>
      <c r="E26" s="1032"/>
      <c r="F26" s="1032"/>
      <c r="G26" s="1032"/>
      <c r="H26" s="1032"/>
      <c r="I26" s="1032"/>
      <c r="J26" s="1032"/>
      <c r="K26" s="1032"/>
      <c r="L26" s="1032"/>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sheetData>
  <pageMargins left="0.7" right="0.7" top="0.75" bottom="0.75" header="0.3" footer="0.3"/>
  <pageSetup paperSize="9" orientation="landscape" horizontalDpi="4294967295" verticalDpi="4294967295" r:id="rId1"/>
  <ignoredErrors>
    <ignoredError sqref="I9"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90"/>
  <sheetViews>
    <sheetView zoomScale="120" zoomScaleNormal="120" workbookViewId="0">
      <pane ySplit="1" topLeftCell="A3778" activePane="bottomLeft" state="frozen"/>
      <selection activeCell="D26" sqref="D26"/>
      <selection pane="bottomLeft" activeCell="G3794" sqref="G3794"/>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7"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80" t="s">
        <v>179</v>
      </c>
      <c r="E1" s="760" t="s">
        <v>157</v>
      </c>
      <c r="F1" s="761" t="s">
        <v>158</v>
      </c>
      <c r="G1" s="762" t="s">
        <v>5</v>
      </c>
      <c r="H1" s="763" t="s">
        <v>2</v>
      </c>
      <c r="I1" s="1013" t="s">
        <v>10858</v>
      </c>
    </row>
    <row r="2" spans="1:9" x14ac:dyDescent="0.25">
      <c r="A2" s="17">
        <v>42332</v>
      </c>
      <c r="B2" s="21" t="s">
        <v>40</v>
      </c>
      <c r="C2" s="13" t="s">
        <v>180</v>
      </c>
      <c r="D2" s="764">
        <v>3572</v>
      </c>
      <c r="E2" s="18">
        <v>19280</v>
      </c>
      <c r="F2" s="19"/>
      <c r="G2" s="20">
        <f t="shared" ref="G2:G20" si="0">E2-F2</f>
        <v>19280</v>
      </c>
      <c r="H2" s="13"/>
    </row>
    <row r="3" spans="1:9" x14ac:dyDescent="0.25">
      <c r="A3" s="17">
        <v>42339</v>
      </c>
      <c r="B3" s="21" t="s">
        <v>129</v>
      </c>
      <c r="C3" s="13" t="s">
        <v>180</v>
      </c>
      <c r="D3" s="764">
        <v>33885</v>
      </c>
      <c r="E3" s="18">
        <v>25860</v>
      </c>
      <c r="F3" s="19"/>
      <c r="G3" s="20">
        <f t="shared" si="0"/>
        <v>25860</v>
      </c>
      <c r="H3" s="13"/>
    </row>
    <row r="4" spans="1:9" x14ac:dyDescent="0.25">
      <c r="A4" s="17">
        <v>42352</v>
      </c>
      <c r="B4" s="21" t="s">
        <v>38</v>
      </c>
      <c r="C4" s="13" t="s">
        <v>180</v>
      </c>
      <c r="D4" s="764">
        <v>33977</v>
      </c>
      <c r="E4" s="18">
        <v>37412</v>
      </c>
      <c r="F4" s="19"/>
      <c r="G4" s="20">
        <f t="shared" si="0"/>
        <v>37412</v>
      </c>
      <c r="H4" s="13"/>
    </row>
    <row r="5" spans="1:9" x14ac:dyDescent="0.25">
      <c r="A5" s="17">
        <v>42355</v>
      </c>
      <c r="B5" s="21" t="s">
        <v>38</v>
      </c>
      <c r="C5" s="13" t="s">
        <v>169</v>
      </c>
      <c r="D5" s="765">
        <v>149</v>
      </c>
      <c r="E5" s="22">
        <v>2699</v>
      </c>
      <c r="F5" s="19"/>
      <c r="G5" s="14">
        <f t="shared" si="0"/>
        <v>2699</v>
      </c>
      <c r="H5" s="13"/>
    </row>
    <row r="6" spans="1:9" x14ac:dyDescent="0.25">
      <c r="A6" s="17">
        <v>42359</v>
      </c>
      <c r="B6" s="21" t="s">
        <v>40</v>
      </c>
      <c r="C6" s="13" t="s">
        <v>180</v>
      </c>
      <c r="D6" s="764">
        <v>12454</v>
      </c>
      <c r="E6" s="18">
        <v>436000</v>
      </c>
      <c r="F6" s="19"/>
      <c r="G6" s="20">
        <f t="shared" si="0"/>
        <v>436000</v>
      </c>
      <c r="H6" s="13"/>
    </row>
    <row r="7" spans="1:9" x14ac:dyDescent="0.25">
      <c r="A7" s="17">
        <v>42366</v>
      </c>
      <c r="B7" s="21" t="s">
        <v>40</v>
      </c>
      <c r="C7" s="13" t="s">
        <v>180</v>
      </c>
      <c r="D7" s="764">
        <v>34024</v>
      </c>
      <c r="E7" s="18">
        <v>18500</v>
      </c>
      <c r="F7" s="19"/>
      <c r="G7" s="20">
        <f t="shared" si="0"/>
        <v>18500</v>
      </c>
      <c r="H7" s="13"/>
    </row>
    <row r="8" spans="1:9" x14ac:dyDescent="0.25">
      <c r="A8" s="17">
        <v>42366</v>
      </c>
      <c r="B8" s="21" t="s">
        <v>129</v>
      </c>
      <c r="C8" s="13" t="s">
        <v>180</v>
      </c>
      <c r="D8" s="764">
        <v>34025</v>
      </c>
      <c r="E8" s="18">
        <v>39900</v>
      </c>
      <c r="F8" s="19"/>
      <c r="G8" s="20">
        <f t="shared" si="0"/>
        <v>39900</v>
      </c>
      <c r="H8" s="13"/>
    </row>
    <row r="9" spans="1:9" x14ac:dyDescent="0.25">
      <c r="A9" s="17">
        <v>42369</v>
      </c>
      <c r="B9" s="23" t="s">
        <v>129</v>
      </c>
      <c r="C9" s="13" t="s">
        <v>169</v>
      </c>
      <c r="D9" s="766">
        <v>154</v>
      </c>
      <c r="E9" s="22">
        <v>1884</v>
      </c>
      <c r="F9" s="19"/>
      <c r="G9" s="14">
        <f t="shared" si="0"/>
        <v>1884</v>
      </c>
      <c r="H9" s="13"/>
    </row>
    <row r="10" spans="1:9" x14ac:dyDescent="0.25">
      <c r="A10" s="17">
        <v>42371</v>
      </c>
      <c r="B10" s="21" t="s">
        <v>40</v>
      </c>
      <c r="C10" s="13" t="s">
        <v>180</v>
      </c>
      <c r="D10" s="764">
        <v>12533</v>
      </c>
      <c r="E10" s="18">
        <v>59000</v>
      </c>
      <c r="F10" s="19"/>
      <c r="G10" s="20">
        <f t="shared" si="0"/>
        <v>59000</v>
      </c>
      <c r="H10" s="13"/>
    </row>
    <row r="11" spans="1:9" x14ac:dyDescent="0.25">
      <c r="A11" s="17">
        <v>42385</v>
      </c>
      <c r="B11" s="21" t="s">
        <v>130</v>
      </c>
      <c r="C11" s="13" t="s">
        <v>161</v>
      </c>
      <c r="D11" s="764">
        <v>672</v>
      </c>
      <c r="E11" s="24">
        <v>21602</v>
      </c>
      <c r="F11" s="19"/>
      <c r="G11" s="20">
        <f t="shared" si="0"/>
        <v>21602</v>
      </c>
      <c r="H11" s="13"/>
    </row>
    <row r="12" spans="1:9" x14ac:dyDescent="0.25">
      <c r="A12" s="17">
        <v>42387</v>
      </c>
      <c r="B12" s="21" t="s">
        <v>40</v>
      </c>
      <c r="C12" s="13" t="s">
        <v>164</v>
      </c>
      <c r="D12" s="764">
        <v>6761</v>
      </c>
      <c r="E12" s="24">
        <v>41971</v>
      </c>
      <c r="F12" s="19"/>
      <c r="G12" s="20">
        <f t="shared" si="0"/>
        <v>41971</v>
      </c>
      <c r="H12" s="13"/>
    </row>
    <row r="13" spans="1:9" x14ac:dyDescent="0.25">
      <c r="A13" s="17">
        <v>42387</v>
      </c>
      <c r="B13" s="21" t="s">
        <v>40</v>
      </c>
      <c r="C13" s="13" t="s">
        <v>164</v>
      </c>
      <c r="D13" s="764">
        <v>6927</v>
      </c>
      <c r="E13" s="24">
        <v>11578</v>
      </c>
      <c r="F13" s="19"/>
      <c r="G13" s="20">
        <f t="shared" si="0"/>
        <v>11578</v>
      </c>
      <c r="H13" s="13"/>
    </row>
    <row r="14" spans="1:9" x14ac:dyDescent="0.25">
      <c r="A14" s="17">
        <v>42387</v>
      </c>
      <c r="B14" s="21" t="s">
        <v>11</v>
      </c>
      <c r="C14" s="13" t="s">
        <v>164</v>
      </c>
      <c r="D14" s="765">
        <v>170</v>
      </c>
      <c r="E14" s="25">
        <v>414</v>
      </c>
      <c r="F14" s="19"/>
      <c r="G14" s="20">
        <f t="shared" si="0"/>
        <v>414</v>
      </c>
      <c r="H14" s="13"/>
    </row>
    <row r="15" spans="1:9" x14ac:dyDescent="0.25">
      <c r="A15" s="17">
        <v>42387</v>
      </c>
      <c r="B15" s="21" t="s">
        <v>11</v>
      </c>
      <c r="C15" s="13" t="s">
        <v>164</v>
      </c>
      <c r="D15" s="765">
        <v>144</v>
      </c>
      <c r="E15" s="25">
        <v>3853</v>
      </c>
      <c r="F15" s="19"/>
      <c r="G15" s="20">
        <f t="shared" si="0"/>
        <v>3853</v>
      </c>
      <c r="H15" s="13"/>
    </row>
    <row r="16" spans="1:9" x14ac:dyDescent="0.25">
      <c r="A16" s="17">
        <v>42387</v>
      </c>
      <c r="B16" s="21" t="s">
        <v>11</v>
      </c>
      <c r="C16" s="13" t="s">
        <v>164</v>
      </c>
      <c r="D16" s="765">
        <v>159</v>
      </c>
      <c r="E16" s="25">
        <v>6782</v>
      </c>
      <c r="F16" s="19"/>
      <c r="G16" s="20">
        <f t="shared" si="0"/>
        <v>6782</v>
      </c>
      <c r="H16" s="13"/>
    </row>
    <row r="17" spans="1:8" x14ac:dyDescent="0.25">
      <c r="A17" s="17">
        <v>42393</v>
      </c>
      <c r="B17" s="21" t="s">
        <v>11</v>
      </c>
      <c r="C17" s="13" t="s">
        <v>164</v>
      </c>
      <c r="D17" s="765">
        <v>265</v>
      </c>
      <c r="E17" s="25">
        <v>9000</v>
      </c>
      <c r="F17" s="19"/>
      <c r="G17" s="20">
        <f t="shared" si="0"/>
        <v>9000</v>
      </c>
      <c r="H17" s="13"/>
    </row>
    <row r="18" spans="1:8" x14ac:dyDescent="0.25">
      <c r="A18" s="17">
        <v>42394</v>
      </c>
      <c r="B18" s="21" t="s">
        <v>40</v>
      </c>
      <c r="C18" s="13" t="s">
        <v>161</v>
      </c>
      <c r="D18" s="765"/>
      <c r="E18" s="26">
        <v>214133</v>
      </c>
      <c r="F18" s="19"/>
      <c r="G18" s="20">
        <f t="shared" si="0"/>
        <v>214133</v>
      </c>
      <c r="H18" s="13"/>
    </row>
    <row r="19" spans="1:8" x14ac:dyDescent="0.25">
      <c r="A19" s="17">
        <v>42394</v>
      </c>
      <c r="B19" s="21" t="s">
        <v>130</v>
      </c>
      <c r="C19" s="13" t="s">
        <v>161</v>
      </c>
      <c r="D19" s="765">
        <v>535</v>
      </c>
      <c r="E19" s="22">
        <v>194720</v>
      </c>
      <c r="F19" s="19"/>
      <c r="G19" s="20">
        <f t="shared" si="0"/>
        <v>194720</v>
      </c>
      <c r="H19" s="13"/>
    </row>
    <row r="20" spans="1:8" x14ac:dyDescent="0.25">
      <c r="A20" s="17">
        <v>42394</v>
      </c>
      <c r="B20" s="21" t="s">
        <v>129</v>
      </c>
      <c r="C20" s="13" t="s">
        <v>161</v>
      </c>
      <c r="D20" s="765">
        <v>631</v>
      </c>
      <c r="E20" s="22">
        <v>65996</v>
      </c>
      <c r="F20" s="19"/>
      <c r="G20" s="20">
        <f t="shared" si="0"/>
        <v>65996</v>
      </c>
      <c r="H20" s="13"/>
    </row>
    <row r="21" spans="1:8" x14ac:dyDescent="0.25">
      <c r="A21" s="17">
        <v>42394</v>
      </c>
      <c r="B21" s="21" t="s">
        <v>14</v>
      </c>
      <c r="C21" s="13" t="s">
        <v>164</v>
      </c>
      <c r="D21" s="765"/>
      <c r="E21" s="22">
        <v>30677</v>
      </c>
      <c r="F21" s="19"/>
      <c r="G21" s="20">
        <f t="shared" ref="G21:G27" si="1">E21-F21</f>
        <v>30677</v>
      </c>
      <c r="H21" s="13"/>
    </row>
    <row r="22" spans="1:8" x14ac:dyDescent="0.25">
      <c r="A22" s="17">
        <v>42394</v>
      </c>
      <c r="B22" s="21" t="s">
        <v>40</v>
      </c>
      <c r="C22" s="13" t="s">
        <v>164</v>
      </c>
      <c r="D22" s="765"/>
      <c r="E22" s="22">
        <v>49576</v>
      </c>
      <c r="F22" s="19"/>
      <c r="G22" s="20">
        <f t="shared" si="1"/>
        <v>49576</v>
      </c>
      <c r="H22" s="13"/>
    </row>
    <row r="23" spans="1:8" x14ac:dyDescent="0.25">
      <c r="A23" s="17">
        <v>42394</v>
      </c>
      <c r="B23" s="21" t="s">
        <v>160</v>
      </c>
      <c r="C23" s="13" t="s">
        <v>164</v>
      </c>
      <c r="D23" s="765"/>
      <c r="E23" s="22">
        <v>7375</v>
      </c>
      <c r="F23" s="19"/>
      <c r="G23" s="20">
        <f t="shared" si="1"/>
        <v>7375</v>
      </c>
      <c r="H23" s="13"/>
    </row>
    <row r="24" spans="1:8" x14ac:dyDescent="0.25">
      <c r="A24" s="17">
        <v>42394</v>
      </c>
      <c r="B24" s="21" t="s">
        <v>38</v>
      </c>
      <c r="C24" s="13" t="s">
        <v>164</v>
      </c>
      <c r="D24" s="765"/>
      <c r="E24" s="22">
        <v>17754</v>
      </c>
      <c r="F24" s="19"/>
      <c r="G24" s="20">
        <f t="shared" si="1"/>
        <v>17754</v>
      </c>
      <c r="H24" s="13"/>
    </row>
    <row r="25" spans="1:8" x14ac:dyDescent="0.25">
      <c r="A25" s="17">
        <v>42394</v>
      </c>
      <c r="B25" s="21" t="s">
        <v>36</v>
      </c>
      <c r="C25" s="13" t="s">
        <v>164</v>
      </c>
      <c r="D25" s="765"/>
      <c r="E25" s="22">
        <v>1921</v>
      </c>
      <c r="F25" s="19"/>
      <c r="G25" s="20">
        <f t="shared" si="1"/>
        <v>1921</v>
      </c>
      <c r="H25" s="13"/>
    </row>
    <row r="26" spans="1:8" x14ac:dyDescent="0.25">
      <c r="A26" s="17">
        <v>42394</v>
      </c>
      <c r="B26" s="21" t="s">
        <v>40</v>
      </c>
      <c r="C26" s="13" t="s">
        <v>166</v>
      </c>
      <c r="D26" s="765"/>
      <c r="E26" s="22">
        <v>235632</v>
      </c>
      <c r="F26" s="19"/>
      <c r="G26" s="20">
        <f t="shared" si="1"/>
        <v>235632</v>
      </c>
      <c r="H26" s="13"/>
    </row>
    <row r="27" spans="1:8" x14ac:dyDescent="0.25">
      <c r="A27" s="17">
        <v>42394</v>
      </c>
      <c r="B27" s="21" t="s">
        <v>129</v>
      </c>
      <c r="C27" s="13" t="s">
        <v>166</v>
      </c>
      <c r="D27" s="765"/>
      <c r="E27" s="22">
        <v>1900</v>
      </c>
      <c r="F27" s="19"/>
      <c r="G27" s="20">
        <f t="shared" si="1"/>
        <v>1900</v>
      </c>
      <c r="H27" s="13"/>
    </row>
    <row r="28" spans="1:8" x14ac:dyDescent="0.25">
      <c r="A28" s="17">
        <v>42394</v>
      </c>
      <c r="B28" s="21" t="s">
        <v>38</v>
      </c>
      <c r="C28" s="13" t="s">
        <v>169</v>
      </c>
      <c r="D28" s="765"/>
      <c r="E28" s="22">
        <v>14010</v>
      </c>
      <c r="F28" s="19"/>
      <c r="G28" s="20">
        <f t="shared" ref="G28:G39" si="2">E28-F28</f>
        <v>14010</v>
      </c>
      <c r="H28" s="13"/>
    </row>
    <row r="29" spans="1:8" x14ac:dyDescent="0.25">
      <c r="A29" s="17">
        <v>42394</v>
      </c>
      <c r="B29" s="21" t="s">
        <v>129</v>
      </c>
      <c r="C29" s="13" t="s">
        <v>169</v>
      </c>
      <c r="D29" s="765"/>
      <c r="E29" s="22">
        <v>10045</v>
      </c>
      <c r="F29" s="19"/>
      <c r="G29" s="20">
        <f t="shared" si="2"/>
        <v>10045</v>
      </c>
      <c r="H29" s="13"/>
    </row>
    <row r="30" spans="1:8" x14ac:dyDescent="0.25">
      <c r="A30" s="17">
        <v>42394</v>
      </c>
      <c r="B30" s="21" t="s">
        <v>39</v>
      </c>
      <c r="C30" s="13" t="s">
        <v>169</v>
      </c>
      <c r="D30" s="765"/>
      <c r="E30" s="22">
        <v>65000</v>
      </c>
      <c r="F30" s="19"/>
      <c r="G30" s="20">
        <f t="shared" si="2"/>
        <v>65000</v>
      </c>
      <c r="H30" s="13"/>
    </row>
    <row r="31" spans="1:8" x14ac:dyDescent="0.25">
      <c r="A31" s="17">
        <v>42394</v>
      </c>
      <c r="B31" s="21" t="s">
        <v>40</v>
      </c>
      <c r="C31" s="13" t="s">
        <v>180</v>
      </c>
      <c r="D31" s="764"/>
      <c r="E31" s="18"/>
      <c r="F31" s="28">
        <v>1500</v>
      </c>
      <c r="G31" s="20">
        <f t="shared" si="2"/>
        <v>-1500</v>
      </c>
      <c r="H31" s="13"/>
    </row>
    <row r="32" spans="1:8" x14ac:dyDescent="0.25">
      <c r="A32" s="17">
        <v>42394</v>
      </c>
      <c r="B32" s="21" t="s">
        <v>40</v>
      </c>
      <c r="C32" s="13" t="s">
        <v>164</v>
      </c>
      <c r="D32" s="765">
        <v>271</v>
      </c>
      <c r="E32" s="25">
        <v>3302</v>
      </c>
      <c r="F32" s="19"/>
      <c r="G32" s="20">
        <f t="shared" si="2"/>
        <v>3302</v>
      </c>
      <c r="H32" s="13"/>
    </row>
    <row r="33" spans="1:8" x14ac:dyDescent="0.25">
      <c r="A33" s="17">
        <v>42396</v>
      </c>
      <c r="B33" s="21" t="s">
        <v>11</v>
      </c>
      <c r="C33" s="13" t="s">
        <v>164</v>
      </c>
      <c r="D33" s="765">
        <v>319</v>
      </c>
      <c r="E33" s="25">
        <v>1980</v>
      </c>
      <c r="F33" s="19"/>
      <c r="G33" s="20">
        <f t="shared" si="2"/>
        <v>1980</v>
      </c>
      <c r="H33" s="13"/>
    </row>
    <row r="34" spans="1:8" x14ac:dyDescent="0.25">
      <c r="A34" s="17">
        <v>42398</v>
      </c>
      <c r="B34" s="21" t="s">
        <v>40</v>
      </c>
      <c r="C34" s="13" t="s">
        <v>166</v>
      </c>
      <c r="D34" s="764">
        <v>6642</v>
      </c>
      <c r="E34" s="25">
        <v>39200</v>
      </c>
      <c r="F34" s="19"/>
      <c r="G34" s="20">
        <f t="shared" si="2"/>
        <v>39200</v>
      </c>
      <c r="H34" s="13"/>
    </row>
    <row r="35" spans="1:8" x14ac:dyDescent="0.25">
      <c r="A35" s="17">
        <v>42399</v>
      </c>
      <c r="B35" s="21" t="s">
        <v>40</v>
      </c>
      <c r="C35" s="13" t="s">
        <v>166</v>
      </c>
      <c r="D35" s="764">
        <v>6643</v>
      </c>
      <c r="E35" s="25">
        <v>39200</v>
      </c>
      <c r="F35" s="19"/>
      <c r="G35" s="20">
        <f t="shared" si="2"/>
        <v>39200</v>
      </c>
      <c r="H35" s="13"/>
    </row>
    <row r="36" spans="1:8" x14ac:dyDescent="0.25">
      <c r="A36" s="17">
        <v>42403</v>
      </c>
      <c r="B36" s="23" t="s">
        <v>129</v>
      </c>
      <c r="C36" s="13" t="s">
        <v>169</v>
      </c>
      <c r="D36" s="766">
        <v>177</v>
      </c>
      <c r="E36" s="22">
        <v>42350</v>
      </c>
      <c r="F36" s="19"/>
      <c r="G36" s="14">
        <f t="shared" si="2"/>
        <v>42350</v>
      </c>
      <c r="H36" s="13" t="s">
        <v>181</v>
      </c>
    </row>
    <row r="37" spans="1:8" x14ac:dyDescent="0.25">
      <c r="A37" s="17">
        <v>42404</v>
      </c>
      <c r="B37" s="21" t="s">
        <v>40</v>
      </c>
      <c r="C37" s="13" t="s">
        <v>180</v>
      </c>
      <c r="D37" s="765"/>
      <c r="E37" s="22"/>
      <c r="F37" s="27">
        <v>1000047</v>
      </c>
      <c r="G37" s="20">
        <f t="shared" si="2"/>
        <v>-1000047</v>
      </c>
      <c r="H37" s="13"/>
    </row>
    <row r="38" spans="1:8" x14ac:dyDescent="0.25">
      <c r="A38" s="17">
        <v>42404</v>
      </c>
      <c r="B38" s="21" t="s">
        <v>40</v>
      </c>
      <c r="C38" s="13" t="s">
        <v>166</v>
      </c>
      <c r="D38" s="765"/>
      <c r="E38" s="22"/>
      <c r="F38" s="27">
        <v>300000</v>
      </c>
      <c r="G38" s="20">
        <f t="shared" si="2"/>
        <v>-300000</v>
      </c>
      <c r="H38" s="13"/>
    </row>
    <row r="39" spans="1:8" x14ac:dyDescent="0.25">
      <c r="A39" s="17">
        <v>42406</v>
      </c>
      <c r="B39" s="23" t="s">
        <v>129</v>
      </c>
      <c r="C39" s="13" t="s">
        <v>169</v>
      </c>
      <c r="D39" s="766">
        <v>184</v>
      </c>
      <c r="E39" s="22">
        <v>18371</v>
      </c>
      <c r="F39" s="19"/>
      <c r="G39" s="14">
        <f t="shared" si="2"/>
        <v>18371</v>
      </c>
      <c r="H39" s="13"/>
    </row>
    <row r="40" spans="1:8" x14ac:dyDescent="0.25">
      <c r="A40" s="17">
        <v>42415</v>
      </c>
      <c r="B40" s="23" t="s">
        <v>40</v>
      </c>
      <c r="C40" s="13" t="s">
        <v>169</v>
      </c>
      <c r="D40" s="766"/>
      <c r="E40" s="22">
        <v>7547</v>
      </c>
      <c r="F40" s="19"/>
      <c r="G40" s="14">
        <f t="shared" ref="G40:G49" si="3">E40-F40</f>
        <v>7547</v>
      </c>
      <c r="H40" s="13"/>
    </row>
    <row r="41" spans="1:8" x14ac:dyDescent="0.25">
      <c r="A41" s="17">
        <v>42418</v>
      </c>
      <c r="B41" s="21" t="s">
        <v>40</v>
      </c>
      <c r="C41" s="13" t="s">
        <v>166</v>
      </c>
      <c r="D41" s="765">
        <v>6733</v>
      </c>
      <c r="E41" s="22">
        <v>39200</v>
      </c>
      <c r="F41" s="19"/>
      <c r="G41" s="14">
        <f t="shared" si="3"/>
        <v>39200</v>
      </c>
      <c r="H41" s="13"/>
    </row>
    <row r="42" spans="1:8" x14ac:dyDescent="0.25">
      <c r="A42" s="17">
        <v>42422</v>
      </c>
      <c r="B42" s="21" t="s">
        <v>40</v>
      </c>
      <c r="C42" s="13" t="s">
        <v>161</v>
      </c>
      <c r="D42" s="765">
        <v>821</v>
      </c>
      <c r="E42" s="22">
        <v>34229</v>
      </c>
      <c r="F42" s="19"/>
      <c r="G42" s="14">
        <f t="shared" si="3"/>
        <v>34229</v>
      </c>
      <c r="H42" s="13"/>
    </row>
    <row r="43" spans="1:8" x14ac:dyDescent="0.25">
      <c r="A43" s="17">
        <v>42423</v>
      </c>
      <c r="B43" s="21" t="s">
        <v>39</v>
      </c>
      <c r="C43" s="13" t="s">
        <v>169</v>
      </c>
      <c r="D43" s="765"/>
      <c r="E43" s="22"/>
      <c r="F43" s="19">
        <v>65000</v>
      </c>
      <c r="G43" s="14">
        <f t="shared" si="3"/>
        <v>-65000</v>
      </c>
      <c r="H43" s="13"/>
    </row>
    <row r="44" spans="1:8" x14ac:dyDescent="0.25">
      <c r="A44" s="16">
        <v>42424</v>
      </c>
      <c r="B44" s="21" t="s">
        <v>40</v>
      </c>
      <c r="C44" s="13" t="s">
        <v>164</v>
      </c>
      <c r="D44" s="765"/>
      <c r="E44" s="22"/>
      <c r="F44" s="19">
        <v>52000</v>
      </c>
      <c r="G44" s="14">
        <f t="shared" si="3"/>
        <v>-52000</v>
      </c>
      <c r="H44" s="13"/>
    </row>
    <row r="45" spans="1:8" x14ac:dyDescent="0.25">
      <c r="A45" s="16">
        <v>42424</v>
      </c>
      <c r="B45" s="21" t="s">
        <v>38</v>
      </c>
      <c r="C45" s="13" t="s">
        <v>164</v>
      </c>
      <c r="D45" s="765"/>
      <c r="E45" s="22"/>
      <c r="F45" s="19">
        <v>17500</v>
      </c>
      <c r="G45" s="14">
        <f t="shared" si="3"/>
        <v>-17500</v>
      </c>
      <c r="H45" s="13"/>
    </row>
    <row r="46" spans="1:8" x14ac:dyDescent="0.25">
      <c r="A46" s="16">
        <v>42424</v>
      </c>
      <c r="B46" s="21" t="s">
        <v>160</v>
      </c>
      <c r="C46" s="13" t="s">
        <v>164</v>
      </c>
      <c r="D46" s="765"/>
      <c r="E46" s="22"/>
      <c r="F46" s="19">
        <v>7000</v>
      </c>
      <c r="G46" s="14">
        <f t="shared" si="3"/>
        <v>-7000</v>
      </c>
      <c r="H46" s="13"/>
    </row>
    <row r="47" spans="1:8" x14ac:dyDescent="0.25">
      <c r="A47" s="16">
        <v>42424</v>
      </c>
      <c r="B47" s="21" t="s">
        <v>11</v>
      </c>
      <c r="C47" s="13" t="s">
        <v>164</v>
      </c>
      <c r="D47" s="765"/>
      <c r="E47" s="22"/>
      <c r="F47" s="19">
        <v>22029</v>
      </c>
      <c r="G47" s="14">
        <f t="shared" si="3"/>
        <v>-22029</v>
      </c>
      <c r="H47" s="2" t="s">
        <v>346</v>
      </c>
    </row>
    <row r="48" spans="1:8" x14ac:dyDescent="0.25">
      <c r="A48" s="16">
        <v>42424</v>
      </c>
      <c r="B48" s="21" t="s">
        <v>36</v>
      </c>
      <c r="C48" s="13" t="s">
        <v>164</v>
      </c>
      <c r="D48" s="765"/>
      <c r="E48" s="22"/>
      <c r="F48" s="19">
        <v>1471</v>
      </c>
      <c r="G48" s="14">
        <f t="shared" si="3"/>
        <v>-1471</v>
      </c>
      <c r="H48" s="13"/>
    </row>
    <row r="49" spans="1:8" x14ac:dyDescent="0.25">
      <c r="A49" s="17">
        <v>42426</v>
      </c>
      <c r="B49" s="21" t="s">
        <v>40</v>
      </c>
      <c r="C49" s="13" t="s">
        <v>166</v>
      </c>
      <c r="D49" s="765"/>
      <c r="E49" s="22"/>
      <c r="F49" s="19">
        <v>200000</v>
      </c>
      <c r="G49" s="14">
        <f t="shared" si="3"/>
        <v>-200000</v>
      </c>
      <c r="H49" s="13"/>
    </row>
    <row r="50" spans="1:8" x14ac:dyDescent="0.25">
      <c r="A50" s="17">
        <v>42426</v>
      </c>
      <c r="B50" s="21" t="s">
        <v>40</v>
      </c>
      <c r="C50" s="13" t="s">
        <v>161</v>
      </c>
      <c r="D50" s="765"/>
      <c r="E50" s="22"/>
      <c r="F50" s="19">
        <v>230000</v>
      </c>
      <c r="G50" s="14">
        <f t="shared" ref="G50:G52" si="4">E50-F50</f>
        <v>-230000</v>
      </c>
      <c r="H50" s="13"/>
    </row>
    <row r="51" spans="1:8" x14ac:dyDescent="0.25">
      <c r="A51" s="17">
        <v>42426</v>
      </c>
      <c r="B51" s="21" t="s">
        <v>130</v>
      </c>
      <c r="C51" s="13" t="s">
        <v>161</v>
      </c>
      <c r="D51" s="765"/>
      <c r="E51" s="22"/>
      <c r="F51" s="19">
        <v>210000</v>
      </c>
      <c r="G51" s="14">
        <f t="shared" si="4"/>
        <v>-210000</v>
      </c>
      <c r="H51" s="1181" t="s">
        <v>518</v>
      </c>
    </row>
    <row r="52" spans="1:8" x14ac:dyDescent="0.25">
      <c r="A52" s="17">
        <v>42426</v>
      </c>
      <c r="B52" s="21" t="s">
        <v>129</v>
      </c>
      <c r="C52" s="13" t="s">
        <v>161</v>
      </c>
      <c r="D52" s="765"/>
      <c r="E52" s="22"/>
      <c r="F52" s="19">
        <v>60000</v>
      </c>
      <c r="G52" s="14">
        <f t="shared" si="4"/>
        <v>-60000</v>
      </c>
      <c r="H52" s="1181"/>
    </row>
    <row r="53" spans="1:8" x14ac:dyDescent="0.25">
      <c r="A53" s="17">
        <v>42429</v>
      </c>
      <c r="B53" s="21" t="s">
        <v>130</v>
      </c>
      <c r="C53" s="13" t="s">
        <v>169</v>
      </c>
      <c r="D53" s="765">
        <v>191</v>
      </c>
      <c r="E53" s="22">
        <v>15860</v>
      </c>
      <c r="F53" s="19"/>
      <c r="G53" s="14">
        <f t="shared" ref="G53:G54" si="5">E53-F53</f>
        <v>15860</v>
      </c>
      <c r="H53" s="2" t="s">
        <v>447</v>
      </c>
    </row>
    <row r="54" spans="1:8" x14ac:dyDescent="0.25">
      <c r="A54" s="17">
        <v>42429</v>
      </c>
      <c r="B54" s="21" t="s">
        <v>40</v>
      </c>
      <c r="C54" s="13" t="s">
        <v>166</v>
      </c>
      <c r="D54" s="765">
        <v>6802</v>
      </c>
      <c r="E54" s="22">
        <v>39200</v>
      </c>
      <c r="F54" s="19"/>
      <c r="G54" s="14">
        <f t="shared" si="5"/>
        <v>39200</v>
      </c>
      <c r="H54" s="13"/>
    </row>
    <row r="55" spans="1:8" x14ac:dyDescent="0.25">
      <c r="A55" s="17">
        <v>42431</v>
      </c>
      <c r="B55" s="21" t="s">
        <v>130</v>
      </c>
      <c r="C55" s="13" t="s">
        <v>161</v>
      </c>
      <c r="D55" s="765">
        <v>867</v>
      </c>
      <c r="E55" s="22">
        <v>6827</v>
      </c>
      <c r="F55" s="19"/>
      <c r="G55" s="14">
        <f t="shared" ref="G55:G93" si="6">E55-F55</f>
        <v>6827</v>
      </c>
      <c r="H55" s="13"/>
    </row>
    <row r="56" spans="1:8" x14ac:dyDescent="0.25">
      <c r="A56" s="17">
        <v>42445</v>
      </c>
      <c r="B56" s="21" t="s">
        <v>40</v>
      </c>
      <c r="C56" s="13" t="s">
        <v>180</v>
      </c>
      <c r="D56" s="765">
        <v>13063</v>
      </c>
      <c r="E56" s="22">
        <v>276000</v>
      </c>
      <c r="F56" s="19"/>
      <c r="G56" s="14">
        <f t="shared" si="6"/>
        <v>276000</v>
      </c>
      <c r="H56" s="13"/>
    </row>
    <row r="57" spans="1:8" x14ac:dyDescent="0.25">
      <c r="A57" s="17">
        <v>42445</v>
      </c>
      <c r="B57" s="2" t="s">
        <v>82</v>
      </c>
      <c r="C57" s="13" t="s">
        <v>180</v>
      </c>
      <c r="D57" s="765">
        <v>34392</v>
      </c>
      <c r="E57" s="22">
        <v>184000</v>
      </c>
      <c r="F57" s="19"/>
      <c r="G57" s="14">
        <f t="shared" si="6"/>
        <v>184000</v>
      </c>
      <c r="H57" s="13"/>
    </row>
    <row r="58" spans="1:8" x14ac:dyDescent="0.25">
      <c r="A58" s="17">
        <v>42445</v>
      </c>
      <c r="B58" s="2" t="s">
        <v>82</v>
      </c>
      <c r="C58" s="13" t="s">
        <v>180</v>
      </c>
      <c r="D58" s="765">
        <v>34432</v>
      </c>
      <c r="E58" s="22">
        <v>9364</v>
      </c>
      <c r="F58" s="19"/>
      <c r="G58" s="14">
        <f t="shared" si="6"/>
        <v>9364</v>
      </c>
      <c r="H58" s="13"/>
    </row>
    <row r="59" spans="1:8" x14ac:dyDescent="0.25">
      <c r="A59" s="17">
        <v>42445</v>
      </c>
      <c r="B59" s="2" t="s">
        <v>82</v>
      </c>
      <c r="C59" s="13" t="s">
        <v>180</v>
      </c>
      <c r="D59" s="765">
        <v>34375</v>
      </c>
      <c r="E59" s="22">
        <v>61640</v>
      </c>
      <c r="F59" s="19"/>
      <c r="G59" s="14">
        <f t="shared" si="6"/>
        <v>61640</v>
      </c>
      <c r="H59" s="13"/>
    </row>
    <row r="60" spans="1:8" x14ac:dyDescent="0.25">
      <c r="A60" s="17">
        <v>42445</v>
      </c>
      <c r="B60" s="21" t="s">
        <v>40</v>
      </c>
      <c r="C60" s="13" t="s">
        <v>180</v>
      </c>
      <c r="D60" s="765">
        <v>4371</v>
      </c>
      <c r="E60" s="22">
        <v>56100</v>
      </c>
      <c r="F60" s="19"/>
      <c r="G60" s="14">
        <f t="shared" si="6"/>
        <v>56100</v>
      </c>
      <c r="H60" s="13"/>
    </row>
    <row r="61" spans="1:8" x14ac:dyDescent="0.25">
      <c r="A61" s="17">
        <v>42445</v>
      </c>
      <c r="B61" s="21" t="s">
        <v>40</v>
      </c>
      <c r="C61" s="13" t="s">
        <v>180</v>
      </c>
      <c r="D61" s="765">
        <v>12928</v>
      </c>
      <c r="E61" s="22">
        <v>381610</v>
      </c>
      <c r="F61" s="19"/>
      <c r="G61" s="14">
        <f t="shared" si="6"/>
        <v>381610</v>
      </c>
      <c r="H61" s="13"/>
    </row>
    <row r="62" spans="1:8" x14ac:dyDescent="0.25">
      <c r="A62" s="17">
        <v>42448</v>
      </c>
      <c r="B62" s="21" t="s">
        <v>40</v>
      </c>
      <c r="C62" s="13" t="s">
        <v>169</v>
      </c>
      <c r="D62" s="765">
        <v>219</v>
      </c>
      <c r="E62" s="22">
        <v>15578</v>
      </c>
      <c r="F62" s="19"/>
      <c r="G62" s="14">
        <f t="shared" si="6"/>
        <v>15578</v>
      </c>
      <c r="H62" s="13" t="s">
        <v>492</v>
      </c>
    </row>
    <row r="63" spans="1:8" x14ac:dyDescent="0.25">
      <c r="A63" s="17">
        <v>42424</v>
      </c>
      <c r="B63" s="21" t="s">
        <v>130</v>
      </c>
      <c r="C63" s="13" t="s">
        <v>164</v>
      </c>
      <c r="D63" s="765">
        <v>8502</v>
      </c>
      <c r="E63" s="22">
        <v>22381</v>
      </c>
      <c r="F63" s="19"/>
      <c r="G63" s="14">
        <f t="shared" si="6"/>
        <v>22381</v>
      </c>
      <c r="H63" s="1162" t="s">
        <v>517</v>
      </c>
    </row>
    <row r="64" spans="1:8" x14ac:dyDescent="0.25">
      <c r="A64" s="17">
        <v>42430</v>
      </c>
      <c r="B64" s="21" t="s">
        <v>40</v>
      </c>
      <c r="C64" s="13" t="s">
        <v>164</v>
      </c>
      <c r="D64" s="765">
        <v>8707</v>
      </c>
      <c r="E64" s="22">
        <v>9826</v>
      </c>
      <c r="F64" s="19"/>
      <c r="G64" s="14">
        <f t="shared" si="6"/>
        <v>9826</v>
      </c>
      <c r="H64" s="1191"/>
    </row>
    <row r="65" spans="1:8" x14ac:dyDescent="0.25">
      <c r="A65" s="17">
        <v>42432</v>
      </c>
      <c r="B65" s="21" t="s">
        <v>130</v>
      </c>
      <c r="C65" s="13" t="s">
        <v>164</v>
      </c>
      <c r="D65" s="765">
        <v>8822</v>
      </c>
      <c r="E65" s="22">
        <v>10294</v>
      </c>
      <c r="F65" s="19"/>
      <c r="G65" s="14">
        <f t="shared" si="6"/>
        <v>10294</v>
      </c>
      <c r="H65" s="1191"/>
    </row>
    <row r="66" spans="1:8" x14ac:dyDescent="0.25">
      <c r="A66" s="17">
        <v>42437</v>
      </c>
      <c r="B66" s="21" t="s">
        <v>130</v>
      </c>
      <c r="C66" s="13" t="s">
        <v>164</v>
      </c>
      <c r="D66" s="765">
        <v>8939</v>
      </c>
      <c r="E66" s="22">
        <v>1219</v>
      </c>
      <c r="F66" s="19"/>
      <c r="G66" s="14">
        <f t="shared" si="6"/>
        <v>1219</v>
      </c>
      <c r="H66" s="13"/>
    </row>
    <row r="67" spans="1:8" x14ac:dyDescent="0.25">
      <c r="A67" s="17">
        <v>42441</v>
      </c>
      <c r="B67" s="21" t="s">
        <v>130</v>
      </c>
      <c r="C67" s="13" t="s">
        <v>161</v>
      </c>
      <c r="D67" s="765">
        <v>894</v>
      </c>
      <c r="E67" s="22">
        <v>3515</v>
      </c>
      <c r="F67" s="29"/>
      <c r="G67" s="14">
        <f t="shared" si="6"/>
        <v>3515</v>
      </c>
      <c r="H67" s="13"/>
    </row>
    <row r="68" spans="1:8" x14ac:dyDescent="0.25">
      <c r="A68" s="17">
        <v>42444</v>
      </c>
      <c r="B68" s="21" t="s">
        <v>40</v>
      </c>
      <c r="C68" s="13" t="s">
        <v>161</v>
      </c>
      <c r="D68" s="765">
        <v>905</v>
      </c>
      <c r="E68" s="22">
        <v>137391</v>
      </c>
      <c r="F68" s="29"/>
      <c r="G68" s="14">
        <f t="shared" si="6"/>
        <v>137391</v>
      </c>
      <c r="H68" s="13"/>
    </row>
    <row r="69" spans="1:8" x14ac:dyDescent="0.25">
      <c r="A69" s="17">
        <v>42472</v>
      </c>
      <c r="B69" s="21" t="s">
        <v>130</v>
      </c>
      <c r="C69" s="13" t="s">
        <v>164</v>
      </c>
      <c r="D69" s="765">
        <v>9772</v>
      </c>
      <c r="E69" s="22">
        <v>252</v>
      </c>
      <c r="F69" s="19"/>
      <c r="G69" s="14">
        <f t="shared" si="6"/>
        <v>252</v>
      </c>
      <c r="H69" s="13"/>
    </row>
    <row r="70" spans="1:8" x14ac:dyDescent="0.25">
      <c r="A70" s="17">
        <v>42467</v>
      </c>
      <c r="B70" s="21" t="s">
        <v>40</v>
      </c>
      <c r="C70" s="13" t="s">
        <v>169</v>
      </c>
      <c r="D70" s="765">
        <v>229</v>
      </c>
      <c r="E70" s="22">
        <v>3975</v>
      </c>
      <c r="F70" s="19"/>
      <c r="G70" s="14">
        <f t="shared" si="6"/>
        <v>3975</v>
      </c>
      <c r="H70" s="13"/>
    </row>
    <row r="71" spans="1:8" x14ac:dyDescent="0.25">
      <c r="A71" s="17">
        <v>42430</v>
      </c>
      <c r="B71" s="21" t="s">
        <v>130</v>
      </c>
      <c r="C71" s="13" t="s">
        <v>164</v>
      </c>
      <c r="D71" s="765">
        <v>8745</v>
      </c>
      <c r="E71" s="22"/>
      <c r="F71" s="19">
        <v>689</v>
      </c>
      <c r="G71" s="14">
        <f t="shared" si="6"/>
        <v>-689</v>
      </c>
      <c r="H71" s="13" t="s">
        <v>597</v>
      </c>
    </row>
    <row r="72" spans="1:8" x14ac:dyDescent="0.25">
      <c r="A72" s="17">
        <v>42436</v>
      </c>
      <c r="B72" s="21" t="s">
        <v>130</v>
      </c>
      <c r="C72" s="13" t="s">
        <v>164</v>
      </c>
      <c r="D72" s="765">
        <v>8916</v>
      </c>
      <c r="E72" s="22">
        <v>707</v>
      </c>
      <c r="F72" s="19"/>
      <c r="G72" s="14">
        <f t="shared" si="6"/>
        <v>707</v>
      </c>
      <c r="H72" s="13"/>
    </row>
    <row r="73" spans="1:8" x14ac:dyDescent="0.25">
      <c r="A73" s="17">
        <v>42445</v>
      </c>
      <c r="B73" s="21" t="s">
        <v>40</v>
      </c>
      <c r="C73" s="13" t="s">
        <v>164</v>
      </c>
      <c r="D73" s="765">
        <v>9132</v>
      </c>
      <c r="E73" s="22">
        <v>1591</v>
      </c>
      <c r="F73" s="19"/>
      <c r="G73" s="14">
        <f t="shared" si="6"/>
        <v>1591</v>
      </c>
      <c r="H73" s="13"/>
    </row>
    <row r="74" spans="1:8" x14ac:dyDescent="0.25">
      <c r="A74" s="17">
        <v>42445</v>
      </c>
      <c r="B74" s="21" t="s">
        <v>40</v>
      </c>
      <c r="C74" s="13" t="s">
        <v>164</v>
      </c>
      <c r="D74" s="765">
        <v>9274</v>
      </c>
      <c r="E74" s="22">
        <v>983</v>
      </c>
      <c r="F74" s="19"/>
      <c r="G74" s="14">
        <f t="shared" si="6"/>
        <v>983</v>
      </c>
      <c r="H74" s="13"/>
    </row>
    <row r="75" spans="1:8" x14ac:dyDescent="0.25">
      <c r="A75" s="17">
        <v>42451</v>
      </c>
      <c r="B75" s="21" t="s">
        <v>40</v>
      </c>
      <c r="C75" s="13" t="s">
        <v>164</v>
      </c>
      <c r="D75" s="765">
        <v>9190</v>
      </c>
      <c r="E75" s="22">
        <v>5719</v>
      </c>
      <c r="F75" s="19"/>
      <c r="G75" s="14">
        <f t="shared" si="6"/>
        <v>5719</v>
      </c>
      <c r="H75" s="13"/>
    </row>
    <row r="76" spans="1:8" x14ac:dyDescent="0.25">
      <c r="A76" s="17">
        <v>42455</v>
      </c>
      <c r="B76" s="21" t="s">
        <v>40</v>
      </c>
      <c r="C76" s="13" t="s">
        <v>164</v>
      </c>
      <c r="D76" s="765">
        <v>9379</v>
      </c>
      <c r="E76" s="22">
        <v>775</v>
      </c>
      <c r="F76" s="19"/>
      <c r="G76" s="14">
        <f t="shared" si="6"/>
        <v>775</v>
      </c>
      <c r="H76" s="13"/>
    </row>
    <row r="77" spans="1:8" x14ac:dyDescent="0.25">
      <c r="A77" s="17">
        <v>42450</v>
      </c>
      <c r="B77" s="21" t="s">
        <v>130</v>
      </c>
      <c r="C77" s="13" t="s">
        <v>161</v>
      </c>
      <c r="D77" s="765">
        <v>929</v>
      </c>
      <c r="E77" s="22">
        <v>56430</v>
      </c>
      <c r="F77" s="19"/>
      <c r="G77" s="14">
        <f t="shared" si="6"/>
        <v>56430</v>
      </c>
      <c r="H77" s="13"/>
    </row>
    <row r="78" spans="1:8" x14ac:dyDescent="0.25">
      <c r="A78" s="17">
        <v>42455</v>
      </c>
      <c r="B78" s="21" t="s">
        <v>40</v>
      </c>
      <c r="C78" s="13" t="s">
        <v>161</v>
      </c>
      <c r="D78" s="765">
        <v>932</v>
      </c>
      <c r="E78" s="22">
        <v>8359</v>
      </c>
      <c r="F78" s="19"/>
      <c r="G78" s="14">
        <f t="shared" si="6"/>
        <v>8359</v>
      </c>
      <c r="H78" s="13"/>
    </row>
    <row r="79" spans="1:8" x14ac:dyDescent="0.25">
      <c r="A79" s="17">
        <v>42455</v>
      </c>
      <c r="B79" s="21" t="s">
        <v>40</v>
      </c>
      <c r="C79" s="13" t="s">
        <v>161</v>
      </c>
      <c r="D79" s="765">
        <v>962</v>
      </c>
      <c r="E79" s="22">
        <v>3135</v>
      </c>
      <c r="F79" s="19"/>
      <c r="G79" s="14">
        <f t="shared" si="6"/>
        <v>3135</v>
      </c>
      <c r="H79" s="13"/>
    </row>
    <row r="80" spans="1:8" x14ac:dyDescent="0.25">
      <c r="A80" s="17">
        <v>42448</v>
      </c>
      <c r="B80" s="21" t="s">
        <v>40</v>
      </c>
      <c r="C80" s="13" t="s">
        <v>166</v>
      </c>
      <c r="D80" s="765">
        <v>6911</v>
      </c>
      <c r="E80" s="22">
        <v>39200</v>
      </c>
      <c r="F80" s="19"/>
      <c r="G80" s="14">
        <f t="shared" si="6"/>
        <v>39200</v>
      </c>
      <c r="H80" s="13"/>
    </row>
    <row r="81" spans="1:8" x14ac:dyDescent="0.25">
      <c r="A81" s="17">
        <v>42443</v>
      </c>
      <c r="B81" s="21" t="s">
        <v>40</v>
      </c>
      <c r="C81" s="13" t="s">
        <v>166</v>
      </c>
      <c r="D81" s="765">
        <v>6880</v>
      </c>
      <c r="E81" s="22">
        <v>39200</v>
      </c>
      <c r="F81" s="19"/>
      <c r="G81" s="14">
        <f t="shared" si="6"/>
        <v>39200</v>
      </c>
      <c r="H81" s="13"/>
    </row>
    <row r="82" spans="1:8" x14ac:dyDescent="0.25">
      <c r="A82" s="17">
        <v>42462</v>
      </c>
      <c r="B82" s="21" t="s">
        <v>129</v>
      </c>
      <c r="C82" s="13" t="s">
        <v>166</v>
      </c>
      <c r="D82" s="765">
        <v>7001</v>
      </c>
      <c r="E82" s="22">
        <v>18300</v>
      </c>
      <c r="F82" s="19"/>
      <c r="G82" s="14">
        <f t="shared" si="6"/>
        <v>18300</v>
      </c>
      <c r="H82" s="13"/>
    </row>
    <row r="83" spans="1:8" x14ac:dyDescent="0.25">
      <c r="A83" s="17">
        <v>42468</v>
      </c>
      <c r="B83" s="21" t="s">
        <v>154</v>
      </c>
      <c r="C83" s="13" t="s">
        <v>166</v>
      </c>
      <c r="D83" s="765">
        <v>7022</v>
      </c>
      <c r="E83" s="22">
        <v>42800</v>
      </c>
      <c r="F83" s="19"/>
      <c r="G83" s="14">
        <f t="shared" si="6"/>
        <v>42800</v>
      </c>
      <c r="H83" s="13"/>
    </row>
    <row r="84" spans="1:8" x14ac:dyDescent="0.25">
      <c r="A84" s="17">
        <v>42472</v>
      </c>
      <c r="B84" s="21" t="s">
        <v>40</v>
      </c>
      <c r="C84" s="13" t="s">
        <v>166</v>
      </c>
      <c r="D84" s="765">
        <v>7047</v>
      </c>
      <c r="E84" s="22">
        <v>16000</v>
      </c>
      <c r="F84" s="19"/>
      <c r="G84" s="14">
        <f t="shared" si="6"/>
        <v>16000</v>
      </c>
      <c r="H84" s="13"/>
    </row>
    <row r="85" spans="1:8" x14ac:dyDescent="0.25">
      <c r="A85" s="17">
        <v>42457</v>
      </c>
      <c r="B85" s="21" t="s">
        <v>40</v>
      </c>
      <c r="C85" s="13" t="s">
        <v>166</v>
      </c>
      <c r="D85" s="765">
        <v>11563</v>
      </c>
      <c r="E85" s="22">
        <v>1710</v>
      </c>
      <c r="F85" s="19"/>
      <c r="G85" s="14">
        <f t="shared" si="6"/>
        <v>1710</v>
      </c>
      <c r="H85" s="13"/>
    </row>
    <row r="86" spans="1:8" x14ac:dyDescent="0.25">
      <c r="A86" s="17">
        <v>42444</v>
      </c>
      <c r="B86" s="21" t="s">
        <v>40</v>
      </c>
      <c r="C86" s="13" t="s">
        <v>166</v>
      </c>
      <c r="D86" s="765">
        <v>11500</v>
      </c>
      <c r="E86" s="22">
        <v>1200</v>
      </c>
      <c r="F86" s="19"/>
      <c r="G86" s="14">
        <f t="shared" si="6"/>
        <v>1200</v>
      </c>
      <c r="H86" s="13"/>
    </row>
    <row r="87" spans="1:8" x14ac:dyDescent="0.25">
      <c r="A87" s="17">
        <v>42478</v>
      </c>
      <c r="B87" s="21" t="s">
        <v>130</v>
      </c>
      <c r="C87" s="13" t="s">
        <v>169</v>
      </c>
      <c r="D87" s="765">
        <v>242</v>
      </c>
      <c r="E87" s="22">
        <v>7200</v>
      </c>
      <c r="F87" s="19"/>
      <c r="G87" s="14">
        <f t="shared" si="6"/>
        <v>7200</v>
      </c>
      <c r="H87" s="13"/>
    </row>
    <row r="88" spans="1:8" x14ac:dyDescent="0.25">
      <c r="A88" s="17">
        <v>42450</v>
      </c>
      <c r="B88" s="21" t="s">
        <v>40</v>
      </c>
      <c r="C88" s="13" t="s">
        <v>164</v>
      </c>
      <c r="D88" s="765">
        <v>9254</v>
      </c>
      <c r="E88" s="22">
        <v>12164</v>
      </c>
      <c r="F88" s="19"/>
      <c r="G88" s="14">
        <f t="shared" si="6"/>
        <v>12164</v>
      </c>
      <c r="H88" s="13"/>
    </row>
    <row r="89" spans="1:8" x14ac:dyDescent="0.25">
      <c r="A89" s="17">
        <v>42478</v>
      </c>
      <c r="B89" s="21" t="s">
        <v>40</v>
      </c>
      <c r="C89" s="13" t="s">
        <v>164</v>
      </c>
      <c r="D89" s="765">
        <v>9644</v>
      </c>
      <c r="E89" s="22">
        <v>13906</v>
      </c>
      <c r="F89" s="19"/>
      <c r="G89" s="14">
        <f t="shared" si="6"/>
        <v>13906</v>
      </c>
      <c r="H89" s="13"/>
    </row>
    <row r="90" spans="1:8" x14ac:dyDescent="0.25">
      <c r="A90" s="17">
        <v>42469</v>
      </c>
      <c r="B90" s="21" t="s">
        <v>40</v>
      </c>
      <c r="C90" s="13" t="s">
        <v>161</v>
      </c>
      <c r="D90" s="765">
        <v>990</v>
      </c>
      <c r="E90" s="22">
        <v>9594</v>
      </c>
      <c r="F90" s="19"/>
      <c r="G90" s="14">
        <f t="shared" si="6"/>
        <v>9594</v>
      </c>
      <c r="H90" s="13"/>
    </row>
    <row r="91" spans="1:8" x14ac:dyDescent="0.25">
      <c r="A91" s="17">
        <v>42486</v>
      </c>
      <c r="B91" s="21" t="s">
        <v>154</v>
      </c>
      <c r="C91" s="13" t="s">
        <v>169</v>
      </c>
      <c r="D91" s="765">
        <v>246</v>
      </c>
      <c r="E91" s="22">
        <v>12500</v>
      </c>
      <c r="F91" s="19"/>
      <c r="G91" s="14">
        <f t="shared" si="6"/>
        <v>12500</v>
      </c>
      <c r="H91" s="13"/>
    </row>
    <row r="92" spans="1:8" x14ac:dyDescent="0.25">
      <c r="A92" s="17">
        <v>42473</v>
      </c>
      <c r="B92" s="21" t="s">
        <v>40</v>
      </c>
      <c r="C92" s="13" t="s">
        <v>161</v>
      </c>
      <c r="D92" s="765">
        <v>1004</v>
      </c>
      <c r="E92" s="22">
        <v>9543</v>
      </c>
      <c r="F92" s="19"/>
      <c r="G92" s="14">
        <f t="shared" si="6"/>
        <v>9543</v>
      </c>
      <c r="H92" s="13"/>
    </row>
    <row r="93" spans="1:8" x14ac:dyDescent="0.25">
      <c r="A93" s="17">
        <v>42478</v>
      </c>
      <c r="B93" s="21" t="s">
        <v>130</v>
      </c>
      <c r="C93" s="13" t="s">
        <v>161</v>
      </c>
      <c r="D93" s="765">
        <v>1018</v>
      </c>
      <c r="E93" s="22">
        <v>5928</v>
      </c>
      <c r="F93" s="19"/>
      <c r="G93" s="14">
        <f t="shared" si="6"/>
        <v>5928</v>
      </c>
      <c r="H93" s="13"/>
    </row>
    <row r="94" spans="1:8" x14ac:dyDescent="0.25">
      <c r="A94" s="17">
        <v>42481</v>
      </c>
      <c r="B94" s="21" t="s">
        <v>129</v>
      </c>
      <c r="C94" s="13" t="s">
        <v>169</v>
      </c>
      <c r="D94" s="765"/>
      <c r="E94" s="22"/>
      <c r="F94" s="19">
        <v>72650</v>
      </c>
      <c r="G94" s="14">
        <f t="shared" ref="G94:G100" si="7">E94-F94</f>
        <v>-72650</v>
      </c>
      <c r="H94" s="13"/>
    </row>
    <row r="95" spans="1:8" x14ac:dyDescent="0.25">
      <c r="A95" s="17">
        <v>42481</v>
      </c>
      <c r="B95" s="21" t="s">
        <v>38</v>
      </c>
      <c r="C95" s="13" t="s">
        <v>169</v>
      </c>
      <c r="D95" s="765"/>
      <c r="E95" s="22"/>
      <c r="F95" s="19">
        <v>16709</v>
      </c>
      <c r="G95" s="14">
        <f t="shared" si="7"/>
        <v>-16709</v>
      </c>
      <c r="H95" s="13"/>
    </row>
    <row r="96" spans="1:8" x14ac:dyDescent="0.25">
      <c r="A96" s="17">
        <v>42481</v>
      </c>
      <c r="B96" s="21" t="s">
        <v>40</v>
      </c>
      <c r="C96" s="13" t="s">
        <v>169</v>
      </c>
      <c r="D96" s="765"/>
      <c r="E96" s="22"/>
      <c r="F96" s="19">
        <v>10641</v>
      </c>
      <c r="G96" s="14">
        <f t="shared" si="7"/>
        <v>-10641</v>
      </c>
      <c r="H96" s="13"/>
    </row>
    <row r="97" spans="1:8" x14ac:dyDescent="0.25">
      <c r="A97" s="17">
        <v>42495</v>
      </c>
      <c r="B97" s="21" t="s">
        <v>14</v>
      </c>
      <c r="C97" s="13" t="s">
        <v>164</v>
      </c>
      <c r="D97" s="765"/>
      <c r="E97" s="22"/>
      <c r="F97" s="19">
        <v>30677</v>
      </c>
      <c r="G97" s="14">
        <f t="shared" si="7"/>
        <v>-30677</v>
      </c>
      <c r="H97" s="13"/>
    </row>
    <row r="98" spans="1:8" x14ac:dyDescent="0.25">
      <c r="A98" s="17">
        <v>42495</v>
      </c>
      <c r="B98" s="21" t="s">
        <v>130</v>
      </c>
      <c r="C98" s="13" t="s">
        <v>164</v>
      </c>
      <c r="D98" s="765"/>
      <c r="E98" s="22"/>
      <c r="F98" s="19">
        <v>30000</v>
      </c>
      <c r="G98" s="14">
        <f t="shared" si="7"/>
        <v>-30000</v>
      </c>
      <c r="H98" s="13"/>
    </row>
    <row r="99" spans="1:8" x14ac:dyDescent="0.25">
      <c r="A99" s="17">
        <v>42495</v>
      </c>
      <c r="B99" s="21" t="s">
        <v>40</v>
      </c>
      <c r="C99" s="13" t="s">
        <v>164</v>
      </c>
      <c r="D99" s="765"/>
      <c r="E99" s="22"/>
      <c r="F99" s="19">
        <v>39323</v>
      </c>
      <c r="G99" s="14">
        <f t="shared" si="7"/>
        <v>-39323</v>
      </c>
      <c r="H99" s="13"/>
    </row>
    <row r="100" spans="1:8" x14ac:dyDescent="0.25">
      <c r="A100" s="17">
        <v>42494</v>
      </c>
      <c r="B100" s="21" t="s">
        <v>154</v>
      </c>
      <c r="C100" s="13" t="s">
        <v>166</v>
      </c>
      <c r="D100" s="765">
        <v>44729</v>
      </c>
      <c r="E100" s="22">
        <v>2200</v>
      </c>
      <c r="F100" s="19"/>
      <c r="G100" s="14">
        <f t="shared" si="7"/>
        <v>2200</v>
      </c>
      <c r="H100" s="13"/>
    </row>
    <row r="101" spans="1:8" x14ac:dyDescent="0.25">
      <c r="A101" s="17">
        <v>42487</v>
      </c>
      <c r="B101" s="21" t="s">
        <v>40</v>
      </c>
      <c r="C101" s="13" t="s">
        <v>161</v>
      </c>
      <c r="D101" s="765">
        <v>1049</v>
      </c>
      <c r="E101" s="22">
        <v>17671</v>
      </c>
      <c r="F101" s="19"/>
      <c r="G101" s="14">
        <f t="shared" ref="G101:G132" si="8">E101-F101</f>
        <v>17671</v>
      </c>
      <c r="H101" s="13"/>
    </row>
    <row r="102" spans="1:8" x14ac:dyDescent="0.25">
      <c r="A102" s="17">
        <v>42483</v>
      </c>
      <c r="B102" s="21" t="s">
        <v>130</v>
      </c>
      <c r="C102" s="13" t="s">
        <v>161</v>
      </c>
      <c r="D102" s="765">
        <v>1033</v>
      </c>
      <c r="E102" s="22">
        <v>17512</v>
      </c>
      <c r="F102" s="19"/>
      <c r="G102" s="14">
        <f t="shared" si="8"/>
        <v>17512</v>
      </c>
      <c r="H102" s="13"/>
    </row>
    <row r="103" spans="1:8" x14ac:dyDescent="0.25">
      <c r="A103" s="17">
        <v>42483</v>
      </c>
      <c r="B103" s="21" t="s">
        <v>40</v>
      </c>
      <c r="C103" s="13" t="s">
        <v>166</v>
      </c>
      <c r="D103" s="765">
        <v>7110</v>
      </c>
      <c r="E103" s="22">
        <v>75800</v>
      </c>
      <c r="F103" s="19"/>
      <c r="G103" s="14">
        <f t="shared" si="8"/>
        <v>75800</v>
      </c>
      <c r="H103" s="13"/>
    </row>
    <row r="104" spans="1:8" x14ac:dyDescent="0.25">
      <c r="A104" s="17">
        <v>42483</v>
      </c>
      <c r="B104" s="21" t="s">
        <v>154</v>
      </c>
      <c r="C104" s="13" t="s">
        <v>166</v>
      </c>
      <c r="D104" s="765">
        <v>7116</v>
      </c>
      <c r="E104" s="22">
        <v>56300</v>
      </c>
      <c r="F104" s="19"/>
      <c r="G104" s="14">
        <f t="shared" si="8"/>
        <v>56300</v>
      </c>
      <c r="H104" s="13"/>
    </row>
    <row r="105" spans="1:8" x14ac:dyDescent="0.25">
      <c r="A105" s="17">
        <v>42489</v>
      </c>
      <c r="B105" s="21" t="s">
        <v>36</v>
      </c>
      <c r="C105" s="13" t="s">
        <v>166</v>
      </c>
      <c r="D105" s="765">
        <v>7156</v>
      </c>
      <c r="E105" s="22">
        <v>9360</v>
      </c>
      <c r="F105" s="19"/>
      <c r="G105" s="14">
        <f t="shared" si="8"/>
        <v>9360</v>
      </c>
      <c r="H105" s="13"/>
    </row>
    <row r="106" spans="1:8" x14ac:dyDescent="0.25">
      <c r="A106" s="17">
        <v>42490</v>
      </c>
      <c r="B106" s="21" t="s">
        <v>154</v>
      </c>
      <c r="C106" s="13" t="s">
        <v>166</v>
      </c>
      <c r="D106" s="765">
        <v>7166</v>
      </c>
      <c r="E106" s="22">
        <v>42000</v>
      </c>
      <c r="F106" s="19"/>
      <c r="G106" s="14">
        <f t="shared" si="8"/>
        <v>42000</v>
      </c>
      <c r="H106" s="53"/>
    </row>
    <row r="107" spans="1:8" x14ac:dyDescent="0.25">
      <c r="A107" s="17">
        <v>42502</v>
      </c>
      <c r="B107" s="21" t="s">
        <v>672</v>
      </c>
      <c r="C107" s="13" t="s">
        <v>180</v>
      </c>
      <c r="D107" s="765">
        <v>13346</v>
      </c>
      <c r="E107" s="22">
        <v>35250</v>
      </c>
      <c r="F107" s="19"/>
      <c r="G107" s="14">
        <f t="shared" si="8"/>
        <v>35250</v>
      </c>
      <c r="H107" s="11" t="s">
        <v>1210</v>
      </c>
    </row>
    <row r="108" spans="1:8" x14ac:dyDescent="0.25">
      <c r="A108" s="17">
        <v>42502</v>
      </c>
      <c r="B108" s="21" t="s">
        <v>672</v>
      </c>
      <c r="C108" s="13" t="s">
        <v>180</v>
      </c>
      <c r="D108" s="765">
        <v>13311</v>
      </c>
      <c r="E108" s="22">
        <v>169650</v>
      </c>
      <c r="F108" s="19"/>
      <c r="G108" s="14">
        <f t="shared" si="8"/>
        <v>169650</v>
      </c>
      <c r="H108" s="11"/>
    </row>
    <row r="109" spans="1:8" x14ac:dyDescent="0.25">
      <c r="A109" s="17">
        <v>42502</v>
      </c>
      <c r="B109" s="10" t="s">
        <v>1086</v>
      </c>
      <c r="C109" s="13" t="s">
        <v>180</v>
      </c>
      <c r="D109" s="765">
        <v>13406</v>
      </c>
      <c r="E109" s="22">
        <v>49500</v>
      </c>
      <c r="F109" s="19"/>
      <c r="G109" s="14">
        <f t="shared" si="8"/>
        <v>49500</v>
      </c>
      <c r="H109" s="11"/>
    </row>
    <row r="110" spans="1:8" ht="16.5" thickBot="1" x14ac:dyDescent="0.3">
      <c r="A110" s="17">
        <v>42502</v>
      </c>
      <c r="B110" s="21" t="s">
        <v>464</v>
      </c>
      <c r="C110" s="13" t="s">
        <v>180</v>
      </c>
      <c r="D110" s="765" t="s">
        <v>886</v>
      </c>
      <c r="E110" s="22">
        <v>1183000</v>
      </c>
      <c r="F110" s="19"/>
      <c r="G110" s="14">
        <f t="shared" si="8"/>
        <v>1183000</v>
      </c>
      <c r="H110" s="52"/>
    </row>
    <row r="111" spans="1:8" x14ac:dyDescent="0.25">
      <c r="A111" s="17">
        <v>42502</v>
      </c>
      <c r="B111" s="21" t="s">
        <v>464</v>
      </c>
      <c r="C111" s="13" t="s">
        <v>180</v>
      </c>
      <c r="D111" s="765" t="s">
        <v>887</v>
      </c>
      <c r="E111" s="22">
        <v>1342080</v>
      </c>
      <c r="F111" s="19"/>
      <c r="G111" s="14">
        <f t="shared" si="8"/>
        <v>1342080</v>
      </c>
      <c r="H111" s="54"/>
    </row>
    <row r="112" spans="1:8" x14ac:dyDescent="0.25">
      <c r="A112" s="17">
        <v>42502</v>
      </c>
      <c r="B112" s="21" t="s">
        <v>40</v>
      </c>
      <c r="C112" s="13" t="s">
        <v>180</v>
      </c>
      <c r="D112" s="765" t="s">
        <v>888</v>
      </c>
      <c r="E112" s="22">
        <v>217691</v>
      </c>
      <c r="F112" s="19"/>
      <c r="G112" s="14">
        <f t="shared" si="8"/>
        <v>217691</v>
      </c>
      <c r="H112" s="13"/>
    </row>
    <row r="113" spans="1:8" x14ac:dyDescent="0.25">
      <c r="A113" s="17">
        <v>42502</v>
      </c>
      <c r="B113" s="21" t="s">
        <v>40</v>
      </c>
      <c r="C113" s="13" t="s">
        <v>180</v>
      </c>
      <c r="D113" s="765">
        <v>13133</v>
      </c>
      <c r="E113" s="22">
        <v>769500</v>
      </c>
      <c r="F113" s="19"/>
      <c r="G113" s="14">
        <f t="shared" si="8"/>
        <v>769500</v>
      </c>
      <c r="H113" s="13"/>
    </row>
    <row r="114" spans="1:8" x14ac:dyDescent="0.25">
      <c r="A114" s="17">
        <v>42506</v>
      </c>
      <c r="B114" s="21" t="s">
        <v>40</v>
      </c>
      <c r="C114" s="13" t="s">
        <v>180</v>
      </c>
      <c r="D114" s="765"/>
      <c r="E114" s="22"/>
      <c r="F114" s="12">
        <v>285529</v>
      </c>
      <c r="G114" s="14">
        <f t="shared" si="8"/>
        <v>-285529</v>
      </c>
      <c r="H114" s="13"/>
    </row>
    <row r="115" spans="1:8" x14ac:dyDescent="0.25">
      <c r="A115" s="17">
        <v>42506</v>
      </c>
      <c r="B115" s="21" t="s">
        <v>672</v>
      </c>
      <c r="C115" s="13" t="s">
        <v>180</v>
      </c>
      <c r="D115" s="765"/>
      <c r="E115" s="22"/>
      <c r="F115" s="49">
        <v>359790</v>
      </c>
      <c r="G115" s="14">
        <f t="shared" si="8"/>
        <v>-359790</v>
      </c>
      <c r="H115" s="13"/>
    </row>
    <row r="116" spans="1:8" x14ac:dyDescent="0.25">
      <c r="A116" s="17">
        <v>42506</v>
      </c>
      <c r="B116" s="21" t="s">
        <v>129</v>
      </c>
      <c r="C116" s="13" t="s">
        <v>180</v>
      </c>
      <c r="D116" s="765"/>
      <c r="E116" s="22"/>
      <c r="F116" s="49">
        <v>31500</v>
      </c>
      <c r="G116" s="14">
        <f t="shared" si="8"/>
        <v>-31500</v>
      </c>
      <c r="H116" s="13"/>
    </row>
    <row r="117" spans="1:8" x14ac:dyDescent="0.25">
      <c r="A117" s="17">
        <v>42506</v>
      </c>
      <c r="B117" s="10" t="s">
        <v>1086</v>
      </c>
      <c r="C117" s="13" t="s">
        <v>180</v>
      </c>
      <c r="D117" s="765"/>
      <c r="E117" s="22"/>
      <c r="F117" s="49">
        <v>27990</v>
      </c>
      <c r="G117" s="14">
        <f t="shared" si="8"/>
        <v>-27990</v>
      </c>
      <c r="H117" s="13"/>
    </row>
    <row r="118" spans="1:8" x14ac:dyDescent="0.25">
      <c r="A118" s="17">
        <v>42506</v>
      </c>
      <c r="B118" s="21" t="s">
        <v>130</v>
      </c>
      <c r="C118" s="13" t="s">
        <v>180</v>
      </c>
      <c r="D118" s="765"/>
      <c r="E118" s="22"/>
      <c r="F118" s="49">
        <v>260500</v>
      </c>
      <c r="G118" s="14">
        <f t="shared" si="8"/>
        <v>-260500</v>
      </c>
      <c r="H118" s="13" t="s">
        <v>892</v>
      </c>
    </row>
    <row r="119" spans="1:8" x14ac:dyDescent="0.25">
      <c r="A119" s="17">
        <v>42506</v>
      </c>
      <c r="B119" s="21" t="s">
        <v>768</v>
      </c>
      <c r="C119" s="13" t="s">
        <v>180</v>
      </c>
      <c r="D119" s="765"/>
      <c r="E119" s="22"/>
      <c r="F119" s="49">
        <v>79460</v>
      </c>
      <c r="G119" s="14">
        <f t="shared" si="8"/>
        <v>-79460</v>
      </c>
      <c r="H119" s="13" t="s">
        <v>892</v>
      </c>
    </row>
    <row r="120" spans="1:8" x14ac:dyDescent="0.25">
      <c r="A120" s="17">
        <v>42492</v>
      </c>
      <c r="B120" s="21" t="s">
        <v>464</v>
      </c>
      <c r="C120" s="13" t="s">
        <v>161</v>
      </c>
      <c r="D120" s="765">
        <v>1062</v>
      </c>
      <c r="E120" s="22">
        <v>215595</v>
      </c>
      <c r="F120" s="19"/>
      <c r="G120" s="14">
        <f t="shared" si="8"/>
        <v>215595</v>
      </c>
      <c r="H120" s="13" t="s">
        <v>892</v>
      </c>
    </row>
    <row r="121" spans="1:8" x14ac:dyDescent="0.25">
      <c r="A121" s="17">
        <v>42504</v>
      </c>
      <c r="B121" s="21" t="s">
        <v>40</v>
      </c>
      <c r="C121" s="13" t="s">
        <v>161</v>
      </c>
      <c r="D121" s="765">
        <v>1113</v>
      </c>
      <c r="E121" s="22">
        <v>150603</v>
      </c>
      <c r="F121" s="19"/>
      <c r="G121" s="14">
        <f t="shared" si="8"/>
        <v>150603</v>
      </c>
      <c r="H121" s="13"/>
    </row>
    <row r="122" spans="1:8" x14ac:dyDescent="0.25">
      <c r="A122" s="17">
        <v>42500</v>
      </c>
      <c r="B122" s="21" t="s">
        <v>154</v>
      </c>
      <c r="C122" s="13" t="s">
        <v>166</v>
      </c>
      <c r="D122" s="765">
        <v>7233</v>
      </c>
      <c r="E122" s="22">
        <v>28800</v>
      </c>
      <c r="F122" s="19"/>
      <c r="G122" s="14">
        <f t="shared" si="8"/>
        <v>28800</v>
      </c>
      <c r="H122" s="13"/>
    </row>
    <row r="123" spans="1:8" x14ac:dyDescent="0.25">
      <c r="A123" s="17">
        <v>42492</v>
      </c>
      <c r="B123" s="21" t="s">
        <v>129</v>
      </c>
      <c r="C123" s="13" t="s">
        <v>166</v>
      </c>
      <c r="D123" s="765">
        <v>7178</v>
      </c>
      <c r="E123" s="22">
        <v>20850</v>
      </c>
      <c r="F123" s="19"/>
      <c r="G123" s="14">
        <f t="shared" si="8"/>
        <v>20850</v>
      </c>
      <c r="H123" s="13"/>
    </row>
    <row r="124" spans="1:8" x14ac:dyDescent="0.25">
      <c r="A124" s="17">
        <v>42503</v>
      </c>
      <c r="B124" s="21" t="s">
        <v>154</v>
      </c>
      <c r="C124" s="13" t="s">
        <v>166</v>
      </c>
      <c r="D124" s="765">
        <v>7258</v>
      </c>
      <c r="E124" s="22">
        <v>32800</v>
      </c>
      <c r="F124" s="19"/>
      <c r="G124" s="14">
        <f t="shared" si="8"/>
        <v>32800</v>
      </c>
      <c r="H124" s="13"/>
    </row>
    <row r="125" spans="1:8" x14ac:dyDescent="0.25">
      <c r="A125" s="17">
        <v>42503</v>
      </c>
      <c r="B125" s="21" t="s">
        <v>154</v>
      </c>
      <c r="C125" s="13" t="s">
        <v>166</v>
      </c>
      <c r="D125" s="765">
        <v>11729</v>
      </c>
      <c r="E125" s="22">
        <v>2200</v>
      </c>
      <c r="F125" s="19"/>
      <c r="G125" s="14">
        <f t="shared" si="8"/>
        <v>2200</v>
      </c>
      <c r="H125" s="13"/>
    </row>
    <row r="126" spans="1:8" x14ac:dyDescent="0.25">
      <c r="A126" s="17">
        <v>42474</v>
      </c>
      <c r="B126" s="21" t="s">
        <v>40</v>
      </c>
      <c r="C126" s="13" t="s">
        <v>164</v>
      </c>
      <c r="D126" s="765">
        <v>9830</v>
      </c>
      <c r="E126" s="22">
        <v>456</v>
      </c>
      <c r="F126" s="19"/>
      <c r="G126" s="14">
        <f t="shared" si="8"/>
        <v>456</v>
      </c>
      <c r="H126" s="13"/>
    </row>
    <row r="127" spans="1:8" x14ac:dyDescent="0.25">
      <c r="A127" s="17">
        <v>42476</v>
      </c>
      <c r="B127" s="21" t="s">
        <v>40</v>
      </c>
      <c r="C127" s="13" t="s">
        <v>164</v>
      </c>
      <c r="D127" s="765">
        <v>10514</v>
      </c>
      <c r="E127" s="22">
        <v>18825</v>
      </c>
      <c r="F127" s="19"/>
      <c r="G127" s="14">
        <f t="shared" si="8"/>
        <v>18825</v>
      </c>
      <c r="H127" s="13"/>
    </row>
    <row r="128" spans="1:8" x14ac:dyDescent="0.25">
      <c r="A128" s="17">
        <v>42499</v>
      </c>
      <c r="B128" s="21" t="s">
        <v>40</v>
      </c>
      <c r="C128" s="13" t="s">
        <v>164</v>
      </c>
      <c r="D128" s="765">
        <v>10376</v>
      </c>
      <c r="E128" s="22">
        <v>6578</v>
      </c>
      <c r="F128" s="19"/>
      <c r="G128" s="14">
        <f t="shared" si="8"/>
        <v>6578</v>
      </c>
      <c r="H128" s="13"/>
    </row>
    <row r="129" spans="1:8" x14ac:dyDescent="0.25">
      <c r="A129" s="17">
        <v>42520</v>
      </c>
      <c r="B129" s="21" t="s">
        <v>36</v>
      </c>
      <c r="C129" s="13" t="s">
        <v>166</v>
      </c>
      <c r="D129" s="765"/>
      <c r="E129" s="22"/>
      <c r="F129" s="19">
        <v>9360</v>
      </c>
      <c r="G129" s="14">
        <f t="shared" si="8"/>
        <v>-9360</v>
      </c>
      <c r="H129" s="13"/>
    </row>
    <row r="130" spans="1:8" x14ac:dyDescent="0.25">
      <c r="A130" s="17">
        <v>42520</v>
      </c>
      <c r="B130" s="21" t="s">
        <v>129</v>
      </c>
      <c r="C130" s="13" t="s">
        <v>166</v>
      </c>
      <c r="D130" s="765"/>
      <c r="E130" s="22"/>
      <c r="F130" s="19">
        <v>41050</v>
      </c>
      <c r="G130" s="14">
        <f t="shared" si="8"/>
        <v>-41050</v>
      </c>
      <c r="H130" s="13"/>
    </row>
    <row r="131" spans="1:8" x14ac:dyDescent="0.25">
      <c r="A131" s="17">
        <v>42520</v>
      </c>
      <c r="B131" s="21" t="s">
        <v>1205</v>
      </c>
      <c r="C131" s="13" t="s">
        <v>166</v>
      </c>
      <c r="D131" s="765"/>
      <c r="E131" s="22"/>
      <c r="F131" s="19">
        <v>149590</v>
      </c>
      <c r="G131" s="14">
        <f t="shared" si="8"/>
        <v>-149590</v>
      </c>
      <c r="H131" s="13"/>
    </row>
    <row r="132" spans="1:8" x14ac:dyDescent="0.25">
      <c r="A132" s="17">
        <v>42515</v>
      </c>
      <c r="B132" s="21" t="s">
        <v>40</v>
      </c>
      <c r="C132" s="13" t="s">
        <v>166</v>
      </c>
      <c r="D132" s="765">
        <v>7322</v>
      </c>
      <c r="E132" s="22">
        <v>33900</v>
      </c>
      <c r="F132" s="19"/>
      <c r="G132" s="14">
        <f t="shared" si="8"/>
        <v>33900</v>
      </c>
      <c r="H132" s="13"/>
    </row>
    <row r="133" spans="1:8" x14ac:dyDescent="0.25">
      <c r="A133" s="17">
        <v>42521</v>
      </c>
      <c r="B133" s="21" t="s">
        <v>40</v>
      </c>
      <c r="C133" s="13" t="s">
        <v>169</v>
      </c>
      <c r="D133" s="765">
        <v>285</v>
      </c>
      <c r="E133" s="22">
        <v>12848</v>
      </c>
      <c r="F133" s="19"/>
      <c r="G133" s="14">
        <f t="shared" ref="G133:G178" si="9">E133-F133</f>
        <v>12848</v>
      </c>
      <c r="H133" s="13"/>
    </row>
    <row r="134" spans="1:8" x14ac:dyDescent="0.25">
      <c r="A134" s="17">
        <v>42530</v>
      </c>
      <c r="B134" s="21" t="s">
        <v>40</v>
      </c>
      <c r="C134" s="13" t="s">
        <v>166</v>
      </c>
      <c r="D134" s="765" t="s">
        <v>953</v>
      </c>
      <c r="E134" s="22"/>
      <c r="F134" s="19">
        <v>45600</v>
      </c>
      <c r="G134" s="14">
        <f t="shared" si="9"/>
        <v>-45600</v>
      </c>
      <c r="H134" s="34"/>
    </row>
    <row r="135" spans="1:8" x14ac:dyDescent="0.25">
      <c r="A135" s="17">
        <v>42530</v>
      </c>
      <c r="B135" s="21" t="s">
        <v>1205</v>
      </c>
      <c r="C135" s="13" t="s">
        <v>166</v>
      </c>
      <c r="D135" s="765" t="s">
        <v>953</v>
      </c>
      <c r="E135" s="22"/>
      <c r="F135" s="19">
        <v>24400</v>
      </c>
      <c r="G135" s="14">
        <f t="shared" si="9"/>
        <v>-24400</v>
      </c>
      <c r="H135" s="7" t="s">
        <v>954</v>
      </c>
    </row>
    <row r="136" spans="1:8" x14ac:dyDescent="0.25">
      <c r="A136" s="17">
        <v>42530</v>
      </c>
      <c r="B136" s="21" t="s">
        <v>1205</v>
      </c>
      <c r="C136" s="13" t="s">
        <v>166</v>
      </c>
      <c r="D136" s="765" t="s">
        <v>953</v>
      </c>
      <c r="E136" s="22"/>
      <c r="F136" s="19">
        <v>30000</v>
      </c>
      <c r="G136" s="14">
        <f t="shared" si="9"/>
        <v>-30000</v>
      </c>
    </row>
    <row r="137" spans="1:8" x14ac:dyDescent="0.25">
      <c r="A137" s="17">
        <v>42513</v>
      </c>
      <c r="B137" s="21" t="s">
        <v>768</v>
      </c>
      <c r="C137" s="13" t="s">
        <v>166</v>
      </c>
      <c r="D137" s="765">
        <v>7302</v>
      </c>
      <c r="E137" s="22">
        <v>34550</v>
      </c>
      <c r="F137" s="19"/>
      <c r="G137" s="14">
        <f t="shared" si="9"/>
        <v>34550</v>
      </c>
    </row>
    <row r="138" spans="1:8" x14ac:dyDescent="0.25">
      <c r="A138" s="17">
        <v>42513</v>
      </c>
      <c r="B138" s="21" t="s">
        <v>154</v>
      </c>
      <c r="C138" s="13" t="s">
        <v>166</v>
      </c>
      <c r="D138" s="765">
        <v>7306</v>
      </c>
      <c r="E138" s="22">
        <v>32800</v>
      </c>
      <c r="F138" s="19"/>
      <c r="G138" s="14">
        <f t="shared" si="9"/>
        <v>32800</v>
      </c>
    </row>
    <row r="139" spans="1:8" x14ac:dyDescent="0.25">
      <c r="A139" s="17">
        <v>42521</v>
      </c>
      <c r="B139" s="21" t="s">
        <v>768</v>
      </c>
      <c r="C139" s="13" t="s">
        <v>166</v>
      </c>
      <c r="D139" s="765">
        <v>7360</v>
      </c>
      <c r="E139" s="22">
        <v>22650</v>
      </c>
      <c r="F139" s="19"/>
      <c r="G139" s="14">
        <f t="shared" si="9"/>
        <v>22650</v>
      </c>
    </row>
    <row r="140" spans="1:8" x14ac:dyDescent="0.25">
      <c r="A140" s="17">
        <v>42520</v>
      </c>
      <c r="B140" s="21" t="s">
        <v>40</v>
      </c>
      <c r="C140" s="13" t="s">
        <v>166</v>
      </c>
      <c r="D140" s="765">
        <v>11882</v>
      </c>
      <c r="E140" s="22">
        <v>3300</v>
      </c>
      <c r="F140" s="19"/>
      <c r="G140" s="14">
        <f t="shared" si="9"/>
        <v>3300</v>
      </c>
    </row>
    <row r="141" spans="1:8" x14ac:dyDescent="0.25">
      <c r="A141" s="17">
        <v>42514</v>
      </c>
      <c r="B141" s="21" t="s">
        <v>40</v>
      </c>
      <c r="C141" s="13" t="s">
        <v>161</v>
      </c>
      <c r="D141" s="765">
        <v>1143</v>
      </c>
      <c r="E141" s="22">
        <v>32204</v>
      </c>
      <c r="F141" s="19"/>
      <c r="G141" s="14">
        <f t="shared" si="9"/>
        <v>32204</v>
      </c>
    </row>
    <row r="142" spans="1:8" x14ac:dyDescent="0.25">
      <c r="A142" s="17">
        <v>42527</v>
      </c>
      <c r="B142" s="21" t="s">
        <v>768</v>
      </c>
      <c r="C142" s="13" t="s">
        <v>166</v>
      </c>
      <c r="D142" s="765">
        <v>7393</v>
      </c>
      <c r="E142" s="22">
        <v>7100</v>
      </c>
      <c r="F142" s="19"/>
      <c r="G142" s="14">
        <f t="shared" si="9"/>
        <v>7100</v>
      </c>
    </row>
    <row r="143" spans="1:8" x14ac:dyDescent="0.25">
      <c r="A143" s="17">
        <v>42527</v>
      </c>
      <c r="B143" s="21" t="s">
        <v>768</v>
      </c>
      <c r="C143" s="13" t="s">
        <v>166</v>
      </c>
      <c r="D143" s="765">
        <v>11923</v>
      </c>
      <c r="E143" s="22">
        <v>3300</v>
      </c>
      <c r="F143" s="19"/>
      <c r="G143" s="14">
        <f t="shared" si="9"/>
        <v>3300</v>
      </c>
    </row>
    <row r="144" spans="1:8" x14ac:dyDescent="0.25">
      <c r="A144" s="17">
        <v>42529</v>
      </c>
      <c r="B144" s="21" t="s">
        <v>768</v>
      </c>
      <c r="C144" s="13" t="s">
        <v>166</v>
      </c>
      <c r="D144" s="765">
        <v>11932</v>
      </c>
      <c r="E144" s="22">
        <v>9000</v>
      </c>
      <c r="F144" s="19"/>
      <c r="G144" s="14">
        <f t="shared" si="9"/>
        <v>9000</v>
      </c>
    </row>
    <row r="145" spans="1:7" x14ac:dyDescent="0.25">
      <c r="A145" s="17">
        <v>42532</v>
      </c>
      <c r="B145" s="10" t="s">
        <v>40</v>
      </c>
      <c r="C145" s="11" t="s">
        <v>166</v>
      </c>
      <c r="D145" s="767">
        <v>11949</v>
      </c>
      <c r="E145" s="8">
        <v>18000</v>
      </c>
      <c r="G145" s="6">
        <f t="shared" si="9"/>
        <v>18000</v>
      </c>
    </row>
    <row r="146" spans="1:7" x14ac:dyDescent="0.25">
      <c r="A146" s="17">
        <v>42537</v>
      </c>
      <c r="B146" s="10" t="s">
        <v>40</v>
      </c>
      <c r="C146" s="11" t="s">
        <v>166</v>
      </c>
      <c r="D146" s="767">
        <v>7479</v>
      </c>
      <c r="E146" s="8">
        <v>21800</v>
      </c>
      <c r="G146" s="6">
        <f t="shared" si="9"/>
        <v>21800</v>
      </c>
    </row>
    <row r="147" spans="1:7" x14ac:dyDescent="0.25">
      <c r="A147" s="17">
        <v>42548</v>
      </c>
      <c r="B147" s="10" t="s">
        <v>40</v>
      </c>
      <c r="C147" s="11" t="s">
        <v>166</v>
      </c>
      <c r="D147" s="767">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7">
        <v>7565</v>
      </c>
      <c r="E150" s="8">
        <v>60850</v>
      </c>
      <c r="G150" s="6">
        <f t="shared" si="9"/>
        <v>60850</v>
      </c>
    </row>
    <row r="151" spans="1:7" x14ac:dyDescent="0.25">
      <c r="A151" s="17">
        <v>42541</v>
      </c>
      <c r="B151" s="10" t="s">
        <v>40</v>
      </c>
      <c r="C151" s="11" t="s">
        <v>161</v>
      </c>
      <c r="D151" s="767">
        <v>1211</v>
      </c>
      <c r="E151" s="8">
        <v>40717</v>
      </c>
      <c r="G151" s="6">
        <f t="shared" si="9"/>
        <v>40717</v>
      </c>
    </row>
    <row r="152" spans="1:7" x14ac:dyDescent="0.25">
      <c r="A152" s="17">
        <v>42553</v>
      </c>
      <c r="B152" s="10" t="s">
        <v>1086</v>
      </c>
      <c r="C152" s="11" t="s">
        <v>161</v>
      </c>
      <c r="D152" s="767">
        <v>6</v>
      </c>
      <c r="E152" s="8">
        <v>11240</v>
      </c>
      <c r="G152" s="6">
        <f t="shared" si="9"/>
        <v>11240</v>
      </c>
    </row>
    <row r="153" spans="1:7" x14ac:dyDescent="0.25">
      <c r="A153" s="17">
        <v>42564</v>
      </c>
      <c r="B153" s="10" t="s">
        <v>40</v>
      </c>
      <c r="C153" s="11" t="s">
        <v>166</v>
      </c>
      <c r="D153" s="767">
        <v>7586</v>
      </c>
      <c r="E153" s="8">
        <v>13550</v>
      </c>
      <c r="G153" s="6">
        <f t="shared" si="9"/>
        <v>13550</v>
      </c>
    </row>
    <row r="154" spans="1:7" x14ac:dyDescent="0.25">
      <c r="A154" s="17">
        <v>42569</v>
      </c>
      <c r="B154" s="10" t="s">
        <v>40</v>
      </c>
      <c r="C154" s="11" t="s">
        <v>161</v>
      </c>
      <c r="D154" s="767">
        <v>23</v>
      </c>
      <c r="E154" s="8">
        <v>124609</v>
      </c>
      <c r="G154" s="6">
        <f t="shared" si="9"/>
        <v>124609</v>
      </c>
    </row>
    <row r="155" spans="1:7" x14ac:dyDescent="0.25">
      <c r="A155" s="17">
        <v>42519</v>
      </c>
      <c r="B155" s="21" t="s">
        <v>464</v>
      </c>
      <c r="C155" s="11" t="s">
        <v>180</v>
      </c>
      <c r="D155" s="767">
        <v>7182</v>
      </c>
      <c r="E155" s="8">
        <v>375580</v>
      </c>
      <c r="G155" s="6">
        <f t="shared" si="9"/>
        <v>375580</v>
      </c>
    </row>
    <row r="156" spans="1:7" x14ac:dyDescent="0.25">
      <c r="A156" s="17">
        <v>42527</v>
      </c>
      <c r="B156" s="21" t="s">
        <v>464</v>
      </c>
      <c r="C156" s="11" t="s">
        <v>180</v>
      </c>
      <c r="D156" s="767">
        <v>7197</v>
      </c>
      <c r="E156" s="8">
        <v>10236</v>
      </c>
      <c r="G156" s="6">
        <f t="shared" si="9"/>
        <v>10236</v>
      </c>
    </row>
    <row r="157" spans="1:7" x14ac:dyDescent="0.25">
      <c r="A157" s="17">
        <v>42502</v>
      </c>
      <c r="B157" s="10" t="s">
        <v>672</v>
      </c>
      <c r="C157" s="11" t="s">
        <v>180</v>
      </c>
      <c r="D157" s="767">
        <v>7150</v>
      </c>
      <c r="E157" s="8">
        <v>15000</v>
      </c>
      <c r="G157" s="6">
        <f t="shared" si="9"/>
        <v>15000</v>
      </c>
    </row>
    <row r="158" spans="1:7" x14ac:dyDescent="0.25">
      <c r="A158" s="17">
        <v>42502</v>
      </c>
      <c r="B158" s="10" t="s">
        <v>672</v>
      </c>
      <c r="C158" s="11" t="s">
        <v>180</v>
      </c>
      <c r="D158" s="767">
        <v>7148</v>
      </c>
      <c r="E158" s="8">
        <v>344790</v>
      </c>
      <c r="G158" s="6">
        <f t="shared" si="9"/>
        <v>344790</v>
      </c>
    </row>
    <row r="159" spans="1:7" x14ac:dyDescent="0.25">
      <c r="A159" s="17">
        <v>42502</v>
      </c>
      <c r="B159" s="10" t="s">
        <v>129</v>
      </c>
      <c r="C159" s="11" t="s">
        <v>180</v>
      </c>
      <c r="D159" s="767">
        <v>7146</v>
      </c>
      <c r="E159" s="8">
        <v>31500</v>
      </c>
      <c r="G159" s="6">
        <f t="shared" si="9"/>
        <v>31500</v>
      </c>
    </row>
    <row r="160" spans="1:7" x14ac:dyDescent="0.25">
      <c r="A160" s="17">
        <v>42502</v>
      </c>
      <c r="B160" s="10" t="s">
        <v>1086</v>
      </c>
      <c r="C160" s="11" t="s">
        <v>180</v>
      </c>
      <c r="D160" s="767">
        <v>7145</v>
      </c>
      <c r="E160" s="8">
        <v>27990</v>
      </c>
      <c r="G160" s="6">
        <f t="shared" si="9"/>
        <v>27990</v>
      </c>
    </row>
    <row r="161" spans="1:8" x14ac:dyDescent="0.25">
      <c r="A161" s="17">
        <v>42502</v>
      </c>
      <c r="B161" s="10" t="s">
        <v>40</v>
      </c>
      <c r="C161" s="11" t="s">
        <v>180</v>
      </c>
      <c r="D161" s="767">
        <v>7144</v>
      </c>
      <c r="E161" s="8">
        <v>56100</v>
      </c>
      <c r="G161" s="6">
        <f t="shared" si="9"/>
        <v>56100</v>
      </c>
    </row>
    <row r="162" spans="1:8" x14ac:dyDescent="0.25">
      <c r="A162" s="17">
        <v>42502</v>
      </c>
      <c r="B162" s="10" t="s">
        <v>40</v>
      </c>
      <c r="C162" s="11" t="s">
        <v>180</v>
      </c>
      <c r="D162" s="767">
        <v>7143</v>
      </c>
      <c r="E162" s="8">
        <v>23018</v>
      </c>
      <c r="G162" s="6">
        <f t="shared" si="9"/>
        <v>23018</v>
      </c>
    </row>
    <row r="163" spans="1:8" x14ac:dyDescent="0.25">
      <c r="A163" s="17">
        <v>42502</v>
      </c>
      <c r="B163" s="10" t="s">
        <v>40</v>
      </c>
      <c r="C163" s="11" t="s">
        <v>180</v>
      </c>
      <c r="D163" s="767">
        <v>7142</v>
      </c>
      <c r="E163" s="8">
        <v>120000</v>
      </c>
      <c r="G163" s="6">
        <f t="shared" si="9"/>
        <v>120000</v>
      </c>
    </row>
    <row r="164" spans="1:8" ht="15.75" customHeight="1" x14ac:dyDescent="0.25">
      <c r="A164" s="17">
        <v>42502</v>
      </c>
      <c r="B164" s="10" t="s">
        <v>40</v>
      </c>
      <c r="C164" s="11" t="s">
        <v>180</v>
      </c>
      <c r="D164" s="767">
        <v>7141</v>
      </c>
      <c r="E164" s="8">
        <v>80475</v>
      </c>
      <c r="G164" s="6">
        <f t="shared" si="9"/>
        <v>80475</v>
      </c>
    </row>
    <row r="165" spans="1:8" ht="15.75" customHeight="1" x14ac:dyDescent="0.25">
      <c r="A165" s="17">
        <v>42502</v>
      </c>
      <c r="B165" s="10" t="s">
        <v>768</v>
      </c>
      <c r="C165" s="11" t="s">
        <v>180</v>
      </c>
      <c r="D165" s="767">
        <v>7140</v>
      </c>
      <c r="E165" s="8">
        <v>79460</v>
      </c>
      <c r="G165" s="6">
        <f t="shared" si="9"/>
        <v>79460</v>
      </c>
    </row>
    <row r="166" spans="1:8" ht="15.75" customHeight="1" x14ac:dyDescent="0.25">
      <c r="A166" s="17">
        <v>42502</v>
      </c>
      <c r="B166" s="21" t="s">
        <v>130</v>
      </c>
      <c r="C166" s="11" t="s">
        <v>180</v>
      </c>
      <c r="D166" s="767">
        <v>7139</v>
      </c>
      <c r="E166" s="8">
        <v>260500</v>
      </c>
      <c r="G166" s="6">
        <f t="shared" si="9"/>
        <v>260500</v>
      </c>
    </row>
    <row r="167" spans="1:8" ht="15.75" customHeight="1" x14ac:dyDescent="0.25">
      <c r="A167" s="17">
        <v>42502</v>
      </c>
      <c r="B167" s="10" t="s">
        <v>40</v>
      </c>
      <c r="C167" s="11" t="s">
        <v>180</v>
      </c>
      <c r="D167" s="767">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7">
        <v>48</v>
      </c>
      <c r="E171" s="8">
        <v>65244</v>
      </c>
      <c r="G171" s="6">
        <f t="shared" si="9"/>
        <v>65244</v>
      </c>
    </row>
    <row r="172" spans="1:8" x14ac:dyDescent="0.25">
      <c r="A172" s="17">
        <v>42595</v>
      </c>
      <c r="B172" s="10" t="s">
        <v>1202</v>
      </c>
      <c r="C172" s="11" t="s">
        <v>166</v>
      </c>
      <c r="D172" s="767">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7">
        <v>7767</v>
      </c>
      <c r="E184" s="8">
        <v>19950</v>
      </c>
      <c r="G184" s="6">
        <f t="shared" si="10"/>
        <v>19950</v>
      </c>
    </row>
    <row r="185" spans="1:8" x14ac:dyDescent="0.25">
      <c r="A185" s="17">
        <v>42590</v>
      </c>
      <c r="B185" s="10" t="s">
        <v>768</v>
      </c>
      <c r="C185" s="11" t="s">
        <v>164</v>
      </c>
      <c r="D185" s="767">
        <v>1617</v>
      </c>
      <c r="E185" s="8">
        <v>2460</v>
      </c>
      <c r="G185" s="6">
        <f t="shared" si="10"/>
        <v>2460</v>
      </c>
    </row>
    <row r="186" spans="1:8" x14ac:dyDescent="0.25">
      <c r="A186" s="17">
        <v>42597</v>
      </c>
      <c r="B186" s="10" t="s">
        <v>40</v>
      </c>
      <c r="C186" s="11" t="s">
        <v>164</v>
      </c>
      <c r="D186" s="767">
        <v>1617</v>
      </c>
      <c r="E186" s="8">
        <v>6636</v>
      </c>
      <c r="G186" s="6">
        <f t="shared" si="10"/>
        <v>6636</v>
      </c>
    </row>
    <row r="187" spans="1:8" ht="16.5" thickBot="1" x14ac:dyDescent="0.3">
      <c r="A187" s="17">
        <v>42594</v>
      </c>
      <c r="B187" s="10" t="s">
        <v>40</v>
      </c>
      <c r="C187" s="11" t="s">
        <v>161</v>
      </c>
      <c r="D187" s="767">
        <v>105</v>
      </c>
      <c r="E187" s="8">
        <v>54246</v>
      </c>
      <c r="G187" s="6">
        <f t="shared" si="10"/>
        <v>54246</v>
      </c>
    </row>
    <row r="188" spans="1:8" x14ac:dyDescent="0.25">
      <c r="A188" s="17">
        <v>42584</v>
      </c>
      <c r="B188" s="10" t="s">
        <v>40</v>
      </c>
      <c r="C188" s="11" t="s">
        <v>161</v>
      </c>
      <c r="D188" s="767">
        <v>79</v>
      </c>
      <c r="E188" s="8">
        <v>2607</v>
      </c>
      <c r="G188" s="6">
        <f t="shared" si="10"/>
        <v>2607</v>
      </c>
      <c r="H188" s="80"/>
    </row>
    <row r="189" spans="1:8" x14ac:dyDescent="0.25">
      <c r="A189" s="17">
        <v>42601</v>
      </c>
      <c r="B189" s="10" t="s">
        <v>44</v>
      </c>
      <c r="C189" s="11" t="s">
        <v>169</v>
      </c>
      <c r="D189" s="767">
        <v>55</v>
      </c>
      <c r="E189" s="8">
        <v>3600</v>
      </c>
      <c r="G189" s="6">
        <f t="shared" si="10"/>
        <v>3600</v>
      </c>
      <c r="H189" s="81"/>
    </row>
    <row r="190" spans="1:8" x14ac:dyDescent="0.25">
      <c r="A190" s="17">
        <v>42584</v>
      </c>
      <c r="B190" s="10" t="s">
        <v>464</v>
      </c>
      <c r="C190" s="11" t="s">
        <v>169</v>
      </c>
      <c r="D190" s="767">
        <v>53</v>
      </c>
      <c r="E190" s="8">
        <v>3800</v>
      </c>
      <c r="G190" s="6">
        <f t="shared" si="10"/>
        <v>3800</v>
      </c>
      <c r="H190" s="81" t="s">
        <v>1209</v>
      </c>
    </row>
    <row r="191" spans="1:8" x14ac:dyDescent="0.25">
      <c r="A191" s="17">
        <v>42584</v>
      </c>
      <c r="B191" s="10" t="s">
        <v>44</v>
      </c>
      <c r="C191" s="11" t="s">
        <v>169</v>
      </c>
      <c r="D191" s="767">
        <v>2</v>
      </c>
      <c r="E191" s="8">
        <v>6400</v>
      </c>
      <c r="G191" s="6">
        <f t="shared" si="10"/>
        <v>6400</v>
      </c>
      <c r="H191" s="81"/>
    </row>
    <row r="192" spans="1:8" ht="16.5" thickBot="1" x14ac:dyDescent="0.3">
      <c r="A192" s="17">
        <v>42584</v>
      </c>
      <c r="B192" s="10" t="s">
        <v>40</v>
      </c>
      <c r="C192" s="11" t="s">
        <v>169</v>
      </c>
      <c r="D192" s="767">
        <v>285</v>
      </c>
      <c r="E192" s="8">
        <v>44844</v>
      </c>
      <c r="G192" s="6">
        <f t="shared" si="10"/>
        <v>44844</v>
      </c>
      <c r="H192" s="82"/>
    </row>
    <row r="193" spans="1:8" x14ac:dyDescent="0.25">
      <c r="A193" s="17">
        <v>42584</v>
      </c>
      <c r="B193" s="10" t="s">
        <v>464</v>
      </c>
      <c r="C193" s="11" t="s">
        <v>169</v>
      </c>
      <c r="D193" s="767">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7">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7">
        <v>118</v>
      </c>
      <c r="E209" s="8">
        <v>25517</v>
      </c>
      <c r="G209" s="6">
        <f t="shared" si="10"/>
        <v>25517</v>
      </c>
      <c r="H209" s="78" t="s">
        <v>1395</v>
      </c>
    </row>
    <row r="210" spans="1:8" x14ac:dyDescent="0.25">
      <c r="A210" s="17">
        <v>42598</v>
      </c>
      <c r="B210" s="10" t="s">
        <v>40</v>
      </c>
      <c r="C210" s="11" t="s">
        <v>169</v>
      </c>
      <c r="D210" s="767">
        <v>51</v>
      </c>
      <c r="E210" s="8">
        <v>4802</v>
      </c>
      <c r="G210" s="6">
        <f t="shared" si="10"/>
        <v>4802</v>
      </c>
      <c r="H210" s="79"/>
    </row>
    <row r="211" spans="1:8" x14ac:dyDescent="0.25">
      <c r="A211" s="17">
        <v>42571</v>
      </c>
      <c r="B211" s="10" t="s">
        <v>768</v>
      </c>
      <c r="C211" s="11" t="s">
        <v>166</v>
      </c>
      <c r="D211" s="767">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7">
        <v>160</v>
      </c>
      <c r="E213" s="8">
        <v>8359</v>
      </c>
      <c r="G213" s="6">
        <f t="shared" si="10"/>
        <v>8359</v>
      </c>
      <c r="H213" s="79"/>
    </row>
    <row r="214" spans="1:8" x14ac:dyDescent="0.25">
      <c r="A214" s="17">
        <v>42618</v>
      </c>
      <c r="B214" s="10" t="s">
        <v>40</v>
      </c>
      <c r="C214" s="11" t="s">
        <v>166</v>
      </c>
      <c r="D214" s="767">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7">
        <v>184</v>
      </c>
      <c r="E219" s="8">
        <v>61636</v>
      </c>
      <c r="G219" s="6">
        <f t="shared" si="10"/>
        <v>61636</v>
      </c>
    </row>
    <row r="220" spans="1:8" x14ac:dyDescent="0.25">
      <c r="A220" s="17">
        <v>42607</v>
      </c>
      <c r="B220" s="10" t="s">
        <v>40</v>
      </c>
      <c r="C220" s="11" t="s">
        <v>164</v>
      </c>
      <c r="D220" s="767">
        <v>1617</v>
      </c>
      <c r="E220" s="8">
        <v>40803</v>
      </c>
      <c r="G220" s="6">
        <f t="shared" si="10"/>
        <v>40803</v>
      </c>
    </row>
    <row r="221" spans="1:8" x14ac:dyDescent="0.25">
      <c r="A221" s="17">
        <v>42618</v>
      </c>
      <c r="B221" s="10" t="s">
        <v>40</v>
      </c>
      <c r="C221" s="11" t="s">
        <v>164</v>
      </c>
      <c r="D221" s="767">
        <v>1617</v>
      </c>
      <c r="E221" s="8">
        <v>1750</v>
      </c>
      <c r="G221" s="6">
        <f t="shared" si="10"/>
        <v>1750</v>
      </c>
    </row>
    <row r="222" spans="1:8" x14ac:dyDescent="0.25">
      <c r="A222" s="17">
        <v>42619</v>
      </c>
      <c r="B222" s="10" t="s">
        <v>768</v>
      </c>
      <c r="C222" s="11" t="s">
        <v>164</v>
      </c>
      <c r="D222" s="767">
        <v>1617</v>
      </c>
      <c r="E222" s="8">
        <v>1800</v>
      </c>
      <c r="G222" s="6">
        <f t="shared" si="10"/>
        <v>1800</v>
      </c>
    </row>
    <row r="223" spans="1:8" x14ac:dyDescent="0.25">
      <c r="A223" s="17">
        <v>42621</v>
      </c>
      <c r="B223" s="10" t="s">
        <v>40</v>
      </c>
      <c r="C223" s="11" t="s">
        <v>164</v>
      </c>
      <c r="D223" s="767">
        <v>1014</v>
      </c>
      <c r="E223" s="8">
        <v>3693</v>
      </c>
      <c r="G223" s="6">
        <f t="shared" si="10"/>
        <v>3693</v>
      </c>
    </row>
    <row r="224" spans="1:8" x14ac:dyDescent="0.25">
      <c r="A224" s="17">
        <v>42629</v>
      </c>
      <c r="B224" s="10" t="s">
        <v>1396</v>
      </c>
      <c r="C224" s="11" t="s">
        <v>164</v>
      </c>
      <c r="D224" s="767">
        <v>1053</v>
      </c>
      <c r="E224" s="8">
        <v>110050</v>
      </c>
      <c r="G224" s="6">
        <f t="shared" si="10"/>
        <v>110050</v>
      </c>
    </row>
    <row r="225" spans="1:8" x14ac:dyDescent="0.25">
      <c r="A225" s="17">
        <v>42622</v>
      </c>
      <c r="B225" s="10" t="s">
        <v>1396</v>
      </c>
      <c r="C225" s="11" t="s">
        <v>164</v>
      </c>
      <c r="D225" s="767">
        <v>1022</v>
      </c>
      <c r="E225" s="8">
        <v>26461</v>
      </c>
      <c r="G225" s="6">
        <f t="shared" si="10"/>
        <v>26461</v>
      </c>
    </row>
    <row r="226" spans="1:8" x14ac:dyDescent="0.25">
      <c r="A226" s="17">
        <v>42629</v>
      </c>
      <c r="B226" s="10" t="s">
        <v>1396</v>
      </c>
      <c r="C226" s="11" t="s">
        <v>164</v>
      </c>
      <c r="D226" s="767">
        <v>1054</v>
      </c>
      <c r="E226" s="8">
        <v>1154</v>
      </c>
      <c r="G226" s="6">
        <f t="shared" si="10"/>
        <v>1154</v>
      </c>
    </row>
    <row r="227" spans="1:8" x14ac:dyDescent="0.25">
      <c r="A227" s="17">
        <v>42629</v>
      </c>
      <c r="B227" s="10" t="s">
        <v>1396</v>
      </c>
      <c r="C227" s="11" t="s">
        <v>164</v>
      </c>
      <c r="D227" s="767">
        <v>1056</v>
      </c>
      <c r="E227" s="8">
        <v>4224</v>
      </c>
      <c r="G227" s="6">
        <f t="shared" si="10"/>
        <v>4224</v>
      </c>
    </row>
    <row r="228" spans="1:8" x14ac:dyDescent="0.25">
      <c r="A228" s="17">
        <v>42629</v>
      </c>
      <c r="B228" s="10" t="s">
        <v>1396</v>
      </c>
      <c r="C228" s="11" t="s">
        <v>164</v>
      </c>
      <c r="D228" s="767">
        <v>1050</v>
      </c>
      <c r="E228" s="8">
        <v>264</v>
      </c>
      <c r="G228" s="6">
        <f t="shared" si="10"/>
        <v>264</v>
      </c>
    </row>
    <row r="229" spans="1:8" x14ac:dyDescent="0.25">
      <c r="A229" s="17">
        <v>42630</v>
      </c>
      <c r="B229" s="10" t="s">
        <v>1396</v>
      </c>
      <c r="C229" s="11" t="s">
        <v>164</v>
      </c>
      <c r="D229" s="767">
        <v>1060</v>
      </c>
      <c r="E229" s="8">
        <v>5023</v>
      </c>
      <c r="G229" s="6">
        <f t="shared" si="10"/>
        <v>5023</v>
      </c>
    </row>
    <row r="230" spans="1:8" x14ac:dyDescent="0.25">
      <c r="A230" s="17">
        <v>42633</v>
      </c>
      <c r="B230" s="10" t="s">
        <v>40</v>
      </c>
      <c r="C230" s="11" t="s">
        <v>164</v>
      </c>
      <c r="D230" s="767">
        <v>1096</v>
      </c>
      <c r="E230" s="8">
        <v>254</v>
      </c>
      <c r="G230" s="6">
        <f t="shared" si="10"/>
        <v>254</v>
      </c>
    </row>
    <row r="231" spans="1:8" x14ac:dyDescent="0.25">
      <c r="A231" s="17">
        <v>42634</v>
      </c>
      <c r="B231" s="10" t="s">
        <v>40</v>
      </c>
      <c r="C231" s="11" t="s">
        <v>164</v>
      </c>
      <c r="D231" s="767">
        <v>1107</v>
      </c>
      <c r="E231" s="8">
        <v>2824</v>
      </c>
      <c r="G231" s="6">
        <f t="shared" si="10"/>
        <v>2824</v>
      </c>
    </row>
    <row r="232" spans="1:8" x14ac:dyDescent="0.25">
      <c r="A232" s="17">
        <v>42633</v>
      </c>
      <c r="B232" s="10" t="s">
        <v>40</v>
      </c>
      <c r="C232" s="11" t="s">
        <v>164</v>
      </c>
      <c r="D232" s="767">
        <v>1094</v>
      </c>
      <c r="E232" s="8">
        <v>2086</v>
      </c>
      <c r="G232" s="6">
        <f t="shared" si="10"/>
        <v>2086</v>
      </c>
    </row>
    <row r="233" spans="1:8" x14ac:dyDescent="0.25">
      <c r="A233" s="17">
        <v>42635</v>
      </c>
      <c r="B233" s="10" t="s">
        <v>1396</v>
      </c>
      <c r="C233" s="11" t="s">
        <v>164</v>
      </c>
      <c r="D233" s="767">
        <v>1140</v>
      </c>
      <c r="E233" s="8">
        <v>1109</v>
      </c>
      <c r="G233" s="6">
        <f t="shared" si="10"/>
        <v>1109</v>
      </c>
    </row>
    <row r="234" spans="1:8" x14ac:dyDescent="0.25">
      <c r="A234" s="17">
        <v>42636</v>
      </c>
      <c r="B234" s="10" t="s">
        <v>40</v>
      </c>
      <c r="C234" s="11" t="s">
        <v>164</v>
      </c>
      <c r="D234" s="767">
        <v>1146</v>
      </c>
      <c r="E234" s="8">
        <v>2807</v>
      </c>
      <c r="G234" s="6">
        <f t="shared" si="10"/>
        <v>2807</v>
      </c>
    </row>
    <row r="235" spans="1:8" x14ac:dyDescent="0.25">
      <c r="A235" s="17">
        <v>42636</v>
      </c>
      <c r="B235" s="10" t="s">
        <v>1396</v>
      </c>
      <c r="C235" s="11" t="s">
        <v>164</v>
      </c>
      <c r="D235" s="767">
        <v>1171</v>
      </c>
      <c r="E235" s="8">
        <v>220252</v>
      </c>
      <c r="G235" s="6">
        <f t="shared" si="10"/>
        <v>220252</v>
      </c>
    </row>
    <row r="236" spans="1:8" x14ac:dyDescent="0.25">
      <c r="A236" s="17">
        <v>42639</v>
      </c>
      <c r="B236" s="10" t="s">
        <v>1396</v>
      </c>
      <c r="C236" s="11" t="s">
        <v>164</v>
      </c>
      <c r="D236" s="767">
        <v>1188</v>
      </c>
      <c r="E236" s="8">
        <v>98222</v>
      </c>
      <c r="G236" s="6">
        <f t="shared" si="10"/>
        <v>98222</v>
      </c>
    </row>
    <row r="237" spans="1:8" x14ac:dyDescent="0.25">
      <c r="A237" s="17">
        <v>42639</v>
      </c>
      <c r="B237" s="10" t="s">
        <v>1398</v>
      </c>
      <c r="C237" s="11" t="s">
        <v>166</v>
      </c>
      <c r="D237" s="767">
        <v>7999</v>
      </c>
      <c r="E237" s="8">
        <v>10350</v>
      </c>
      <c r="G237" s="6">
        <f t="shared" si="10"/>
        <v>10350</v>
      </c>
      <c r="H237" s="31" t="s">
        <v>1405</v>
      </c>
    </row>
    <row r="238" spans="1:8" x14ac:dyDescent="0.25">
      <c r="A238" s="17">
        <v>42643</v>
      </c>
      <c r="B238" s="10" t="s">
        <v>40</v>
      </c>
      <c r="C238" s="11" t="s">
        <v>166</v>
      </c>
      <c r="D238" s="767">
        <v>8027</v>
      </c>
      <c r="E238" s="8">
        <v>7150</v>
      </c>
      <c r="G238" s="6">
        <f t="shared" si="10"/>
        <v>7150</v>
      </c>
    </row>
    <row r="239" spans="1:8" x14ac:dyDescent="0.25">
      <c r="A239" s="17">
        <v>42640</v>
      </c>
      <c r="B239" s="10" t="s">
        <v>768</v>
      </c>
      <c r="C239" s="11" t="s">
        <v>169</v>
      </c>
      <c r="D239" s="768" t="s">
        <v>1397</v>
      </c>
      <c r="E239" s="8">
        <v>8652</v>
      </c>
      <c r="G239" s="6">
        <f t="shared" si="10"/>
        <v>8652</v>
      </c>
    </row>
    <row r="240" spans="1:8" x14ac:dyDescent="0.25">
      <c r="A240" s="17">
        <v>42640</v>
      </c>
      <c r="B240" s="10" t="s">
        <v>40</v>
      </c>
      <c r="C240" s="11" t="s">
        <v>161</v>
      </c>
      <c r="D240" s="767">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7">
        <v>1617</v>
      </c>
      <c r="E242" s="8">
        <v>37347</v>
      </c>
      <c r="G242" s="6">
        <f t="shared" si="10"/>
        <v>37347</v>
      </c>
      <c r="H242" s="78"/>
    </row>
    <row r="243" spans="1:8" x14ac:dyDescent="0.25">
      <c r="A243" s="17">
        <v>42647</v>
      </c>
      <c r="B243" s="10" t="s">
        <v>1396</v>
      </c>
      <c r="C243" s="11" t="s">
        <v>164</v>
      </c>
      <c r="D243" s="767">
        <v>1351</v>
      </c>
      <c r="E243" s="8">
        <v>1419</v>
      </c>
      <c r="G243" s="6">
        <f t="shared" si="10"/>
        <v>1419</v>
      </c>
      <c r="H243" s="79"/>
    </row>
    <row r="244" spans="1:8" x14ac:dyDescent="0.25">
      <c r="A244" s="17">
        <v>42647</v>
      </c>
      <c r="B244" s="10" t="s">
        <v>1396</v>
      </c>
      <c r="C244" s="11" t="s">
        <v>164</v>
      </c>
      <c r="D244" s="767">
        <v>1331</v>
      </c>
      <c r="E244" s="8">
        <v>4047</v>
      </c>
      <c r="G244" s="6">
        <f t="shared" si="10"/>
        <v>4047</v>
      </c>
    </row>
    <row r="245" spans="1:8" x14ac:dyDescent="0.25">
      <c r="A245" s="17">
        <v>42650</v>
      </c>
      <c r="B245" s="10" t="s">
        <v>1398</v>
      </c>
      <c r="C245" s="11" t="s">
        <v>164</v>
      </c>
      <c r="D245" s="767">
        <v>1414</v>
      </c>
      <c r="E245" s="8">
        <v>17501</v>
      </c>
      <c r="G245" s="6">
        <f t="shared" si="10"/>
        <v>17501</v>
      </c>
    </row>
    <row r="246" spans="1:8" x14ac:dyDescent="0.25">
      <c r="A246" s="17">
        <v>42650</v>
      </c>
      <c r="B246" s="10" t="s">
        <v>1396</v>
      </c>
      <c r="C246" s="11" t="s">
        <v>164</v>
      </c>
      <c r="D246" s="767">
        <v>1367</v>
      </c>
      <c r="E246" s="8">
        <v>3313</v>
      </c>
      <c r="G246" s="6">
        <f t="shared" si="10"/>
        <v>3313</v>
      </c>
    </row>
    <row r="247" spans="1:8" x14ac:dyDescent="0.25">
      <c r="A247" s="17">
        <v>42653</v>
      </c>
      <c r="B247" s="10" t="s">
        <v>1396</v>
      </c>
      <c r="C247" s="11" t="s">
        <v>164</v>
      </c>
      <c r="D247" s="767">
        <v>1453</v>
      </c>
      <c r="E247" s="8">
        <v>2718</v>
      </c>
      <c r="G247" s="6">
        <f t="shared" si="10"/>
        <v>2718</v>
      </c>
    </row>
    <row r="248" spans="1:8" x14ac:dyDescent="0.25">
      <c r="A248" s="17">
        <v>42647</v>
      </c>
      <c r="B248" s="10" t="s">
        <v>1205</v>
      </c>
      <c r="C248" s="11" t="s">
        <v>166</v>
      </c>
      <c r="D248" s="767">
        <v>8070</v>
      </c>
      <c r="E248" s="8">
        <v>263340</v>
      </c>
      <c r="G248" s="6">
        <f t="shared" si="10"/>
        <v>263340</v>
      </c>
    </row>
    <row r="249" spans="1:8" x14ac:dyDescent="0.25">
      <c r="A249" s="17">
        <v>42648</v>
      </c>
      <c r="B249" s="10" t="s">
        <v>1396</v>
      </c>
      <c r="C249" s="11" t="s">
        <v>166</v>
      </c>
      <c r="D249" s="767">
        <v>8112</v>
      </c>
      <c r="E249" s="8">
        <v>42350</v>
      </c>
      <c r="G249" s="6">
        <f t="shared" si="10"/>
        <v>42350</v>
      </c>
    </row>
    <row r="250" spans="1:8" x14ac:dyDescent="0.25">
      <c r="A250" s="17">
        <v>42648</v>
      </c>
      <c r="B250" s="10" t="s">
        <v>1492</v>
      </c>
      <c r="C250" s="11" t="s">
        <v>166</v>
      </c>
      <c r="D250" s="767">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7">
        <v>286</v>
      </c>
      <c r="E255" s="8">
        <v>3467</v>
      </c>
      <c r="G255" s="6">
        <f t="shared" si="10"/>
        <v>3467</v>
      </c>
      <c r="H255" s="79"/>
    </row>
    <row r="256" spans="1:8" x14ac:dyDescent="0.25">
      <c r="A256" s="17">
        <v>42665</v>
      </c>
      <c r="B256" s="10" t="s">
        <v>40</v>
      </c>
      <c r="C256" s="11" t="s">
        <v>161</v>
      </c>
      <c r="D256" s="767">
        <v>294</v>
      </c>
      <c r="E256" s="8">
        <v>49380</v>
      </c>
      <c r="G256" s="6">
        <f t="shared" si="10"/>
        <v>49380</v>
      </c>
    </row>
    <row r="257" spans="1:8" x14ac:dyDescent="0.25">
      <c r="A257" s="17">
        <v>42665</v>
      </c>
      <c r="B257" s="10" t="s">
        <v>464</v>
      </c>
      <c r="C257" s="11" t="s">
        <v>161</v>
      </c>
      <c r="D257" s="767">
        <v>277</v>
      </c>
      <c r="E257" s="8">
        <v>15675</v>
      </c>
      <c r="G257" s="6">
        <f t="shared" si="10"/>
        <v>15675</v>
      </c>
    </row>
    <row r="258" spans="1:8" x14ac:dyDescent="0.25">
      <c r="A258" s="17">
        <v>42665</v>
      </c>
      <c r="B258" s="10" t="s">
        <v>464</v>
      </c>
      <c r="C258" s="11" t="s">
        <v>161</v>
      </c>
      <c r="D258" s="767">
        <v>295</v>
      </c>
      <c r="E258" s="8">
        <v>15028</v>
      </c>
      <c r="G258" s="6">
        <f t="shared" si="10"/>
        <v>15028</v>
      </c>
    </row>
    <row r="259" spans="1:8" x14ac:dyDescent="0.25">
      <c r="A259" s="17">
        <v>42658</v>
      </c>
      <c r="B259" s="10" t="s">
        <v>38</v>
      </c>
      <c r="C259" s="11" t="s">
        <v>161</v>
      </c>
      <c r="D259" s="767">
        <v>308</v>
      </c>
      <c r="E259" s="8">
        <v>9551</v>
      </c>
      <c r="G259" s="6">
        <f t="shared" si="10"/>
        <v>9551</v>
      </c>
    </row>
    <row r="260" spans="1:8" x14ac:dyDescent="0.25">
      <c r="A260" s="17">
        <v>42665</v>
      </c>
      <c r="B260" s="10" t="s">
        <v>40</v>
      </c>
      <c r="C260" s="11" t="s">
        <v>166</v>
      </c>
      <c r="D260" s="767">
        <v>8106</v>
      </c>
      <c r="E260" s="8">
        <v>3950</v>
      </c>
      <c r="G260" s="6">
        <f t="shared" si="10"/>
        <v>3950</v>
      </c>
    </row>
    <row r="261" spans="1:8" x14ac:dyDescent="0.25">
      <c r="A261" s="17">
        <v>42665</v>
      </c>
      <c r="B261" s="10" t="s">
        <v>962</v>
      </c>
      <c r="C261" s="11" t="s">
        <v>166</v>
      </c>
      <c r="D261" s="767">
        <v>8081</v>
      </c>
      <c r="E261" s="8">
        <v>12750</v>
      </c>
      <c r="G261" s="6">
        <f t="shared" si="10"/>
        <v>12750</v>
      </c>
    </row>
    <row r="262" spans="1:8" x14ac:dyDescent="0.25">
      <c r="A262" s="17">
        <v>42657</v>
      </c>
      <c r="B262" s="10" t="s">
        <v>1492</v>
      </c>
      <c r="C262" s="11" t="s">
        <v>166</v>
      </c>
      <c r="D262" s="767">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7">
        <v>1564</v>
      </c>
      <c r="E266" s="8">
        <v>63654</v>
      </c>
      <c r="G266" s="6">
        <f t="shared" si="10"/>
        <v>63654</v>
      </c>
    </row>
    <row r="267" spans="1:8" x14ac:dyDescent="0.25">
      <c r="A267" s="17">
        <v>42664</v>
      </c>
      <c r="B267" s="10" t="s">
        <v>1396</v>
      </c>
      <c r="C267" s="11" t="s">
        <v>164</v>
      </c>
      <c r="D267" s="767">
        <v>1625</v>
      </c>
      <c r="E267" s="8">
        <v>510973</v>
      </c>
      <c r="G267" s="6">
        <f t="shared" si="10"/>
        <v>510973</v>
      </c>
    </row>
    <row r="268" spans="1:8" x14ac:dyDescent="0.25">
      <c r="A268" s="17">
        <v>42667</v>
      </c>
      <c r="B268" s="10" t="s">
        <v>1396</v>
      </c>
      <c r="C268" s="11" t="s">
        <v>164</v>
      </c>
      <c r="D268" s="767">
        <v>1658</v>
      </c>
      <c r="E268" s="8">
        <v>1250</v>
      </c>
      <c r="G268" s="6">
        <f t="shared" si="10"/>
        <v>1250</v>
      </c>
    </row>
    <row r="269" spans="1:8" x14ac:dyDescent="0.25">
      <c r="A269" s="17">
        <v>42667</v>
      </c>
      <c r="B269" s="10" t="s">
        <v>1396</v>
      </c>
      <c r="C269" s="11" t="s">
        <v>164</v>
      </c>
      <c r="D269" s="767">
        <v>1638</v>
      </c>
      <c r="E269" s="8">
        <v>12414</v>
      </c>
      <c r="G269" s="6">
        <f t="shared" si="10"/>
        <v>12414</v>
      </c>
    </row>
    <row r="270" spans="1:8" x14ac:dyDescent="0.25">
      <c r="A270" s="17">
        <v>42664</v>
      </c>
      <c r="B270" s="10" t="s">
        <v>1396</v>
      </c>
      <c r="C270" s="11" t="s">
        <v>164</v>
      </c>
      <c r="D270" s="767">
        <v>1601</v>
      </c>
      <c r="E270" s="8">
        <v>22919</v>
      </c>
      <c r="G270" s="6">
        <f t="shared" si="10"/>
        <v>22919</v>
      </c>
    </row>
    <row r="271" spans="1:8" x14ac:dyDescent="0.25">
      <c r="A271" s="17">
        <v>42662</v>
      </c>
      <c r="B271" s="10" t="s">
        <v>1396</v>
      </c>
      <c r="C271" s="11" t="s">
        <v>166</v>
      </c>
      <c r="D271" s="767">
        <v>8122</v>
      </c>
      <c r="E271" s="8">
        <v>39150</v>
      </c>
      <c r="G271" s="6">
        <f t="shared" si="10"/>
        <v>39150</v>
      </c>
    </row>
    <row r="272" spans="1:8" x14ac:dyDescent="0.25">
      <c r="A272" s="17">
        <v>42662</v>
      </c>
      <c r="B272" s="10" t="s">
        <v>1492</v>
      </c>
      <c r="C272" s="11" t="s">
        <v>166</v>
      </c>
      <c r="D272" s="767">
        <v>8126</v>
      </c>
      <c r="E272" s="8">
        <v>14750</v>
      </c>
      <c r="G272" s="6">
        <f t="shared" si="10"/>
        <v>14750</v>
      </c>
    </row>
    <row r="273" spans="1:8" x14ac:dyDescent="0.25">
      <c r="A273" s="17">
        <v>42663</v>
      </c>
      <c r="B273" s="10" t="s">
        <v>1396</v>
      </c>
      <c r="C273" s="11" t="s">
        <v>166</v>
      </c>
      <c r="D273" s="767">
        <v>8139</v>
      </c>
      <c r="E273" s="8">
        <v>16700</v>
      </c>
      <c r="G273" s="6">
        <f t="shared" si="10"/>
        <v>16700</v>
      </c>
    </row>
    <row r="274" spans="1:8" x14ac:dyDescent="0.25">
      <c r="A274" s="17">
        <v>42665</v>
      </c>
      <c r="B274" s="10" t="s">
        <v>1214</v>
      </c>
      <c r="C274" s="11" t="s">
        <v>166</v>
      </c>
      <c r="D274" s="767">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7">
        <v>143</v>
      </c>
      <c r="E289" s="8">
        <v>4139</v>
      </c>
      <c r="G289" s="6">
        <f t="shared" si="10"/>
        <v>4139</v>
      </c>
    </row>
    <row r="290" spans="1:7" x14ac:dyDescent="0.25">
      <c r="A290" s="17">
        <v>42688</v>
      </c>
      <c r="B290" s="10" t="s">
        <v>1492</v>
      </c>
      <c r="C290" s="11" t="s">
        <v>169</v>
      </c>
      <c r="D290" s="767">
        <v>146</v>
      </c>
      <c r="E290" s="8">
        <v>13000</v>
      </c>
      <c r="G290" s="6">
        <f t="shared" si="10"/>
        <v>13000</v>
      </c>
    </row>
    <row r="291" spans="1:7" x14ac:dyDescent="0.25">
      <c r="A291" s="17">
        <v>42671</v>
      </c>
      <c r="B291" s="10" t="s">
        <v>1396</v>
      </c>
      <c r="C291" s="11" t="s">
        <v>161</v>
      </c>
      <c r="D291" s="767">
        <v>341</v>
      </c>
      <c r="E291" s="8">
        <v>127293</v>
      </c>
      <c r="G291" s="6">
        <f t="shared" si="10"/>
        <v>127293</v>
      </c>
    </row>
    <row r="292" spans="1:7" x14ac:dyDescent="0.25">
      <c r="A292" s="17">
        <v>42671</v>
      </c>
      <c r="B292" s="10" t="s">
        <v>40</v>
      </c>
      <c r="C292" s="11" t="s">
        <v>164</v>
      </c>
      <c r="D292" s="767">
        <v>1617</v>
      </c>
      <c r="E292" s="8">
        <v>2066</v>
      </c>
      <c r="G292" s="6">
        <f t="shared" si="10"/>
        <v>2066</v>
      </c>
    </row>
    <row r="293" spans="1:7" x14ac:dyDescent="0.25">
      <c r="A293" s="17">
        <v>42671</v>
      </c>
      <c r="B293" s="10" t="s">
        <v>1396</v>
      </c>
      <c r="C293" s="11" t="s">
        <v>164</v>
      </c>
      <c r="D293" s="767">
        <v>1617</v>
      </c>
      <c r="E293" s="8">
        <v>2673</v>
      </c>
      <c r="G293" s="6">
        <f t="shared" si="10"/>
        <v>2673</v>
      </c>
    </row>
    <row r="294" spans="1:7" x14ac:dyDescent="0.25">
      <c r="A294" s="17">
        <v>42678</v>
      </c>
      <c r="B294" s="10" t="s">
        <v>40</v>
      </c>
      <c r="C294" s="11" t="s">
        <v>161</v>
      </c>
      <c r="D294" s="767">
        <v>371</v>
      </c>
      <c r="E294" s="8">
        <v>27403</v>
      </c>
      <c r="G294" s="6">
        <f t="shared" si="10"/>
        <v>27403</v>
      </c>
    </row>
    <row r="295" spans="1:7" x14ac:dyDescent="0.25">
      <c r="A295" s="17">
        <v>42683</v>
      </c>
      <c r="B295" s="10" t="s">
        <v>1396</v>
      </c>
      <c r="C295" s="11" t="s">
        <v>161</v>
      </c>
      <c r="D295" s="767">
        <v>385</v>
      </c>
      <c r="E295" s="8">
        <v>2912</v>
      </c>
      <c r="G295" s="6">
        <f t="shared" si="10"/>
        <v>2912</v>
      </c>
    </row>
    <row r="296" spans="1:7" x14ac:dyDescent="0.25">
      <c r="A296" s="17">
        <v>42684</v>
      </c>
      <c r="B296" s="10" t="s">
        <v>962</v>
      </c>
      <c r="C296" s="11" t="s">
        <v>161</v>
      </c>
      <c r="D296" s="767">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7">
        <v>8227</v>
      </c>
      <c r="E298" s="8">
        <v>37550</v>
      </c>
      <c r="F298" s="9">
        <v>70</v>
      </c>
      <c r="G298" s="6">
        <f t="shared" si="10"/>
        <v>37480</v>
      </c>
    </row>
    <row r="299" spans="1:7" x14ac:dyDescent="0.25">
      <c r="A299" s="17">
        <v>42679</v>
      </c>
      <c r="B299" s="10" t="s">
        <v>962</v>
      </c>
      <c r="C299" s="11" t="s">
        <v>166</v>
      </c>
      <c r="D299" s="767">
        <v>8232</v>
      </c>
      <c r="E299" s="8">
        <v>18750</v>
      </c>
      <c r="G299" s="6">
        <f t="shared" si="10"/>
        <v>18750</v>
      </c>
    </row>
    <row r="300" spans="1:7" x14ac:dyDescent="0.25">
      <c r="A300" s="17">
        <v>42691</v>
      </c>
      <c r="B300" s="10" t="s">
        <v>1396</v>
      </c>
      <c r="C300" s="11" t="s">
        <v>166</v>
      </c>
      <c r="D300" s="767">
        <v>8294</v>
      </c>
      <c r="E300" s="8">
        <v>29550</v>
      </c>
      <c r="G300" s="6">
        <f t="shared" si="10"/>
        <v>29550</v>
      </c>
    </row>
    <row r="301" spans="1:7" x14ac:dyDescent="0.25">
      <c r="A301" s="17">
        <v>42691</v>
      </c>
      <c r="B301" s="10" t="s">
        <v>1398</v>
      </c>
      <c r="C301" s="11" t="s">
        <v>166</v>
      </c>
      <c r="D301" s="767">
        <v>8295</v>
      </c>
      <c r="E301" s="8">
        <v>10150</v>
      </c>
      <c r="G301" s="6">
        <f t="shared" si="10"/>
        <v>10150</v>
      </c>
    </row>
    <row r="302" spans="1:7" x14ac:dyDescent="0.25">
      <c r="A302" s="17">
        <v>42697</v>
      </c>
      <c r="B302" s="10" t="s">
        <v>1492</v>
      </c>
      <c r="C302" s="11" t="s">
        <v>166</v>
      </c>
      <c r="D302" s="767">
        <v>8337</v>
      </c>
      <c r="E302" s="8">
        <v>16650</v>
      </c>
      <c r="G302" s="6">
        <f t="shared" si="10"/>
        <v>16650</v>
      </c>
    </row>
    <row r="303" spans="1:7" x14ac:dyDescent="0.25">
      <c r="A303" s="17">
        <v>42697</v>
      </c>
      <c r="B303" s="10" t="s">
        <v>40</v>
      </c>
      <c r="C303" s="11" t="s">
        <v>166</v>
      </c>
      <c r="D303" s="767">
        <v>8333</v>
      </c>
      <c r="E303" s="8">
        <v>3950</v>
      </c>
      <c r="G303" s="6">
        <f t="shared" si="10"/>
        <v>3950</v>
      </c>
    </row>
    <row r="304" spans="1:7" x14ac:dyDescent="0.25">
      <c r="A304" s="17">
        <v>42697</v>
      </c>
      <c r="B304" s="10" t="s">
        <v>1398</v>
      </c>
      <c r="C304" s="11" t="s">
        <v>166</v>
      </c>
      <c r="D304" s="767">
        <v>8343</v>
      </c>
      <c r="E304" s="8">
        <v>3950</v>
      </c>
      <c r="G304" s="6">
        <f t="shared" si="10"/>
        <v>3950</v>
      </c>
    </row>
    <row r="305" spans="1:8" x14ac:dyDescent="0.25">
      <c r="A305" s="17">
        <v>42697</v>
      </c>
      <c r="B305" s="10" t="s">
        <v>1399</v>
      </c>
      <c r="C305" s="11" t="s">
        <v>1814</v>
      </c>
      <c r="D305" s="767">
        <v>282</v>
      </c>
      <c r="E305" s="8">
        <v>625598</v>
      </c>
      <c r="G305" s="6">
        <f t="shared" si="10"/>
        <v>625598</v>
      </c>
    </row>
    <row r="306" spans="1:8" x14ac:dyDescent="0.25">
      <c r="A306" s="17">
        <v>42697</v>
      </c>
      <c r="B306" s="10" t="s">
        <v>1396</v>
      </c>
      <c r="C306" s="11" t="s">
        <v>166</v>
      </c>
      <c r="D306" s="767">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7">
        <v>8394</v>
      </c>
      <c r="E312" s="8">
        <v>22400</v>
      </c>
      <c r="G312" s="6">
        <f t="shared" ref="G312:G487" si="11">E312-F312</f>
        <v>22400</v>
      </c>
    </row>
    <row r="313" spans="1:8" x14ac:dyDescent="0.25">
      <c r="A313" s="17">
        <v>42711</v>
      </c>
      <c r="B313" s="10" t="s">
        <v>1492</v>
      </c>
      <c r="C313" s="11" t="s">
        <v>166</v>
      </c>
      <c r="D313" s="767">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7">
        <v>166</v>
      </c>
      <c r="E315" s="8">
        <v>4800</v>
      </c>
      <c r="G315" s="6">
        <f t="shared" si="11"/>
        <v>4800</v>
      </c>
    </row>
    <row r="316" spans="1:8" x14ac:dyDescent="0.25">
      <c r="A316" s="17">
        <v>42625</v>
      </c>
      <c r="B316" s="10" t="s">
        <v>82</v>
      </c>
      <c r="C316" s="11" t="s">
        <v>169</v>
      </c>
      <c r="D316" s="767">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7">
        <v>2497</v>
      </c>
      <c r="E324" s="8">
        <v>15015</v>
      </c>
      <c r="G324" s="6">
        <f t="shared" si="11"/>
        <v>15015</v>
      </c>
    </row>
    <row r="325" spans="1:8" x14ac:dyDescent="0.25">
      <c r="A325" s="17">
        <v>42713</v>
      </c>
      <c r="B325" s="10" t="s">
        <v>1396</v>
      </c>
      <c r="C325" s="11" t="s">
        <v>164</v>
      </c>
      <c r="D325" s="767">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7">
        <v>2770</v>
      </c>
      <c r="E327" s="8">
        <v>121</v>
      </c>
      <c r="G327" s="6">
        <f t="shared" si="11"/>
        <v>121</v>
      </c>
    </row>
    <row r="328" spans="1:8" x14ac:dyDescent="0.25">
      <c r="A328" s="17">
        <v>42721</v>
      </c>
      <c r="B328" s="10" t="s">
        <v>1396</v>
      </c>
      <c r="C328" s="11" t="s">
        <v>164</v>
      </c>
      <c r="D328" s="767">
        <v>2746</v>
      </c>
      <c r="E328" s="8">
        <v>281</v>
      </c>
      <c r="G328" s="6">
        <f t="shared" si="11"/>
        <v>281</v>
      </c>
    </row>
    <row r="329" spans="1:8" x14ac:dyDescent="0.25">
      <c r="A329" s="17">
        <v>42724</v>
      </c>
      <c r="B329" s="10" t="s">
        <v>1396</v>
      </c>
      <c r="C329" s="11" t="s">
        <v>164</v>
      </c>
      <c r="D329" s="767">
        <v>2803</v>
      </c>
      <c r="E329" s="8">
        <v>13067</v>
      </c>
      <c r="G329" s="6">
        <f t="shared" si="11"/>
        <v>13067</v>
      </c>
    </row>
    <row r="330" spans="1:8" x14ac:dyDescent="0.25">
      <c r="A330" s="17">
        <v>42731</v>
      </c>
      <c r="B330" s="10" t="s">
        <v>1396</v>
      </c>
      <c r="C330" s="11" t="s">
        <v>164</v>
      </c>
      <c r="D330" s="767">
        <v>2730</v>
      </c>
      <c r="E330" s="8">
        <v>281</v>
      </c>
      <c r="G330" s="6">
        <f t="shared" si="11"/>
        <v>281</v>
      </c>
    </row>
    <row r="331" spans="1:8" x14ac:dyDescent="0.25">
      <c r="A331" s="17">
        <v>42728</v>
      </c>
      <c r="B331" s="10" t="s">
        <v>40</v>
      </c>
      <c r="C331" s="11" t="s">
        <v>161</v>
      </c>
      <c r="D331" s="767">
        <v>430</v>
      </c>
      <c r="E331" s="8">
        <v>15578</v>
      </c>
      <c r="G331" s="6">
        <f t="shared" si="11"/>
        <v>15578</v>
      </c>
    </row>
    <row r="332" spans="1:8" x14ac:dyDescent="0.25">
      <c r="A332" s="17">
        <v>42707</v>
      </c>
      <c r="B332" s="10" t="s">
        <v>1492</v>
      </c>
      <c r="C332" s="11" t="s">
        <v>166</v>
      </c>
      <c r="D332" s="767">
        <v>8378</v>
      </c>
      <c r="E332" s="8">
        <v>16750</v>
      </c>
      <c r="G332" s="6">
        <f t="shared" si="11"/>
        <v>16750</v>
      </c>
    </row>
    <row r="333" spans="1:8" x14ac:dyDescent="0.25">
      <c r="A333" s="17">
        <v>42728</v>
      </c>
      <c r="B333" s="10" t="s">
        <v>1804</v>
      </c>
      <c r="C333" s="11" t="s">
        <v>166</v>
      </c>
      <c r="D333" s="767">
        <v>8435</v>
      </c>
      <c r="E333" s="8">
        <v>31050</v>
      </c>
      <c r="G333" s="6">
        <f t="shared" si="11"/>
        <v>31050</v>
      </c>
    </row>
    <row r="334" spans="1:8" x14ac:dyDescent="0.25">
      <c r="A334" s="17">
        <v>42728</v>
      </c>
      <c r="B334" s="10" t="s">
        <v>1214</v>
      </c>
      <c r="C334" s="11" t="s">
        <v>166</v>
      </c>
      <c r="D334" s="767">
        <v>8519</v>
      </c>
      <c r="E334" s="8">
        <v>65200</v>
      </c>
      <c r="G334" s="6">
        <f t="shared" si="11"/>
        <v>65200</v>
      </c>
    </row>
    <row r="335" spans="1:8" x14ac:dyDescent="0.25">
      <c r="A335" s="17">
        <v>42738</v>
      </c>
      <c r="B335" s="10" t="s">
        <v>1399</v>
      </c>
      <c r="C335" s="11" t="s">
        <v>1814</v>
      </c>
      <c r="D335" s="767">
        <v>310</v>
      </c>
      <c r="E335" s="8">
        <v>64607</v>
      </c>
      <c r="G335" s="6">
        <f t="shared" si="11"/>
        <v>64607</v>
      </c>
    </row>
    <row r="336" spans="1:8" x14ac:dyDescent="0.25">
      <c r="A336" s="17">
        <v>42741</v>
      </c>
      <c r="B336" s="10" t="s">
        <v>40</v>
      </c>
      <c r="C336" s="11" t="s">
        <v>161</v>
      </c>
      <c r="D336" s="767">
        <v>527</v>
      </c>
      <c r="E336" s="8">
        <v>6960</v>
      </c>
      <c r="G336" s="6">
        <f t="shared" si="11"/>
        <v>6960</v>
      </c>
    </row>
    <row r="337" spans="1:8" x14ac:dyDescent="0.25">
      <c r="A337" s="17">
        <v>42741</v>
      </c>
      <c r="B337" s="10" t="s">
        <v>962</v>
      </c>
      <c r="C337" s="11" t="s">
        <v>166</v>
      </c>
      <c r="D337" s="767">
        <v>527</v>
      </c>
      <c r="E337" s="8">
        <v>2000</v>
      </c>
      <c r="G337" s="6">
        <f t="shared" si="11"/>
        <v>2000</v>
      </c>
    </row>
    <row r="338" spans="1:8" x14ac:dyDescent="0.25">
      <c r="A338" s="17">
        <v>42741</v>
      </c>
      <c r="B338" s="10" t="s">
        <v>1399</v>
      </c>
      <c r="C338" s="11" t="s">
        <v>1814</v>
      </c>
      <c r="D338" s="767">
        <v>313</v>
      </c>
      <c r="E338" s="8">
        <v>41277</v>
      </c>
      <c r="G338" s="6">
        <f t="shared" si="11"/>
        <v>41277</v>
      </c>
    </row>
    <row r="339" spans="1:8" x14ac:dyDescent="0.25">
      <c r="A339" s="17">
        <v>42745</v>
      </c>
      <c r="B339" s="10" t="s">
        <v>1399</v>
      </c>
      <c r="C339" s="11" t="s">
        <v>1814</v>
      </c>
      <c r="D339" s="767">
        <v>317</v>
      </c>
      <c r="E339" s="8">
        <v>16023</v>
      </c>
      <c r="G339" s="6">
        <f t="shared" si="11"/>
        <v>16023</v>
      </c>
    </row>
    <row r="340" spans="1:8" x14ac:dyDescent="0.25">
      <c r="A340" s="17">
        <v>42747</v>
      </c>
      <c r="B340" s="10" t="s">
        <v>1399</v>
      </c>
      <c r="C340" s="11" t="s">
        <v>1814</v>
      </c>
      <c r="D340" s="767">
        <v>320</v>
      </c>
      <c r="E340" s="8">
        <v>4400</v>
      </c>
      <c r="G340" s="6">
        <f t="shared" si="11"/>
        <v>4400</v>
      </c>
    </row>
    <row r="341" spans="1:8" x14ac:dyDescent="0.25">
      <c r="A341" s="17">
        <v>42718</v>
      </c>
      <c r="B341" s="10" t="s">
        <v>1396</v>
      </c>
      <c r="C341" s="11" t="s">
        <v>169</v>
      </c>
      <c r="D341" s="767">
        <v>173</v>
      </c>
      <c r="E341" s="8">
        <v>6820</v>
      </c>
      <c r="G341" s="6">
        <f t="shared" si="11"/>
        <v>6820</v>
      </c>
    </row>
    <row r="342" spans="1:8" x14ac:dyDescent="0.25">
      <c r="A342" s="17">
        <v>42723</v>
      </c>
      <c r="B342" s="10" t="s">
        <v>40</v>
      </c>
      <c r="C342" s="11" t="s">
        <v>169</v>
      </c>
      <c r="D342" s="767">
        <v>184</v>
      </c>
      <c r="E342" s="8">
        <v>8338</v>
      </c>
      <c r="G342" s="6">
        <f t="shared" si="11"/>
        <v>8338</v>
      </c>
    </row>
    <row r="343" spans="1:8" x14ac:dyDescent="0.25">
      <c r="A343" s="17">
        <v>42739</v>
      </c>
      <c r="B343" s="10" t="s">
        <v>1214</v>
      </c>
      <c r="C343" s="11" t="s">
        <v>169</v>
      </c>
      <c r="D343" s="767">
        <v>198</v>
      </c>
      <c r="E343" s="8">
        <v>9600</v>
      </c>
      <c r="G343" s="6">
        <f t="shared" si="11"/>
        <v>9600</v>
      </c>
    </row>
    <row r="344" spans="1:8" x14ac:dyDescent="0.25">
      <c r="A344" s="17">
        <v>42746</v>
      </c>
      <c r="B344" s="10" t="s">
        <v>40</v>
      </c>
      <c r="C344" s="11" t="s">
        <v>169</v>
      </c>
      <c r="D344" s="767">
        <v>208</v>
      </c>
      <c r="E344" s="8">
        <v>18880</v>
      </c>
      <c r="G344" s="6">
        <f t="shared" si="11"/>
        <v>18880</v>
      </c>
    </row>
    <row r="345" spans="1:8" x14ac:dyDescent="0.25">
      <c r="A345" s="17">
        <v>42739</v>
      </c>
      <c r="B345" s="10" t="s">
        <v>40</v>
      </c>
      <c r="C345" s="11" t="s">
        <v>161</v>
      </c>
      <c r="D345" s="767">
        <v>545</v>
      </c>
      <c r="E345" s="8">
        <v>4156</v>
      </c>
      <c r="G345" s="6">
        <f t="shared" si="11"/>
        <v>4156</v>
      </c>
    </row>
    <row r="346" spans="1:8" x14ac:dyDescent="0.25">
      <c r="A346" s="17">
        <v>42739</v>
      </c>
      <c r="B346" s="10" t="s">
        <v>962</v>
      </c>
      <c r="C346" s="11" t="s">
        <v>161</v>
      </c>
      <c r="D346" s="767">
        <v>545</v>
      </c>
      <c r="E346" s="8">
        <v>13000</v>
      </c>
      <c r="G346" s="6">
        <f t="shared" si="11"/>
        <v>13000</v>
      </c>
    </row>
    <row r="347" spans="1:8" x14ac:dyDescent="0.25">
      <c r="A347" s="17">
        <v>42726</v>
      </c>
      <c r="B347" s="10" t="s">
        <v>40</v>
      </c>
      <c r="C347" s="11" t="s">
        <v>164</v>
      </c>
      <c r="D347" s="767">
        <v>2854</v>
      </c>
      <c r="E347" s="8">
        <v>5460</v>
      </c>
      <c r="G347" s="6">
        <f t="shared" si="11"/>
        <v>5460</v>
      </c>
    </row>
    <row r="348" spans="1:8" x14ac:dyDescent="0.25">
      <c r="A348" s="17">
        <v>42731</v>
      </c>
      <c r="B348" s="10" t="s">
        <v>1396</v>
      </c>
      <c r="C348" s="11" t="s">
        <v>164</v>
      </c>
      <c r="D348" s="767">
        <v>2957</v>
      </c>
      <c r="E348" s="8">
        <v>7480</v>
      </c>
      <c r="G348" s="6">
        <f t="shared" si="11"/>
        <v>7480</v>
      </c>
    </row>
    <row r="349" spans="1:8" x14ac:dyDescent="0.25">
      <c r="A349" s="17">
        <v>42738</v>
      </c>
      <c r="B349" s="10" t="s">
        <v>1398</v>
      </c>
      <c r="C349" s="11" t="s">
        <v>164</v>
      </c>
      <c r="D349" s="767">
        <v>3086</v>
      </c>
      <c r="E349" s="8">
        <v>1067</v>
      </c>
      <c r="G349" s="6">
        <f t="shared" si="11"/>
        <v>1067</v>
      </c>
    </row>
    <row r="350" spans="1:8" x14ac:dyDescent="0.25">
      <c r="A350" s="17">
        <v>42738</v>
      </c>
      <c r="B350" s="10" t="s">
        <v>40</v>
      </c>
      <c r="C350" s="11" t="s">
        <v>164</v>
      </c>
      <c r="D350" s="767">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7">
        <v>8534</v>
      </c>
      <c r="E361" s="8">
        <v>4575</v>
      </c>
      <c r="G361" s="6">
        <f t="shared" si="11"/>
        <v>4575</v>
      </c>
    </row>
    <row r="362" spans="1:8" x14ac:dyDescent="0.25">
      <c r="A362" s="17">
        <v>42739</v>
      </c>
      <c r="B362" s="10" t="s">
        <v>1804</v>
      </c>
      <c r="C362" s="11" t="s">
        <v>166</v>
      </c>
      <c r="D362" s="767">
        <v>8552</v>
      </c>
      <c r="E362" s="8">
        <v>9000</v>
      </c>
      <c r="G362" s="6">
        <f t="shared" si="11"/>
        <v>9000</v>
      </c>
    </row>
    <row r="363" spans="1:8" x14ac:dyDescent="0.25">
      <c r="A363" s="17">
        <v>42756</v>
      </c>
      <c r="B363" s="10" t="s">
        <v>1214</v>
      </c>
      <c r="C363" s="11" t="s">
        <v>166</v>
      </c>
      <c r="D363" s="767">
        <v>8662</v>
      </c>
      <c r="E363" s="8">
        <v>18860</v>
      </c>
      <c r="G363" s="6">
        <f t="shared" si="11"/>
        <v>18860</v>
      </c>
    </row>
    <row r="364" spans="1:8" x14ac:dyDescent="0.25">
      <c r="A364" s="17">
        <v>42758</v>
      </c>
      <c r="B364" s="10" t="s">
        <v>1804</v>
      </c>
      <c r="C364" s="11" t="s">
        <v>166</v>
      </c>
      <c r="D364" s="767">
        <v>8627</v>
      </c>
      <c r="E364" s="8">
        <v>5598</v>
      </c>
      <c r="G364" s="6">
        <f t="shared" si="11"/>
        <v>5598</v>
      </c>
    </row>
    <row r="365" spans="1:8" x14ac:dyDescent="0.25">
      <c r="A365" s="17">
        <v>42763</v>
      </c>
      <c r="B365" s="10" t="s">
        <v>1804</v>
      </c>
      <c r="C365" s="11" t="s">
        <v>166</v>
      </c>
      <c r="D365" s="767">
        <v>8671</v>
      </c>
      <c r="E365" s="8">
        <v>6000</v>
      </c>
      <c r="G365" s="6">
        <f t="shared" si="11"/>
        <v>6000</v>
      </c>
    </row>
    <row r="366" spans="1:8" x14ac:dyDescent="0.25">
      <c r="A366" s="17">
        <v>42765</v>
      </c>
      <c r="B366" s="10" t="s">
        <v>1804</v>
      </c>
      <c r="C366" s="11" t="s">
        <v>166</v>
      </c>
      <c r="D366" s="767">
        <v>8674</v>
      </c>
      <c r="E366" s="8">
        <v>6300</v>
      </c>
      <c r="G366" s="6">
        <f t="shared" si="11"/>
        <v>6300</v>
      </c>
    </row>
    <row r="367" spans="1:8" x14ac:dyDescent="0.25">
      <c r="A367" s="17">
        <v>42597</v>
      </c>
      <c r="B367" s="10" t="s">
        <v>40</v>
      </c>
      <c r="C367" s="11" t="s">
        <v>180</v>
      </c>
      <c r="D367" s="767">
        <v>7302</v>
      </c>
      <c r="E367" s="8">
        <v>48000</v>
      </c>
      <c r="G367" s="6">
        <f t="shared" si="11"/>
        <v>48000</v>
      </c>
    </row>
    <row r="368" spans="1:8" x14ac:dyDescent="0.25">
      <c r="A368" s="17">
        <v>42600</v>
      </c>
      <c r="B368" s="10" t="s">
        <v>40</v>
      </c>
      <c r="C368" s="11" t="s">
        <v>180</v>
      </c>
      <c r="D368" s="767">
        <v>7322</v>
      </c>
      <c r="E368" s="8">
        <v>24000</v>
      </c>
      <c r="G368" s="6">
        <f t="shared" si="11"/>
        <v>24000</v>
      </c>
    </row>
    <row r="369" spans="1:7" x14ac:dyDescent="0.25">
      <c r="A369" s="17">
        <v>42601</v>
      </c>
      <c r="B369" s="10" t="s">
        <v>40</v>
      </c>
      <c r="C369" s="11" t="s">
        <v>180</v>
      </c>
      <c r="D369" s="767">
        <v>7325</v>
      </c>
      <c r="E369" s="8">
        <v>16276</v>
      </c>
      <c r="G369" s="6">
        <f t="shared" si="11"/>
        <v>16276</v>
      </c>
    </row>
    <row r="370" spans="1:7" x14ac:dyDescent="0.25">
      <c r="A370" s="17">
        <v>42601</v>
      </c>
      <c r="B370" s="10" t="s">
        <v>40</v>
      </c>
      <c r="C370" s="11" t="s">
        <v>180</v>
      </c>
      <c r="D370" s="767">
        <v>7326</v>
      </c>
      <c r="E370" s="8">
        <v>37100</v>
      </c>
      <c r="G370" s="6">
        <f t="shared" si="11"/>
        <v>37100</v>
      </c>
    </row>
    <row r="371" spans="1:7" x14ac:dyDescent="0.25">
      <c r="A371" s="17">
        <v>42641</v>
      </c>
      <c r="B371" s="10" t="s">
        <v>1396</v>
      </c>
      <c r="C371" s="11" t="s">
        <v>180</v>
      </c>
      <c r="D371" s="767">
        <v>7397</v>
      </c>
      <c r="E371" s="8">
        <v>47720</v>
      </c>
      <c r="G371" s="6">
        <f t="shared" si="11"/>
        <v>47720</v>
      </c>
    </row>
    <row r="372" spans="1:7" x14ac:dyDescent="0.25">
      <c r="A372" s="17">
        <v>42641</v>
      </c>
      <c r="B372" s="10" t="s">
        <v>1396</v>
      </c>
      <c r="C372" s="11" t="s">
        <v>180</v>
      </c>
      <c r="D372" s="767">
        <v>7395</v>
      </c>
      <c r="E372" s="8">
        <v>75900</v>
      </c>
      <c r="G372" s="6">
        <f t="shared" si="11"/>
        <v>75900</v>
      </c>
    </row>
    <row r="373" spans="1:7" x14ac:dyDescent="0.25">
      <c r="A373" s="17">
        <v>42641</v>
      </c>
      <c r="B373" s="10" t="s">
        <v>40</v>
      </c>
      <c r="C373" s="11" t="s">
        <v>180</v>
      </c>
      <c r="D373" s="767">
        <v>7396</v>
      </c>
      <c r="E373" s="8">
        <v>11200</v>
      </c>
      <c r="G373" s="6">
        <f t="shared" si="11"/>
        <v>11200</v>
      </c>
    </row>
    <row r="374" spans="1:7" x14ac:dyDescent="0.25">
      <c r="A374" s="17">
        <v>42683</v>
      </c>
      <c r="B374" s="10" t="s">
        <v>1675</v>
      </c>
      <c r="C374" s="11" t="s">
        <v>180</v>
      </c>
      <c r="D374" s="767">
        <v>7484</v>
      </c>
      <c r="E374" s="8">
        <v>20020</v>
      </c>
      <c r="G374" s="6">
        <f t="shared" si="11"/>
        <v>20020</v>
      </c>
    </row>
    <row r="375" spans="1:7" x14ac:dyDescent="0.25">
      <c r="A375" s="17">
        <v>42704</v>
      </c>
      <c r="B375" s="10" t="s">
        <v>1396</v>
      </c>
      <c r="C375" s="11" t="s">
        <v>180</v>
      </c>
      <c r="D375" s="767">
        <v>7528</v>
      </c>
      <c r="E375" s="8">
        <v>16800</v>
      </c>
      <c r="G375" s="6">
        <f t="shared" si="11"/>
        <v>16800</v>
      </c>
    </row>
    <row r="376" spans="1:7" x14ac:dyDescent="0.25">
      <c r="A376" s="17">
        <v>42741</v>
      </c>
      <c r="B376" s="10" t="s">
        <v>1675</v>
      </c>
      <c r="C376" s="11" t="s">
        <v>180</v>
      </c>
      <c r="D376" s="767">
        <v>7628</v>
      </c>
      <c r="E376" s="8">
        <v>11980</v>
      </c>
      <c r="G376" s="6">
        <f t="shared" si="11"/>
        <v>11980</v>
      </c>
    </row>
    <row r="377" spans="1:7" x14ac:dyDescent="0.25">
      <c r="A377" s="17">
        <v>42741</v>
      </c>
      <c r="B377" s="10" t="s">
        <v>1675</v>
      </c>
      <c r="C377" s="11" t="s">
        <v>180</v>
      </c>
      <c r="D377" s="767">
        <v>7629</v>
      </c>
      <c r="E377" s="8">
        <v>17550</v>
      </c>
      <c r="G377" s="6">
        <f t="shared" si="11"/>
        <v>17550</v>
      </c>
    </row>
    <row r="378" spans="1:7" x14ac:dyDescent="0.25">
      <c r="A378" s="17">
        <v>42758</v>
      </c>
      <c r="B378" s="10" t="s">
        <v>1396</v>
      </c>
      <c r="C378" s="11" t="s">
        <v>180</v>
      </c>
      <c r="D378" s="767">
        <v>7660</v>
      </c>
      <c r="E378" s="8">
        <v>30872</v>
      </c>
      <c r="G378" s="6">
        <f t="shared" si="11"/>
        <v>30872</v>
      </c>
    </row>
    <row r="379" spans="1:7" x14ac:dyDescent="0.25">
      <c r="A379" s="17">
        <v>42774</v>
      </c>
      <c r="B379" s="10" t="s">
        <v>1396</v>
      </c>
      <c r="C379" s="11" t="s">
        <v>180</v>
      </c>
      <c r="D379" s="767">
        <v>7693</v>
      </c>
      <c r="E379" s="8">
        <v>272620</v>
      </c>
      <c r="G379" s="6">
        <f t="shared" si="11"/>
        <v>272620</v>
      </c>
    </row>
    <row r="380" spans="1:7" x14ac:dyDescent="0.25">
      <c r="A380" s="17">
        <v>42775</v>
      </c>
      <c r="B380" s="10" t="s">
        <v>1399</v>
      </c>
      <c r="C380" s="11" t="s">
        <v>1814</v>
      </c>
      <c r="D380" s="767">
        <v>331</v>
      </c>
      <c r="E380" s="8">
        <v>122171</v>
      </c>
      <c r="G380" s="6">
        <f t="shared" si="11"/>
        <v>122171</v>
      </c>
    </row>
    <row r="381" spans="1:7" x14ac:dyDescent="0.25">
      <c r="A381" s="17">
        <v>42775</v>
      </c>
      <c r="B381" s="10" t="s">
        <v>1399</v>
      </c>
      <c r="C381" s="11" t="s">
        <v>1814</v>
      </c>
      <c r="D381" s="767">
        <v>334</v>
      </c>
      <c r="E381" s="8">
        <v>24483</v>
      </c>
      <c r="G381" s="6">
        <f t="shared" si="11"/>
        <v>24483</v>
      </c>
    </row>
    <row r="382" spans="1:7" x14ac:dyDescent="0.25">
      <c r="A382" s="17">
        <v>42775</v>
      </c>
      <c r="B382" s="10" t="s">
        <v>1399</v>
      </c>
      <c r="C382" s="11" t="s">
        <v>1814</v>
      </c>
      <c r="D382" s="767">
        <v>336</v>
      </c>
      <c r="E382" s="8">
        <v>5304</v>
      </c>
      <c r="G382" s="6">
        <f t="shared" si="11"/>
        <v>5304</v>
      </c>
    </row>
    <row r="383" spans="1:7" x14ac:dyDescent="0.25">
      <c r="A383" s="17">
        <v>42775</v>
      </c>
      <c r="B383" s="10" t="s">
        <v>1804</v>
      </c>
      <c r="C383" s="11" t="s">
        <v>1814</v>
      </c>
      <c r="D383" s="767">
        <v>340</v>
      </c>
      <c r="E383" s="224">
        <v>69000</v>
      </c>
      <c r="G383" s="6">
        <f t="shared" si="11"/>
        <v>69000</v>
      </c>
    </row>
    <row r="384" spans="1:7" x14ac:dyDescent="0.25">
      <c r="A384" s="17">
        <v>42767</v>
      </c>
      <c r="B384" s="10" t="s">
        <v>40</v>
      </c>
      <c r="C384" s="11" t="s">
        <v>164</v>
      </c>
      <c r="D384" s="767">
        <v>3619</v>
      </c>
      <c r="E384" s="8">
        <v>4682</v>
      </c>
      <c r="G384" s="6">
        <f t="shared" si="11"/>
        <v>4682</v>
      </c>
    </row>
    <row r="385" spans="1:8" x14ac:dyDescent="0.25">
      <c r="A385" s="17">
        <v>42767</v>
      </c>
      <c r="B385" s="10" t="s">
        <v>1690</v>
      </c>
      <c r="C385" s="11" t="s">
        <v>164</v>
      </c>
      <c r="D385" s="767">
        <v>3579</v>
      </c>
      <c r="E385" s="8">
        <v>6925</v>
      </c>
      <c r="G385" s="6">
        <f t="shared" si="11"/>
        <v>6925</v>
      </c>
    </row>
    <row r="386" spans="1:8" x14ac:dyDescent="0.25">
      <c r="A386" s="17">
        <v>42760</v>
      </c>
      <c r="B386" s="10" t="s">
        <v>1804</v>
      </c>
      <c r="C386" s="11" t="s">
        <v>161</v>
      </c>
      <c r="D386" s="767">
        <v>596</v>
      </c>
      <c r="E386" s="8">
        <v>1500</v>
      </c>
      <c r="G386" s="6">
        <f t="shared" si="11"/>
        <v>1500</v>
      </c>
    </row>
    <row r="387" spans="1:8" x14ac:dyDescent="0.25">
      <c r="A387" s="17">
        <v>42760</v>
      </c>
      <c r="B387" s="10" t="s">
        <v>40</v>
      </c>
      <c r="C387" s="11" t="s">
        <v>161</v>
      </c>
      <c r="D387" s="767">
        <v>596</v>
      </c>
      <c r="E387" s="8">
        <v>22924</v>
      </c>
      <c r="G387" s="6">
        <f t="shared" si="11"/>
        <v>22924</v>
      </c>
    </row>
    <row r="388" spans="1:8" x14ac:dyDescent="0.25">
      <c r="A388" s="17">
        <v>42770</v>
      </c>
      <c r="B388" s="10" t="s">
        <v>1396</v>
      </c>
      <c r="C388" s="11" t="s">
        <v>164</v>
      </c>
      <c r="D388" s="767">
        <v>3688</v>
      </c>
      <c r="E388" s="8">
        <v>29229</v>
      </c>
      <c r="G388" s="6">
        <f t="shared" si="11"/>
        <v>29229</v>
      </c>
    </row>
    <row r="389" spans="1:8" x14ac:dyDescent="0.25">
      <c r="A389" s="17">
        <v>42774</v>
      </c>
      <c r="B389" s="10" t="s">
        <v>1690</v>
      </c>
      <c r="C389" s="11" t="s">
        <v>164</v>
      </c>
      <c r="D389" s="767">
        <v>3769</v>
      </c>
      <c r="E389" s="8">
        <v>3091</v>
      </c>
      <c r="G389" s="6">
        <f t="shared" si="11"/>
        <v>3091</v>
      </c>
    </row>
    <row r="390" spans="1:8" x14ac:dyDescent="0.25">
      <c r="A390" s="17">
        <v>42780</v>
      </c>
      <c r="B390" s="10" t="s">
        <v>2088</v>
      </c>
      <c r="C390" s="11" t="s">
        <v>169</v>
      </c>
      <c r="D390" s="767">
        <v>240</v>
      </c>
      <c r="E390" s="8">
        <v>22000</v>
      </c>
      <c r="G390" s="6">
        <f t="shared" si="11"/>
        <v>22000</v>
      </c>
    </row>
    <row r="391" spans="1:8" x14ac:dyDescent="0.25">
      <c r="A391" s="17">
        <v>42776</v>
      </c>
      <c r="B391" s="10" t="s">
        <v>1675</v>
      </c>
      <c r="C391" s="11" t="s">
        <v>166</v>
      </c>
      <c r="D391" s="767">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7">
        <v>347</v>
      </c>
      <c r="E402" s="8">
        <v>806368</v>
      </c>
      <c r="G402" s="6">
        <f t="shared" si="11"/>
        <v>806368</v>
      </c>
    </row>
    <row r="403" spans="1:8" x14ac:dyDescent="0.25">
      <c r="A403" s="17">
        <v>42787</v>
      </c>
      <c r="B403" s="10" t="s">
        <v>2022</v>
      </c>
      <c r="C403" s="11" t="s">
        <v>166</v>
      </c>
      <c r="D403" s="767">
        <v>8808</v>
      </c>
      <c r="E403" s="8">
        <v>78330</v>
      </c>
      <c r="G403" s="6">
        <f t="shared" si="11"/>
        <v>78330</v>
      </c>
    </row>
    <row r="404" spans="1:8" x14ac:dyDescent="0.25">
      <c r="A404" s="17">
        <v>42787</v>
      </c>
      <c r="B404" s="10" t="s">
        <v>2022</v>
      </c>
      <c r="C404" s="11" t="s">
        <v>166</v>
      </c>
      <c r="D404" s="767">
        <v>8809</v>
      </c>
      <c r="E404" s="8">
        <v>33600</v>
      </c>
      <c r="G404" s="6">
        <f t="shared" si="11"/>
        <v>33600</v>
      </c>
    </row>
    <row r="405" spans="1:8" x14ac:dyDescent="0.25">
      <c r="A405" s="17">
        <v>42788</v>
      </c>
      <c r="B405" s="10" t="s">
        <v>2022</v>
      </c>
      <c r="C405" s="11" t="s">
        <v>166</v>
      </c>
      <c r="D405" s="767">
        <v>8816</v>
      </c>
      <c r="E405" s="8">
        <v>7128</v>
      </c>
      <c r="G405" s="6">
        <f t="shared" si="11"/>
        <v>7128</v>
      </c>
    </row>
    <row r="406" spans="1:8" x14ac:dyDescent="0.25">
      <c r="A406" s="17">
        <v>42784</v>
      </c>
      <c r="B406" s="10" t="s">
        <v>2088</v>
      </c>
      <c r="C406" s="11" t="s">
        <v>164</v>
      </c>
      <c r="D406" s="767">
        <v>3985</v>
      </c>
      <c r="E406" s="8">
        <v>3305</v>
      </c>
      <c r="G406" s="6">
        <f t="shared" si="11"/>
        <v>3305</v>
      </c>
    </row>
    <row r="407" spans="1:8" x14ac:dyDescent="0.25">
      <c r="A407" s="17">
        <v>42784</v>
      </c>
      <c r="B407" s="10" t="s">
        <v>1396</v>
      </c>
      <c r="C407" s="11" t="s">
        <v>164</v>
      </c>
      <c r="D407" s="767">
        <v>3918</v>
      </c>
      <c r="E407" s="8">
        <v>1690</v>
      </c>
      <c r="G407" s="6">
        <f t="shared" ref="G407:G408" si="13">E407-F407</f>
        <v>1690</v>
      </c>
    </row>
    <row r="408" spans="1:8" x14ac:dyDescent="0.25">
      <c r="A408" s="17">
        <v>42784</v>
      </c>
      <c r="B408" s="10" t="s">
        <v>1396</v>
      </c>
      <c r="C408" s="11" t="s">
        <v>164</v>
      </c>
      <c r="D408" s="767">
        <v>3958</v>
      </c>
      <c r="E408" s="8">
        <v>7297</v>
      </c>
      <c r="G408" s="6">
        <f t="shared" si="13"/>
        <v>7297</v>
      </c>
    </row>
    <row r="409" spans="1:8" x14ac:dyDescent="0.25">
      <c r="A409" s="17">
        <v>42773</v>
      </c>
      <c r="B409" s="10" t="s">
        <v>1396</v>
      </c>
      <c r="C409" s="11" t="s">
        <v>161</v>
      </c>
      <c r="D409" s="767">
        <v>629</v>
      </c>
      <c r="E409" s="8">
        <v>26618</v>
      </c>
      <c r="G409" s="6">
        <f t="shared" si="11"/>
        <v>26618</v>
      </c>
    </row>
    <row r="410" spans="1:8" x14ac:dyDescent="0.25">
      <c r="A410" s="17">
        <v>42776</v>
      </c>
      <c r="B410" s="10" t="s">
        <v>1396</v>
      </c>
      <c r="C410" s="11" t="s">
        <v>161</v>
      </c>
      <c r="D410" s="767">
        <v>638</v>
      </c>
      <c r="E410" s="8">
        <v>105186</v>
      </c>
      <c r="G410" s="6">
        <f t="shared" si="11"/>
        <v>105186</v>
      </c>
    </row>
    <row r="411" spans="1:8" x14ac:dyDescent="0.25">
      <c r="A411" s="17">
        <v>42789</v>
      </c>
      <c r="B411" s="10" t="s">
        <v>1396</v>
      </c>
      <c r="C411" s="11" t="s">
        <v>161</v>
      </c>
      <c r="D411" s="767">
        <v>675</v>
      </c>
      <c r="E411" s="8">
        <v>69661</v>
      </c>
      <c r="G411" s="6">
        <f t="shared" si="11"/>
        <v>69661</v>
      </c>
    </row>
    <row r="412" spans="1:8" x14ac:dyDescent="0.25">
      <c r="A412" s="17">
        <v>42791</v>
      </c>
      <c r="B412" s="10" t="s">
        <v>1396</v>
      </c>
      <c r="C412" s="11" t="s">
        <v>166</v>
      </c>
      <c r="D412" s="767">
        <v>8832</v>
      </c>
      <c r="E412" s="8">
        <v>13500</v>
      </c>
      <c r="G412" s="6">
        <f t="shared" si="11"/>
        <v>13500</v>
      </c>
    </row>
    <row r="413" spans="1:8" x14ac:dyDescent="0.25">
      <c r="A413" s="17">
        <v>42796</v>
      </c>
      <c r="B413" s="10" t="s">
        <v>1396</v>
      </c>
      <c r="C413" s="11" t="s">
        <v>166</v>
      </c>
      <c r="D413" s="767">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7">
        <v>3884</v>
      </c>
      <c r="E415" s="8">
        <v>68397</v>
      </c>
      <c r="G415" s="6">
        <f t="shared" si="11"/>
        <v>68397</v>
      </c>
    </row>
    <row r="416" spans="1:8" x14ac:dyDescent="0.25">
      <c r="A416" s="17">
        <v>42791</v>
      </c>
      <c r="B416" s="10" t="s">
        <v>1396</v>
      </c>
      <c r="C416" s="11" t="s">
        <v>164</v>
      </c>
      <c r="D416" s="767">
        <v>4124</v>
      </c>
      <c r="E416" s="8">
        <v>18913</v>
      </c>
      <c r="G416" s="6">
        <f t="shared" si="11"/>
        <v>18913</v>
      </c>
    </row>
    <row r="417" spans="1:8" x14ac:dyDescent="0.25">
      <c r="A417" s="17">
        <v>42793</v>
      </c>
      <c r="B417" s="10" t="s">
        <v>1396</v>
      </c>
      <c r="C417" s="11" t="s">
        <v>164</v>
      </c>
      <c r="D417" s="767">
        <v>4155</v>
      </c>
      <c r="E417" s="8">
        <v>882</v>
      </c>
      <c r="G417" s="6">
        <f t="shared" si="11"/>
        <v>882</v>
      </c>
    </row>
    <row r="418" spans="1:8" x14ac:dyDescent="0.25">
      <c r="A418" s="17">
        <v>42793</v>
      </c>
      <c r="B418" s="10" t="s">
        <v>1396</v>
      </c>
      <c r="C418" s="11" t="s">
        <v>164</v>
      </c>
      <c r="D418" s="767">
        <v>4132</v>
      </c>
      <c r="E418" s="8">
        <v>4392</v>
      </c>
      <c r="G418" s="6">
        <f t="shared" si="11"/>
        <v>4392</v>
      </c>
    </row>
    <row r="419" spans="1:8" x14ac:dyDescent="0.25">
      <c r="A419" s="17">
        <v>42811</v>
      </c>
      <c r="B419" s="10" t="s">
        <v>1396</v>
      </c>
      <c r="C419" s="11" t="s">
        <v>164</v>
      </c>
      <c r="D419" s="767">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88" t="s">
        <v>2192</v>
      </c>
    </row>
    <row r="441" spans="1:8" x14ac:dyDescent="0.25">
      <c r="A441" s="17">
        <v>42740</v>
      </c>
      <c r="B441" s="10" t="s">
        <v>1399</v>
      </c>
      <c r="C441" s="11" t="s">
        <v>1802</v>
      </c>
      <c r="F441" s="9">
        <v>433634</v>
      </c>
      <c r="G441" s="6">
        <f t="shared" si="11"/>
        <v>-433634</v>
      </c>
      <c r="H441" s="1189"/>
    </row>
    <row r="442" spans="1:8" x14ac:dyDescent="0.25">
      <c r="A442" s="17">
        <v>42740</v>
      </c>
      <c r="B442" s="10" t="s">
        <v>1675</v>
      </c>
      <c r="C442" s="11" t="s">
        <v>1802</v>
      </c>
      <c r="F442" s="9">
        <v>32908</v>
      </c>
      <c r="G442" s="6">
        <f t="shared" si="11"/>
        <v>-32908</v>
      </c>
      <c r="H442" s="1189"/>
    </row>
    <row r="443" spans="1:8" x14ac:dyDescent="0.25">
      <c r="A443" s="17">
        <v>42740</v>
      </c>
      <c r="B443" s="10" t="s">
        <v>32</v>
      </c>
      <c r="C443" s="11" t="s">
        <v>1802</v>
      </c>
      <c r="F443" s="9">
        <v>30468</v>
      </c>
      <c r="G443" s="6">
        <f t="shared" si="11"/>
        <v>-30468</v>
      </c>
      <c r="H443" s="1190"/>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88" t="s">
        <v>2193</v>
      </c>
    </row>
    <row r="459" spans="1:8" x14ac:dyDescent="0.25">
      <c r="A459" s="17">
        <v>42804</v>
      </c>
      <c r="B459" s="10" t="s">
        <v>1396</v>
      </c>
      <c r="C459" s="11" t="s">
        <v>1802</v>
      </c>
      <c r="F459" s="9">
        <v>100000</v>
      </c>
      <c r="G459" s="6">
        <f t="shared" si="11"/>
        <v>-100000</v>
      </c>
      <c r="H459" s="1189"/>
    </row>
    <row r="460" spans="1:8" x14ac:dyDescent="0.25">
      <c r="A460" s="17">
        <v>42804</v>
      </c>
      <c r="B460" s="10" t="s">
        <v>32</v>
      </c>
      <c r="C460" s="11" t="s">
        <v>1802</v>
      </c>
      <c r="F460" s="9">
        <v>100000</v>
      </c>
      <c r="G460" s="6">
        <f t="shared" si="11"/>
        <v>-100000</v>
      </c>
      <c r="H460" s="1190"/>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7">
        <v>358</v>
      </c>
      <c r="E473" s="8">
        <v>13194</v>
      </c>
      <c r="G473" s="6">
        <f t="shared" si="11"/>
        <v>13194</v>
      </c>
    </row>
    <row r="474" spans="1:8" x14ac:dyDescent="0.25">
      <c r="A474" s="17">
        <v>42829</v>
      </c>
      <c r="B474" s="10" t="s">
        <v>1399</v>
      </c>
      <c r="C474" s="11" t="s">
        <v>1814</v>
      </c>
      <c r="D474" s="767">
        <v>363</v>
      </c>
      <c r="E474" s="8">
        <v>5580</v>
      </c>
      <c r="G474" s="6">
        <f t="shared" si="11"/>
        <v>5580</v>
      </c>
    </row>
    <row r="475" spans="1:8" x14ac:dyDescent="0.25">
      <c r="A475" s="17">
        <v>42823</v>
      </c>
      <c r="B475" s="10" t="s">
        <v>1399</v>
      </c>
      <c r="C475" s="11" t="s">
        <v>1814</v>
      </c>
      <c r="D475" s="767">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7">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7">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88" t="s">
        <v>2411</v>
      </c>
    </row>
    <row r="541" spans="1:8" x14ac:dyDescent="0.25">
      <c r="A541" s="17">
        <v>42875</v>
      </c>
      <c r="B541" s="10" t="s">
        <v>1396</v>
      </c>
      <c r="C541" s="11" t="s">
        <v>161</v>
      </c>
      <c r="F541" s="9">
        <v>99093</v>
      </c>
      <c r="G541" s="6">
        <f t="shared" si="16"/>
        <v>-99093</v>
      </c>
      <c r="H541" s="1190"/>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9"/>
      <c r="E557" s="140"/>
      <c r="F557" s="141">
        <v>100000</v>
      </c>
      <c r="G557" s="142">
        <f t="shared" si="16"/>
        <v>-100000</v>
      </c>
      <c r="H557" s="31" t="s">
        <v>2415</v>
      </c>
    </row>
    <row r="558" spans="1:8" x14ac:dyDescent="0.25">
      <c r="A558" s="17">
        <v>42880</v>
      </c>
      <c r="B558" s="143" t="s">
        <v>33</v>
      </c>
      <c r="C558" s="144" t="s">
        <v>1802</v>
      </c>
      <c r="D558" s="770"/>
      <c r="E558" s="145"/>
      <c r="F558" s="146">
        <v>100000</v>
      </c>
      <c r="G558" s="147">
        <f t="shared" si="16"/>
        <v>-100000</v>
      </c>
      <c r="H558" s="1188" t="s">
        <v>2419</v>
      </c>
    </row>
    <row r="559" spans="1:8" x14ac:dyDescent="0.25">
      <c r="A559" s="17">
        <v>42880</v>
      </c>
      <c r="B559" s="148" t="s">
        <v>32</v>
      </c>
      <c r="C559" s="149" t="s">
        <v>1802</v>
      </c>
      <c r="D559" s="771"/>
      <c r="E559" s="150"/>
      <c r="F559" s="151">
        <v>100000</v>
      </c>
      <c r="G559" s="152">
        <f t="shared" si="16"/>
        <v>-100000</v>
      </c>
      <c r="H559" s="1190"/>
    </row>
    <row r="560" spans="1:8" x14ac:dyDescent="0.25">
      <c r="A560" s="17">
        <v>42880</v>
      </c>
      <c r="B560" s="143" t="s">
        <v>2226</v>
      </c>
      <c r="C560" s="144" t="s">
        <v>166</v>
      </c>
      <c r="D560" s="770"/>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1"/>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7">
        <v>453</v>
      </c>
      <c r="E575" s="8">
        <v>177080</v>
      </c>
      <c r="G575" s="6">
        <f t="shared" si="16"/>
        <v>177080</v>
      </c>
    </row>
    <row r="576" spans="1:8" x14ac:dyDescent="0.25">
      <c r="A576" s="17">
        <v>42892</v>
      </c>
      <c r="B576" s="10" t="s">
        <v>1399</v>
      </c>
      <c r="C576" s="11" t="s">
        <v>1814</v>
      </c>
      <c r="D576" s="767">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7">
        <v>487</v>
      </c>
      <c r="E597" s="8">
        <v>7780</v>
      </c>
      <c r="G597" s="6">
        <f t="shared" si="16"/>
        <v>7780</v>
      </c>
    </row>
    <row r="598" spans="1:7" x14ac:dyDescent="0.25">
      <c r="A598" s="17">
        <v>42924</v>
      </c>
      <c r="B598" s="10" t="s">
        <v>1399</v>
      </c>
      <c r="C598" s="11" t="s">
        <v>1814</v>
      </c>
      <c r="D598" s="767">
        <v>500</v>
      </c>
      <c r="E598" s="8">
        <v>678856</v>
      </c>
      <c r="G598" s="6">
        <f t="shared" si="16"/>
        <v>678856</v>
      </c>
    </row>
    <row r="599" spans="1:7" x14ac:dyDescent="0.25">
      <c r="A599" s="17">
        <v>42929</v>
      </c>
      <c r="B599" s="10" t="s">
        <v>2270</v>
      </c>
      <c r="C599" s="11" t="s">
        <v>164</v>
      </c>
      <c r="D599" s="767">
        <v>163</v>
      </c>
      <c r="E599" s="8">
        <v>151</v>
      </c>
      <c r="G599" s="6">
        <f t="shared" si="16"/>
        <v>151</v>
      </c>
    </row>
    <row r="600" spans="1:7" x14ac:dyDescent="0.25">
      <c r="A600" s="17">
        <v>42927</v>
      </c>
      <c r="B600" s="10" t="s">
        <v>2270</v>
      </c>
      <c r="C600" s="11" t="s">
        <v>164</v>
      </c>
      <c r="D600" s="767">
        <v>119</v>
      </c>
      <c r="E600" s="8">
        <v>538</v>
      </c>
      <c r="G600" s="6">
        <f t="shared" si="16"/>
        <v>538</v>
      </c>
    </row>
    <row r="601" spans="1:7" x14ac:dyDescent="0.25">
      <c r="A601" s="17">
        <v>42931</v>
      </c>
      <c r="B601" s="10" t="s">
        <v>2042</v>
      </c>
      <c r="C601" s="11" t="s">
        <v>169</v>
      </c>
      <c r="D601" s="767">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7"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7">
        <v>610</v>
      </c>
      <c r="E669" s="8">
        <v>115400</v>
      </c>
      <c r="G669" s="6">
        <f t="shared" si="16"/>
        <v>115400</v>
      </c>
    </row>
    <row r="670" spans="1:8" x14ac:dyDescent="0.25">
      <c r="A670" s="17">
        <v>43014</v>
      </c>
      <c r="B670" s="10" t="s">
        <v>1399</v>
      </c>
      <c r="C670" s="11" t="s">
        <v>1814</v>
      </c>
      <c r="D670" s="767">
        <v>614</v>
      </c>
      <c r="E670" s="8">
        <v>290940</v>
      </c>
      <c r="G670" s="6">
        <f t="shared" ref="G670:G703" si="19">E670-F670</f>
        <v>290940</v>
      </c>
    </row>
    <row r="671" spans="1:8" x14ac:dyDescent="0.25">
      <c r="A671" s="17">
        <v>43024</v>
      </c>
      <c r="B671" s="10" t="s">
        <v>1690</v>
      </c>
      <c r="C671" s="11" t="s">
        <v>164</v>
      </c>
      <c r="D671" s="767">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7">
        <v>647</v>
      </c>
      <c r="E684" s="8">
        <v>33100</v>
      </c>
      <c r="G684" s="6">
        <f t="shared" si="19"/>
        <v>33100</v>
      </c>
    </row>
    <row r="685" spans="1:8" x14ac:dyDescent="0.25">
      <c r="A685" s="17">
        <v>43032</v>
      </c>
      <c r="B685" s="10" t="s">
        <v>1399</v>
      </c>
      <c r="C685" s="11" t="s">
        <v>1814</v>
      </c>
      <c r="D685" s="767">
        <v>661</v>
      </c>
      <c r="E685" s="8">
        <v>26300</v>
      </c>
      <c r="G685" s="6">
        <f t="shared" si="19"/>
        <v>26300</v>
      </c>
    </row>
    <row r="686" spans="1:8" x14ac:dyDescent="0.25">
      <c r="A686" s="17">
        <v>43038</v>
      </c>
      <c r="B686" s="10" t="s">
        <v>1399</v>
      </c>
      <c r="C686" s="11" t="s">
        <v>1814</v>
      </c>
      <c r="D686" s="767">
        <v>674</v>
      </c>
      <c r="E686" s="8">
        <v>336272</v>
      </c>
      <c r="G686" s="6">
        <f t="shared" si="19"/>
        <v>336272</v>
      </c>
    </row>
    <row r="687" spans="1:8" x14ac:dyDescent="0.25">
      <c r="A687" s="17">
        <v>43039</v>
      </c>
      <c r="B687" s="10" t="s">
        <v>1399</v>
      </c>
      <c r="C687" s="11" t="s">
        <v>166</v>
      </c>
      <c r="D687" s="767">
        <v>10271</v>
      </c>
      <c r="E687" s="8">
        <v>42000</v>
      </c>
      <c r="G687" s="6">
        <f t="shared" si="19"/>
        <v>42000</v>
      </c>
    </row>
    <row r="688" spans="1:8" x14ac:dyDescent="0.25">
      <c r="A688" s="17">
        <v>43038</v>
      </c>
      <c r="B688" s="10" t="s">
        <v>2270</v>
      </c>
      <c r="C688" s="11" t="s">
        <v>161</v>
      </c>
      <c r="D688" s="767">
        <v>323</v>
      </c>
      <c r="E688" s="8">
        <v>6270</v>
      </c>
      <c r="G688" s="6">
        <f t="shared" si="19"/>
        <v>6270</v>
      </c>
    </row>
    <row r="689" spans="1:8" x14ac:dyDescent="0.25">
      <c r="A689" s="17">
        <v>43056</v>
      </c>
      <c r="B689" s="10" t="s">
        <v>1399</v>
      </c>
      <c r="C689" s="11" t="s">
        <v>1814</v>
      </c>
      <c r="D689" s="767">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7">
        <v>2159</v>
      </c>
      <c r="E692" s="8">
        <v>407306</v>
      </c>
      <c r="G692" s="6">
        <f t="shared" si="19"/>
        <v>407306</v>
      </c>
    </row>
    <row r="693" spans="1:8" x14ac:dyDescent="0.25">
      <c r="A693" s="17">
        <v>43055</v>
      </c>
      <c r="B693" s="10" t="s">
        <v>1399</v>
      </c>
      <c r="C693" s="11" t="s">
        <v>164</v>
      </c>
      <c r="D693" s="767">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7">
        <v>10379</v>
      </c>
      <c r="E695" s="8">
        <v>61200</v>
      </c>
      <c r="G695" s="6">
        <f t="shared" si="19"/>
        <v>61200</v>
      </c>
    </row>
    <row r="696" spans="1:8" x14ac:dyDescent="0.25">
      <c r="A696" s="17">
        <v>43059</v>
      </c>
      <c r="B696" s="10" t="s">
        <v>2786</v>
      </c>
      <c r="C696" s="11" t="s">
        <v>166</v>
      </c>
      <c r="D696" s="767">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192" t="s">
        <v>2980</v>
      </c>
    </row>
    <row r="750" spans="1:8" x14ac:dyDescent="0.25">
      <c r="A750" s="17">
        <v>43081</v>
      </c>
      <c r="B750" s="10" t="s">
        <v>2786</v>
      </c>
      <c r="C750" s="11" t="s">
        <v>166</v>
      </c>
      <c r="F750" s="9">
        <v>183600</v>
      </c>
      <c r="G750" s="6">
        <f t="shared" si="20"/>
        <v>-183600</v>
      </c>
      <c r="H750" s="1193"/>
    </row>
    <row r="751" spans="1:8" x14ac:dyDescent="0.25">
      <c r="A751" s="17">
        <v>43081</v>
      </c>
      <c r="B751" s="10" t="s">
        <v>40</v>
      </c>
      <c r="C751" s="11" t="s">
        <v>166</v>
      </c>
      <c r="F751" s="9">
        <v>69900</v>
      </c>
      <c r="G751" s="6">
        <f t="shared" si="20"/>
        <v>-69900</v>
      </c>
      <c r="H751" s="1193"/>
    </row>
    <row r="752" spans="1:8" x14ac:dyDescent="0.25">
      <c r="A752" s="17">
        <v>43081</v>
      </c>
      <c r="B752" s="10" t="s">
        <v>1399</v>
      </c>
      <c r="C752" s="11" t="s">
        <v>166</v>
      </c>
      <c r="F752" s="9">
        <v>84000</v>
      </c>
      <c r="G752" s="6">
        <f t="shared" si="20"/>
        <v>-84000</v>
      </c>
      <c r="H752" s="1193"/>
    </row>
    <row r="753" spans="1:8" x14ac:dyDescent="0.25">
      <c r="A753" s="17">
        <v>43081</v>
      </c>
      <c r="B753" s="10" t="s">
        <v>2226</v>
      </c>
      <c r="C753" s="11" t="s">
        <v>166</v>
      </c>
      <c r="F753" s="9">
        <v>35709</v>
      </c>
      <c r="G753" s="6">
        <f t="shared" si="20"/>
        <v>-35709</v>
      </c>
      <c r="H753" s="1193"/>
    </row>
    <row r="754" spans="1:8" x14ac:dyDescent="0.25">
      <c r="A754" s="17">
        <v>43081</v>
      </c>
      <c r="B754" s="10" t="s">
        <v>1396</v>
      </c>
      <c r="C754" s="11" t="s">
        <v>166</v>
      </c>
      <c r="F754" s="9">
        <v>3823</v>
      </c>
      <c r="G754" s="6">
        <f t="shared" si="20"/>
        <v>-3823</v>
      </c>
      <c r="H754" s="1194"/>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195" t="s">
        <v>3051</v>
      </c>
    </row>
    <row r="767" spans="1:8" x14ac:dyDescent="0.25">
      <c r="A767" s="17">
        <v>43122</v>
      </c>
      <c r="B767" s="10" t="s">
        <v>2786</v>
      </c>
      <c r="C767" s="11" t="s">
        <v>166</v>
      </c>
      <c r="F767" s="9">
        <f>500000-F766</f>
        <v>443523</v>
      </c>
      <c r="G767" s="6">
        <f t="shared" si="20"/>
        <v>-443523</v>
      </c>
      <c r="H767" s="1196"/>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7">
        <v>3544</v>
      </c>
      <c r="E769" s="8">
        <v>1013</v>
      </c>
      <c r="G769" s="6">
        <f t="shared" si="20"/>
        <v>1013</v>
      </c>
    </row>
    <row r="770" spans="1:8" x14ac:dyDescent="0.25">
      <c r="A770" s="17">
        <v>43125</v>
      </c>
      <c r="B770" s="10" t="s">
        <v>33</v>
      </c>
      <c r="C770" s="11" t="s">
        <v>164</v>
      </c>
      <c r="D770" s="767">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7">
        <v>15525</v>
      </c>
      <c r="E811" s="8">
        <v>26000</v>
      </c>
      <c r="G811" s="6">
        <f t="shared" si="20"/>
        <v>26000</v>
      </c>
    </row>
    <row r="812" spans="1:7" x14ac:dyDescent="0.25">
      <c r="A812" s="17">
        <v>43160</v>
      </c>
      <c r="B812" s="10" t="s">
        <v>2786</v>
      </c>
      <c r="C812" s="11" t="s">
        <v>166</v>
      </c>
      <c r="D812" s="767">
        <v>15529</v>
      </c>
      <c r="E812" s="8">
        <v>80700</v>
      </c>
      <c r="G812" s="6">
        <f t="shared" si="20"/>
        <v>80700</v>
      </c>
    </row>
    <row r="813" spans="1:7" x14ac:dyDescent="0.25">
      <c r="A813" s="17">
        <v>43164</v>
      </c>
      <c r="B813" s="10" t="s">
        <v>2786</v>
      </c>
      <c r="C813" s="11" t="s">
        <v>166</v>
      </c>
      <c r="D813" s="767">
        <v>15543</v>
      </c>
      <c r="E813" s="8">
        <v>80700</v>
      </c>
      <c r="G813" s="6">
        <f t="shared" si="20"/>
        <v>80700</v>
      </c>
    </row>
    <row r="814" spans="1:7" x14ac:dyDescent="0.25">
      <c r="A814" s="17">
        <v>43165</v>
      </c>
      <c r="B814" s="10" t="s">
        <v>2786</v>
      </c>
      <c r="C814" s="11" t="s">
        <v>166</v>
      </c>
      <c r="D814" s="767">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2"/>
      <c r="E1033" s="22">
        <v>98790</v>
      </c>
      <c r="F1033" s="279"/>
      <c r="G1033" s="6">
        <f t="shared" si="24"/>
        <v>98790</v>
      </c>
    </row>
    <row r="1034" spans="1:8" x14ac:dyDescent="0.25">
      <c r="A1034" s="265">
        <v>43383</v>
      </c>
      <c r="B1034" s="10" t="s">
        <v>3732</v>
      </c>
      <c r="C1034" s="11" t="s">
        <v>180</v>
      </c>
      <c r="D1034" s="772"/>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2"/>
      <c r="E1039" s="280">
        <v>128475</v>
      </c>
      <c r="F1039" s="279"/>
      <c r="G1039" s="6">
        <f t="shared" si="24"/>
        <v>128475</v>
      </c>
    </row>
    <row r="1040" spans="1:8" x14ac:dyDescent="0.25">
      <c r="A1040" s="265">
        <v>43388</v>
      </c>
      <c r="B1040" s="10" t="s">
        <v>1399</v>
      </c>
      <c r="C1040" s="11" t="s">
        <v>1814</v>
      </c>
      <c r="D1040" s="772"/>
      <c r="E1040" s="282">
        <v>103000</v>
      </c>
      <c r="F1040" s="279"/>
      <c r="G1040" s="6">
        <f t="shared" si="24"/>
        <v>103000</v>
      </c>
    </row>
    <row r="1041" spans="1:8" x14ac:dyDescent="0.25">
      <c r="A1041" s="265">
        <v>43372</v>
      </c>
      <c r="B1041" s="10" t="s">
        <v>1399</v>
      </c>
      <c r="C1041" s="11" t="s">
        <v>164</v>
      </c>
      <c r="D1041" s="772"/>
      <c r="E1041" s="22">
        <v>4358</v>
      </c>
      <c r="F1041" s="279"/>
      <c r="G1041" s="6">
        <f t="shared" si="24"/>
        <v>4358</v>
      </c>
    </row>
    <row r="1042" spans="1:8" x14ac:dyDescent="0.25">
      <c r="A1042" s="265">
        <v>43372</v>
      </c>
      <c r="B1042" s="40" t="s">
        <v>3621</v>
      </c>
      <c r="C1042" s="11" t="s">
        <v>166</v>
      </c>
      <c r="D1042" s="772"/>
      <c r="E1042" s="280">
        <v>59200</v>
      </c>
      <c r="F1042" s="279"/>
      <c r="G1042" s="6">
        <f t="shared" si="24"/>
        <v>59200</v>
      </c>
    </row>
    <row r="1043" spans="1:8" x14ac:dyDescent="0.25">
      <c r="A1043" s="265">
        <v>43372</v>
      </c>
      <c r="B1043" s="10" t="s">
        <v>3732</v>
      </c>
      <c r="C1043" s="11" t="s">
        <v>166</v>
      </c>
      <c r="D1043" s="772"/>
      <c r="E1043" s="282">
        <v>8800</v>
      </c>
      <c r="F1043" s="279"/>
      <c r="G1043" s="6">
        <f t="shared" si="24"/>
        <v>8800</v>
      </c>
    </row>
    <row r="1044" spans="1:8" x14ac:dyDescent="0.25">
      <c r="A1044" s="265">
        <v>43389</v>
      </c>
      <c r="B1044" s="10" t="s">
        <v>1399</v>
      </c>
      <c r="C1044" s="11" t="s">
        <v>1814</v>
      </c>
      <c r="D1044" s="772"/>
      <c r="E1044" s="22">
        <v>27380</v>
      </c>
      <c r="F1044" s="279"/>
      <c r="G1044" s="6">
        <f t="shared" si="24"/>
        <v>27380</v>
      </c>
    </row>
    <row r="1045" spans="1:8" x14ac:dyDescent="0.25">
      <c r="A1045" s="265">
        <v>43389</v>
      </c>
      <c r="B1045" s="10" t="s">
        <v>2651</v>
      </c>
      <c r="C1045" s="11" t="s">
        <v>1802</v>
      </c>
      <c r="D1045" s="772"/>
      <c r="E1045" s="280">
        <v>7300</v>
      </c>
      <c r="F1045" s="279"/>
      <c r="G1045" s="6">
        <f t="shared" si="24"/>
        <v>7300</v>
      </c>
    </row>
    <row r="1046" spans="1:8" x14ac:dyDescent="0.25">
      <c r="A1046" s="265">
        <v>43389</v>
      </c>
      <c r="B1046" s="10" t="s">
        <v>1399</v>
      </c>
      <c r="C1046" s="11" t="s">
        <v>1802</v>
      </c>
      <c r="D1046" s="772"/>
      <c r="E1046" s="281">
        <v>1798</v>
      </c>
      <c r="F1046" s="279"/>
      <c r="G1046" s="6">
        <f t="shared" si="24"/>
        <v>1798</v>
      </c>
    </row>
    <row r="1047" spans="1:8" x14ac:dyDescent="0.25">
      <c r="A1047" s="265">
        <v>43389</v>
      </c>
      <c r="B1047" s="10" t="s">
        <v>1399</v>
      </c>
      <c r="C1047" s="11" t="s">
        <v>1802</v>
      </c>
      <c r="D1047" s="772"/>
      <c r="E1047" s="281">
        <v>4320</v>
      </c>
      <c r="F1047" s="279"/>
      <c r="G1047" s="6">
        <f t="shared" si="24"/>
        <v>4320</v>
      </c>
    </row>
    <row r="1048" spans="1:8" x14ac:dyDescent="0.25">
      <c r="A1048" s="265">
        <v>43389</v>
      </c>
      <c r="B1048" s="10" t="s">
        <v>1399</v>
      </c>
      <c r="C1048" s="11" t="s">
        <v>1802</v>
      </c>
      <c r="D1048" s="772"/>
      <c r="E1048" s="281">
        <v>680</v>
      </c>
      <c r="F1048" s="279"/>
      <c r="G1048" s="6">
        <f t="shared" si="24"/>
        <v>680</v>
      </c>
    </row>
    <row r="1049" spans="1:8" x14ac:dyDescent="0.25">
      <c r="A1049" s="265">
        <v>43389</v>
      </c>
      <c r="B1049" s="10" t="s">
        <v>2651</v>
      </c>
      <c r="C1049" s="11" t="s">
        <v>1802</v>
      </c>
      <c r="D1049" s="772"/>
      <c r="E1049" s="281">
        <v>15490</v>
      </c>
      <c r="F1049" s="279"/>
      <c r="G1049" s="6">
        <f t="shared" si="24"/>
        <v>15490</v>
      </c>
    </row>
    <row r="1050" spans="1:8" x14ac:dyDescent="0.25">
      <c r="A1050" s="265">
        <v>43389</v>
      </c>
      <c r="B1050" s="10" t="s">
        <v>1399</v>
      </c>
      <c r="C1050" s="11" t="s">
        <v>1802</v>
      </c>
      <c r="D1050" s="772"/>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2"/>
      <c r="E1072" s="291">
        <v>29089</v>
      </c>
      <c r="F1072" s="279"/>
      <c r="G1072" s="6">
        <f t="shared" si="24"/>
        <v>29089</v>
      </c>
    </row>
    <row r="1073" spans="1:8" x14ac:dyDescent="0.25">
      <c r="A1073" s="265">
        <v>43414</v>
      </c>
      <c r="B1073" s="10" t="s">
        <v>3732</v>
      </c>
      <c r="C1073" s="11" t="s">
        <v>1802</v>
      </c>
      <c r="D1073" s="772"/>
      <c r="E1073" s="8">
        <v>2039</v>
      </c>
      <c r="F1073" s="279"/>
      <c r="G1073" s="6">
        <f t="shared" si="24"/>
        <v>2039</v>
      </c>
    </row>
    <row r="1074" spans="1:8" x14ac:dyDescent="0.25">
      <c r="A1074" s="265">
        <v>43414</v>
      </c>
      <c r="B1074" s="10" t="s">
        <v>2932</v>
      </c>
      <c r="C1074" s="11" t="s">
        <v>1802</v>
      </c>
      <c r="D1074" s="772"/>
      <c r="E1074" s="8">
        <v>113159</v>
      </c>
      <c r="F1074" s="279"/>
      <c r="G1074" s="6">
        <f t="shared" si="24"/>
        <v>113159</v>
      </c>
    </row>
    <row r="1075" spans="1:8" x14ac:dyDescent="0.25">
      <c r="A1075" s="265">
        <v>43414</v>
      </c>
      <c r="B1075" s="10" t="s">
        <v>1399</v>
      </c>
      <c r="C1075" s="11" t="s">
        <v>1802</v>
      </c>
      <c r="D1075" s="772"/>
      <c r="E1075" s="8">
        <v>4179</v>
      </c>
      <c r="F1075" s="279"/>
      <c r="G1075" s="6">
        <f t="shared" si="24"/>
        <v>4179</v>
      </c>
    </row>
    <row r="1076" spans="1:8" x14ac:dyDescent="0.25">
      <c r="A1076" s="265">
        <v>43414</v>
      </c>
      <c r="B1076" s="10" t="s">
        <v>2932</v>
      </c>
      <c r="C1076" s="11" t="s">
        <v>1802</v>
      </c>
      <c r="D1076" s="772"/>
      <c r="E1076" s="8">
        <v>28884</v>
      </c>
      <c r="F1076" s="279"/>
      <c r="G1076" s="6">
        <f t="shared" si="24"/>
        <v>28884</v>
      </c>
    </row>
    <row r="1077" spans="1:8" x14ac:dyDescent="0.25">
      <c r="A1077" s="265">
        <v>43414</v>
      </c>
      <c r="B1077" s="10" t="s">
        <v>2651</v>
      </c>
      <c r="C1077" s="11" t="s">
        <v>1802</v>
      </c>
      <c r="D1077" s="772"/>
      <c r="E1077" s="8">
        <v>9985</v>
      </c>
      <c r="F1077" s="279"/>
      <c r="G1077" s="6">
        <f t="shared" si="24"/>
        <v>9985</v>
      </c>
    </row>
    <row r="1078" spans="1:8" x14ac:dyDescent="0.25">
      <c r="A1078" s="265">
        <v>43414</v>
      </c>
      <c r="B1078" s="10" t="s">
        <v>1399</v>
      </c>
      <c r="C1078" s="11" t="s">
        <v>1802</v>
      </c>
      <c r="D1078" s="772"/>
      <c r="E1078" s="8">
        <v>38080</v>
      </c>
      <c r="F1078" s="279"/>
      <c r="G1078" s="6">
        <f t="shared" si="24"/>
        <v>38080</v>
      </c>
    </row>
    <row r="1079" spans="1:8" x14ac:dyDescent="0.25">
      <c r="A1079" s="265">
        <v>43414</v>
      </c>
      <c r="B1079" s="10" t="s">
        <v>2651</v>
      </c>
      <c r="C1079" s="11" t="s">
        <v>1802</v>
      </c>
      <c r="D1079" s="772"/>
      <c r="E1079" s="8">
        <v>2376</v>
      </c>
      <c r="F1079" s="279"/>
      <c r="G1079" s="6">
        <f t="shared" si="24"/>
        <v>2376</v>
      </c>
    </row>
    <row r="1080" spans="1:8" x14ac:dyDescent="0.25">
      <c r="A1080" s="265">
        <v>43414</v>
      </c>
      <c r="B1080" s="10" t="s">
        <v>1399</v>
      </c>
      <c r="C1080" s="11" t="s">
        <v>1802</v>
      </c>
      <c r="D1080" s="772"/>
      <c r="E1080" s="8">
        <v>9053</v>
      </c>
      <c r="F1080" s="279"/>
      <c r="G1080" s="6">
        <f t="shared" si="24"/>
        <v>9053</v>
      </c>
    </row>
    <row r="1081" spans="1:8" x14ac:dyDescent="0.25">
      <c r="A1081" s="265">
        <v>43414</v>
      </c>
      <c r="B1081" s="10" t="s">
        <v>2651</v>
      </c>
      <c r="C1081" s="11" t="s">
        <v>1802</v>
      </c>
      <c r="D1081" s="772"/>
      <c r="E1081" s="8">
        <v>37796</v>
      </c>
      <c r="F1081" s="279"/>
      <c r="G1081" s="6">
        <f t="shared" si="24"/>
        <v>37796</v>
      </c>
    </row>
    <row r="1082" spans="1:8" ht="16.5" thickBot="1" x14ac:dyDescent="0.3">
      <c r="A1082" s="265">
        <v>43414</v>
      </c>
      <c r="B1082" s="10" t="s">
        <v>1399</v>
      </c>
      <c r="C1082" s="11" t="s">
        <v>1802</v>
      </c>
      <c r="D1082" s="772"/>
      <c r="E1082" s="292">
        <v>19052</v>
      </c>
      <c r="F1082" s="279"/>
      <c r="G1082" s="6">
        <f t="shared" si="24"/>
        <v>19052</v>
      </c>
    </row>
    <row r="1083" spans="1:8" ht="16.5" thickBot="1" x14ac:dyDescent="0.3">
      <c r="A1083" s="265">
        <v>43414</v>
      </c>
      <c r="B1083" s="10" t="s">
        <v>1399</v>
      </c>
      <c r="C1083" s="11" t="s">
        <v>164</v>
      </c>
      <c r="D1083" s="772"/>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2"/>
      <c r="E1140" s="280">
        <v>80400</v>
      </c>
      <c r="F1140" s="279"/>
      <c r="G1140" s="6">
        <f t="shared" si="25"/>
        <v>80400</v>
      </c>
    </row>
    <row r="1141" spans="1:8" x14ac:dyDescent="0.25">
      <c r="A1141" s="265">
        <v>43480</v>
      </c>
      <c r="B1141" s="10" t="s">
        <v>2786</v>
      </c>
      <c r="C1141" s="11" t="s">
        <v>166</v>
      </c>
      <c r="D1141" s="772"/>
      <c r="E1141" s="281">
        <v>4800</v>
      </c>
      <c r="F1141" s="279"/>
      <c r="G1141" s="6">
        <f t="shared" si="25"/>
        <v>4800</v>
      </c>
    </row>
    <row r="1142" spans="1:8" x14ac:dyDescent="0.25">
      <c r="A1142" s="265">
        <v>43480</v>
      </c>
      <c r="B1142" s="10" t="s">
        <v>2786</v>
      </c>
      <c r="C1142" s="11" t="s">
        <v>166</v>
      </c>
      <c r="D1142" s="772"/>
      <c r="E1142" s="281">
        <v>4800</v>
      </c>
      <c r="F1142" s="279"/>
      <c r="G1142" s="6">
        <f t="shared" si="25"/>
        <v>4800</v>
      </c>
    </row>
    <row r="1143" spans="1:8" x14ac:dyDescent="0.25">
      <c r="A1143" s="265">
        <v>43480</v>
      </c>
      <c r="B1143" s="10" t="s">
        <v>3732</v>
      </c>
      <c r="C1143" s="11" t="s">
        <v>166</v>
      </c>
      <c r="D1143" s="772"/>
      <c r="E1143" s="281">
        <v>27600</v>
      </c>
      <c r="F1143" s="279"/>
      <c r="G1143" s="6">
        <f t="shared" si="25"/>
        <v>27600</v>
      </c>
    </row>
    <row r="1144" spans="1:8" x14ac:dyDescent="0.25">
      <c r="A1144" s="265">
        <v>43480</v>
      </c>
      <c r="B1144" s="10" t="s">
        <v>2786</v>
      </c>
      <c r="C1144" s="11" t="s">
        <v>166</v>
      </c>
      <c r="D1144" s="772"/>
      <c r="E1144" s="281">
        <v>3816</v>
      </c>
      <c r="F1144" s="279"/>
      <c r="G1144" s="6">
        <f t="shared" si="25"/>
        <v>3816</v>
      </c>
    </row>
    <row r="1145" spans="1:8" x14ac:dyDescent="0.25">
      <c r="A1145" s="265">
        <v>43480</v>
      </c>
      <c r="B1145" s="10" t="s">
        <v>1399</v>
      </c>
      <c r="C1145" s="11" t="s">
        <v>166</v>
      </c>
      <c r="D1145" s="772"/>
      <c r="E1145" s="281">
        <v>60775</v>
      </c>
      <c r="F1145" s="279"/>
      <c r="G1145" s="6">
        <f t="shared" si="25"/>
        <v>60775</v>
      </c>
    </row>
    <row r="1146" spans="1:8" x14ac:dyDescent="0.25">
      <c r="A1146" s="265">
        <v>43480</v>
      </c>
      <c r="B1146" s="10" t="s">
        <v>2786</v>
      </c>
      <c r="C1146" s="11" t="s">
        <v>166</v>
      </c>
      <c r="D1146" s="772"/>
      <c r="E1146" s="281">
        <v>22800</v>
      </c>
      <c r="F1146" s="279"/>
      <c r="G1146" s="6">
        <f t="shared" si="25"/>
        <v>22800</v>
      </c>
    </row>
    <row r="1147" spans="1:8" x14ac:dyDescent="0.25">
      <c r="A1147" s="265">
        <v>43480</v>
      </c>
      <c r="B1147" s="10" t="s">
        <v>1399</v>
      </c>
      <c r="C1147" s="11" t="s">
        <v>166</v>
      </c>
      <c r="D1147" s="772"/>
      <c r="E1147" s="281">
        <v>40000</v>
      </c>
      <c r="F1147" s="279"/>
      <c r="G1147" s="6">
        <f t="shared" si="25"/>
        <v>40000</v>
      </c>
    </row>
    <row r="1148" spans="1:8" x14ac:dyDescent="0.25">
      <c r="A1148" s="265">
        <v>43480</v>
      </c>
      <c r="B1148" s="10" t="s">
        <v>1399</v>
      </c>
      <c r="C1148" s="11" t="s">
        <v>166</v>
      </c>
      <c r="D1148" s="772"/>
      <c r="E1148" s="281">
        <v>10000</v>
      </c>
      <c r="F1148" s="279"/>
      <c r="G1148" s="6">
        <f t="shared" si="25"/>
        <v>10000</v>
      </c>
    </row>
    <row r="1149" spans="1:8" x14ac:dyDescent="0.25">
      <c r="A1149" s="265">
        <v>43493</v>
      </c>
      <c r="B1149" s="10" t="s">
        <v>1399</v>
      </c>
      <c r="C1149" s="11" t="s">
        <v>1814</v>
      </c>
      <c r="D1149" s="772"/>
      <c r="E1149" s="22">
        <v>218756</v>
      </c>
      <c r="F1149" s="279"/>
      <c r="G1149" s="6">
        <f t="shared" si="25"/>
        <v>218756</v>
      </c>
    </row>
    <row r="1150" spans="1:8" x14ac:dyDescent="0.25">
      <c r="A1150" s="265">
        <v>43495</v>
      </c>
      <c r="B1150" s="10" t="s">
        <v>2932</v>
      </c>
      <c r="C1150" s="11" t="s">
        <v>180</v>
      </c>
      <c r="D1150" s="772"/>
      <c r="E1150" s="22">
        <v>160000</v>
      </c>
      <c r="F1150" s="279"/>
      <c r="G1150" s="6">
        <f t="shared" si="25"/>
        <v>160000</v>
      </c>
    </row>
    <row r="1151" spans="1:8" x14ac:dyDescent="0.25">
      <c r="A1151" s="265">
        <v>43495</v>
      </c>
      <c r="B1151" s="10" t="s">
        <v>2651</v>
      </c>
      <c r="C1151" s="11" t="s">
        <v>3010</v>
      </c>
      <c r="D1151" s="772"/>
      <c r="E1151" s="280">
        <v>90000</v>
      </c>
      <c r="F1151" s="279"/>
      <c r="G1151" s="6">
        <f t="shared" si="25"/>
        <v>90000</v>
      </c>
    </row>
    <row r="1152" spans="1:8" x14ac:dyDescent="0.25">
      <c r="A1152" s="265">
        <v>43495</v>
      </c>
      <c r="B1152" s="10" t="s">
        <v>3732</v>
      </c>
      <c r="C1152" s="11" t="s">
        <v>3010</v>
      </c>
      <c r="D1152" s="772"/>
      <c r="E1152" s="281">
        <v>135000</v>
      </c>
      <c r="F1152" s="279"/>
      <c r="G1152" s="6">
        <f t="shared" si="25"/>
        <v>135000</v>
      </c>
    </row>
    <row r="1153" spans="1:8" x14ac:dyDescent="0.25">
      <c r="A1153" s="265">
        <v>43495</v>
      </c>
      <c r="B1153" s="10" t="s">
        <v>2932</v>
      </c>
      <c r="C1153" s="11" t="s">
        <v>3010</v>
      </c>
      <c r="D1153" s="772"/>
      <c r="E1153" s="282">
        <v>85000</v>
      </c>
      <c r="F1153" s="279"/>
      <c r="G1153" s="6">
        <f t="shared" si="25"/>
        <v>85000</v>
      </c>
    </row>
    <row r="1154" spans="1:8" x14ac:dyDescent="0.25">
      <c r="A1154" s="265">
        <v>43495</v>
      </c>
      <c r="B1154" s="10" t="s">
        <v>1399</v>
      </c>
      <c r="C1154" s="11" t="s">
        <v>164</v>
      </c>
      <c r="D1154" s="772"/>
      <c r="E1154" s="280">
        <v>5259</v>
      </c>
      <c r="F1154" s="279"/>
      <c r="G1154" s="6">
        <f t="shared" si="25"/>
        <v>5259</v>
      </c>
    </row>
    <row r="1155" spans="1:8" x14ac:dyDescent="0.25">
      <c r="A1155" s="265">
        <v>43495</v>
      </c>
      <c r="B1155" s="10" t="s">
        <v>1399</v>
      </c>
      <c r="C1155" s="11" t="s">
        <v>164</v>
      </c>
      <c r="D1155" s="772"/>
      <c r="E1155" s="281">
        <v>74051</v>
      </c>
      <c r="F1155" s="279"/>
      <c r="G1155" s="6">
        <f t="shared" si="25"/>
        <v>74051</v>
      </c>
    </row>
    <row r="1156" spans="1:8" x14ac:dyDescent="0.25">
      <c r="A1156" s="265">
        <v>43495</v>
      </c>
      <c r="B1156" s="10" t="s">
        <v>1399</v>
      </c>
      <c r="C1156" s="11" t="s">
        <v>164</v>
      </c>
      <c r="D1156" s="772"/>
      <c r="E1156" s="282">
        <v>19773</v>
      </c>
      <c r="F1156" s="279"/>
      <c r="G1156" s="6">
        <f t="shared" si="25"/>
        <v>19773</v>
      </c>
    </row>
    <row r="1157" spans="1:8" x14ac:dyDescent="0.25">
      <c r="A1157" s="265">
        <v>43495</v>
      </c>
      <c r="B1157" s="10" t="s">
        <v>2651</v>
      </c>
      <c r="C1157" s="11" t="s">
        <v>3010</v>
      </c>
      <c r="D1157" s="772"/>
      <c r="E1157" s="299"/>
      <c r="F1157" s="279">
        <v>250000</v>
      </c>
      <c r="G1157" s="6">
        <f t="shared" si="25"/>
        <v>-250000</v>
      </c>
      <c r="H1157" s="123"/>
    </row>
    <row r="1158" spans="1:8" x14ac:dyDescent="0.25">
      <c r="A1158" s="265">
        <v>43500</v>
      </c>
      <c r="B1158" s="10" t="s">
        <v>2651</v>
      </c>
      <c r="C1158" s="11" t="s">
        <v>1802</v>
      </c>
      <c r="D1158" s="772"/>
      <c r="E1158" s="281">
        <v>164818</v>
      </c>
      <c r="F1158" s="279"/>
      <c r="G1158" s="6">
        <f t="shared" si="25"/>
        <v>164818</v>
      </c>
    </row>
    <row r="1159" spans="1:8" x14ac:dyDescent="0.25">
      <c r="A1159" s="265">
        <v>43500</v>
      </c>
      <c r="B1159" s="10" t="s">
        <v>1399</v>
      </c>
      <c r="C1159" s="11" t="s">
        <v>1802</v>
      </c>
      <c r="D1159" s="772"/>
      <c r="E1159" s="281">
        <v>4060</v>
      </c>
      <c r="F1159" s="279"/>
      <c r="G1159" s="6">
        <f t="shared" si="25"/>
        <v>4060</v>
      </c>
    </row>
    <row r="1160" spans="1:8" x14ac:dyDescent="0.25">
      <c r="A1160" s="265">
        <v>43500</v>
      </c>
      <c r="B1160" s="10" t="s">
        <v>2651</v>
      </c>
      <c r="C1160" s="11" t="s">
        <v>1802</v>
      </c>
      <c r="D1160" s="772"/>
      <c r="E1160" s="281">
        <v>66065</v>
      </c>
      <c r="F1160" s="279"/>
      <c r="G1160" s="6">
        <f t="shared" si="25"/>
        <v>66065</v>
      </c>
    </row>
    <row r="1161" spans="1:8" x14ac:dyDescent="0.25">
      <c r="A1161" s="265">
        <v>43500</v>
      </c>
      <c r="B1161" s="10" t="s">
        <v>2651</v>
      </c>
      <c r="C1161" s="11" t="s">
        <v>1802</v>
      </c>
      <c r="D1161" s="772"/>
      <c r="E1161" s="281">
        <v>54061</v>
      </c>
      <c r="F1161" s="279"/>
      <c r="G1161" s="6">
        <f t="shared" si="25"/>
        <v>54061</v>
      </c>
    </row>
    <row r="1162" spans="1:8" x14ac:dyDescent="0.25">
      <c r="A1162" s="265">
        <v>43500</v>
      </c>
      <c r="B1162" s="10" t="s">
        <v>1399</v>
      </c>
      <c r="C1162" s="11" t="s">
        <v>1802</v>
      </c>
      <c r="D1162" s="772"/>
      <c r="E1162" s="281">
        <v>8310</v>
      </c>
      <c r="F1162" s="279"/>
      <c r="G1162" s="6">
        <f t="shared" si="25"/>
        <v>8310</v>
      </c>
    </row>
    <row r="1163" spans="1:8" x14ac:dyDescent="0.25">
      <c r="A1163" s="265">
        <v>43500</v>
      </c>
      <c r="B1163" s="10" t="s">
        <v>2932</v>
      </c>
      <c r="C1163" s="11" t="s">
        <v>3010</v>
      </c>
      <c r="D1163" s="772"/>
      <c r="E1163" s="280">
        <v>10000</v>
      </c>
      <c r="F1163" s="279"/>
      <c r="G1163" s="6">
        <f t="shared" si="25"/>
        <v>10000</v>
      </c>
    </row>
    <row r="1164" spans="1:8" x14ac:dyDescent="0.25">
      <c r="A1164" s="265">
        <v>43500</v>
      </c>
      <c r="B1164" s="10" t="s">
        <v>2651</v>
      </c>
      <c r="C1164" s="11" t="s">
        <v>3010</v>
      </c>
      <c r="D1164" s="772"/>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2"/>
      <c r="E1169" s="280">
        <v>1474</v>
      </c>
      <c r="F1169" s="279"/>
      <c r="G1169" s="6">
        <f t="shared" si="25"/>
        <v>1474</v>
      </c>
    </row>
    <row r="1170" spans="1:8" x14ac:dyDescent="0.25">
      <c r="A1170" s="265">
        <v>43508</v>
      </c>
      <c r="B1170" s="10" t="s">
        <v>2651</v>
      </c>
      <c r="C1170" s="11" t="s">
        <v>1802</v>
      </c>
      <c r="D1170" s="772"/>
      <c r="E1170" s="281">
        <v>122831</v>
      </c>
      <c r="F1170" s="279"/>
      <c r="G1170" s="6">
        <f t="shared" si="25"/>
        <v>122831</v>
      </c>
    </row>
    <row r="1171" spans="1:8" x14ac:dyDescent="0.25">
      <c r="A1171" s="265">
        <v>43508</v>
      </c>
      <c r="B1171" s="10" t="s">
        <v>1399</v>
      </c>
      <c r="C1171" s="11" t="s">
        <v>1802</v>
      </c>
      <c r="D1171" s="772"/>
      <c r="E1171" s="281">
        <v>2128</v>
      </c>
      <c r="F1171" s="279"/>
      <c r="G1171" s="6">
        <f t="shared" si="25"/>
        <v>2128</v>
      </c>
    </row>
    <row r="1172" spans="1:8" x14ac:dyDescent="0.25">
      <c r="A1172" s="265">
        <v>43508</v>
      </c>
      <c r="B1172" s="10" t="s">
        <v>1399</v>
      </c>
      <c r="C1172" s="11" t="s">
        <v>1802</v>
      </c>
      <c r="D1172" s="772"/>
      <c r="E1172" s="282">
        <v>3010</v>
      </c>
      <c r="F1172" s="279"/>
      <c r="G1172" s="6">
        <f t="shared" si="25"/>
        <v>3010</v>
      </c>
    </row>
    <row r="1173" spans="1:8" x14ac:dyDescent="0.25">
      <c r="A1173" s="265">
        <v>43508</v>
      </c>
      <c r="B1173" s="10" t="s">
        <v>1399</v>
      </c>
      <c r="C1173" s="11" t="s">
        <v>166</v>
      </c>
      <c r="D1173" s="772"/>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2"/>
      <c r="E1226" s="281">
        <v>63600</v>
      </c>
      <c r="F1226" s="279"/>
      <c r="G1226" s="6">
        <f t="shared" si="26"/>
        <v>63600</v>
      </c>
    </row>
    <row r="1227" spans="1:8" ht="16.5" thickBot="1" x14ac:dyDescent="0.3">
      <c r="A1227" s="112">
        <v>43549</v>
      </c>
      <c r="B1227" s="10" t="s">
        <v>4720</v>
      </c>
      <c r="C1227" s="11" t="s">
        <v>166</v>
      </c>
      <c r="D1227" s="772"/>
      <c r="E1227" s="281">
        <v>31800</v>
      </c>
      <c r="F1227" s="279"/>
      <c r="G1227" s="6">
        <f t="shared" si="26"/>
        <v>31800</v>
      </c>
    </row>
    <row r="1228" spans="1:8" x14ac:dyDescent="0.25">
      <c r="A1228" s="112">
        <v>43549</v>
      </c>
      <c r="B1228" s="10" t="s">
        <v>3732</v>
      </c>
      <c r="C1228" s="11" t="s">
        <v>1802</v>
      </c>
      <c r="D1228" s="772"/>
      <c r="E1228" s="281"/>
      <c r="F1228" s="333">
        <v>2039</v>
      </c>
      <c r="G1228" s="6">
        <f t="shared" si="26"/>
        <v>-2039</v>
      </c>
      <c r="H1228" s="77"/>
    </row>
    <row r="1229" spans="1:8" x14ac:dyDescent="0.25">
      <c r="A1229" s="112">
        <v>43549</v>
      </c>
      <c r="B1229" s="10" t="s">
        <v>2932</v>
      </c>
      <c r="C1229" s="11" t="s">
        <v>1802</v>
      </c>
      <c r="D1229" s="772"/>
      <c r="E1229" s="281"/>
      <c r="F1229" s="334">
        <v>151493</v>
      </c>
      <c r="G1229" s="6">
        <f t="shared" si="26"/>
        <v>-151493</v>
      </c>
      <c r="H1229" s="78"/>
    </row>
    <row r="1230" spans="1:8" x14ac:dyDescent="0.25">
      <c r="A1230" s="112">
        <v>43549</v>
      </c>
      <c r="B1230" s="10" t="s">
        <v>18</v>
      </c>
      <c r="C1230" s="11" t="s">
        <v>1802</v>
      </c>
      <c r="D1230" s="772"/>
      <c r="E1230" s="281"/>
      <c r="F1230" s="334">
        <v>1189</v>
      </c>
      <c r="G1230" s="6">
        <f t="shared" si="26"/>
        <v>-1189</v>
      </c>
      <c r="H1230" s="78" t="s">
        <v>4754</v>
      </c>
    </row>
    <row r="1231" spans="1:8" x14ac:dyDescent="0.25">
      <c r="A1231" s="112">
        <v>43549</v>
      </c>
      <c r="B1231" s="10" t="s">
        <v>1399</v>
      </c>
      <c r="C1231" s="11" t="s">
        <v>1802</v>
      </c>
      <c r="D1231" s="772"/>
      <c r="E1231" s="281"/>
      <c r="F1231" s="334">
        <v>212956</v>
      </c>
      <c r="G1231" s="6">
        <f t="shared" si="26"/>
        <v>-212956</v>
      </c>
      <c r="H1231" s="78"/>
    </row>
    <row r="1232" spans="1:8" ht="16.5" thickBot="1" x14ac:dyDescent="0.3">
      <c r="A1232" s="112">
        <v>43549</v>
      </c>
      <c r="B1232" s="10" t="s">
        <v>2651</v>
      </c>
      <c r="C1232" s="11" t="s">
        <v>1802</v>
      </c>
      <c r="D1232" s="772"/>
      <c r="E1232" s="281"/>
      <c r="F1232" s="335">
        <f>500000-F1231-F1230-F1229-F1228</f>
        <v>132323</v>
      </c>
      <c r="G1232" s="6">
        <f t="shared" si="26"/>
        <v>-132323</v>
      </c>
      <c r="H1232" s="79"/>
    </row>
    <row r="1233" spans="1:8" ht="16.5" thickBot="1" x14ac:dyDescent="0.3">
      <c r="A1233" s="112">
        <v>43549</v>
      </c>
      <c r="B1233" s="10" t="s">
        <v>2651</v>
      </c>
      <c r="C1233" s="11" t="s">
        <v>1802</v>
      </c>
      <c r="D1233" s="772"/>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2"/>
      <c r="E1269" s="280">
        <v>80000</v>
      </c>
      <c r="F1269" s="279"/>
      <c r="G1269" s="6">
        <f t="shared" si="27"/>
        <v>80000</v>
      </c>
    </row>
    <row r="1270" spans="1:8" x14ac:dyDescent="0.25">
      <c r="A1270" s="112">
        <v>43599</v>
      </c>
      <c r="B1270" s="10" t="s">
        <v>2651</v>
      </c>
      <c r="C1270" s="11" t="s">
        <v>3010</v>
      </c>
      <c r="D1270" s="772"/>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2"/>
      <c r="E1281" s="280">
        <v>240</v>
      </c>
      <c r="F1281" s="279"/>
      <c r="G1281" s="6">
        <f t="shared" si="27"/>
        <v>240</v>
      </c>
    </row>
    <row r="1282" spans="1:8" x14ac:dyDescent="0.25">
      <c r="A1282" s="112">
        <v>43628</v>
      </c>
      <c r="B1282" s="10" t="s">
        <v>2651</v>
      </c>
      <c r="C1282" s="11" t="s">
        <v>1802</v>
      </c>
      <c r="D1282" s="772"/>
      <c r="E1282" s="281">
        <v>3340</v>
      </c>
      <c r="F1282" s="279"/>
      <c r="G1282" s="6">
        <f t="shared" si="27"/>
        <v>3340</v>
      </c>
    </row>
    <row r="1283" spans="1:8" x14ac:dyDescent="0.25">
      <c r="A1283" s="112">
        <v>43628</v>
      </c>
      <c r="B1283" s="10" t="s">
        <v>2651</v>
      </c>
      <c r="C1283" s="11" t="s">
        <v>1802</v>
      </c>
      <c r="D1283" s="772"/>
      <c r="E1283" s="281">
        <v>5002</v>
      </c>
      <c r="F1283" s="279"/>
      <c r="G1283" s="6">
        <f t="shared" si="27"/>
        <v>5002</v>
      </c>
    </row>
    <row r="1284" spans="1:8" x14ac:dyDescent="0.25">
      <c r="A1284" s="112">
        <v>43628</v>
      </c>
      <c r="B1284" s="10" t="s">
        <v>2651</v>
      </c>
      <c r="C1284" s="11" t="s">
        <v>1802</v>
      </c>
      <c r="D1284" s="772"/>
      <c r="E1284" s="281">
        <v>11617</v>
      </c>
      <c r="F1284" s="279"/>
      <c r="G1284" s="6">
        <f t="shared" si="27"/>
        <v>11617</v>
      </c>
    </row>
    <row r="1285" spans="1:8" x14ac:dyDescent="0.25">
      <c r="A1285" s="112">
        <v>43628</v>
      </c>
      <c r="B1285" s="10" t="s">
        <v>1399</v>
      </c>
      <c r="C1285" s="11" t="s">
        <v>1802</v>
      </c>
      <c r="D1285" s="772"/>
      <c r="E1285" s="281">
        <v>15086</v>
      </c>
      <c r="F1285" s="279"/>
      <c r="G1285" s="6">
        <f t="shared" si="27"/>
        <v>15086</v>
      </c>
    </row>
    <row r="1286" spans="1:8" x14ac:dyDescent="0.25">
      <c r="A1286" s="112">
        <v>43628</v>
      </c>
      <c r="B1286" s="10" t="s">
        <v>1399</v>
      </c>
      <c r="C1286" s="11" t="s">
        <v>1802</v>
      </c>
      <c r="D1286" s="772"/>
      <c r="E1286" s="281">
        <v>93219</v>
      </c>
      <c r="F1286" s="279"/>
      <c r="G1286" s="6">
        <f t="shared" si="27"/>
        <v>93219</v>
      </c>
    </row>
    <row r="1287" spans="1:8" x14ac:dyDescent="0.25">
      <c r="A1287" s="112">
        <v>43628</v>
      </c>
      <c r="B1287" s="10" t="s">
        <v>1399</v>
      </c>
      <c r="C1287" s="11" t="s">
        <v>1802</v>
      </c>
      <c r="D1287" s="772"/>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2"/>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2"/>
      <c r="E1353" s="22">
        <v>13000</v>
      </c>
      <c r="F1353" s="279"/>
      <c r="G1353" s="6">
        <f t="shared" si="28"/>
        <v>13000</v>
      </c>
    </row>
    <row r="1354" spans="1:8" x14ac:dyDescent="0.25">
      <c r="A1354" s="112">
        <v>43704</v>
      </c>
      <c r="B1354" s="10" t="s">
        <v>1399</v>
      </c>
      <c r="C1354" s="11" t="s">
        <v>166</v>
      </c>
      <c r="D1354" s="772"/>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2"/>
      <c r="E1369" s="22">
        <v>27320</v>
      </c>
      <c r="F1369" s="279"/>
      <c r="G1369" s="6">
        <f t="shared" si="28"/>
        <v>27320</v>
      </c>
    </row>
    <row r="1370" spans="1:8" x14ac:dyDescent="0.25">
      <c r="A1370" s="112">
        <v>43724</v>
      </c>
      <c r="B1370" s="10" t="s">
        <v>2651</v>
      </c>
      <c r="C1370" s="11" t="s">
        <v>166</v>
      </c>
      <c r="D1370" s="772"/>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2"/>
      <c r="E1447" s="280">
        <v>1900</v>
      </c>
      <c r="F1447" s="279"/>
      <c r="G1447" s="6">
        <f t="shared" si="29"/>
        <v>1900</v>
      </c>
    </row>
    <row r="1448" spans="1:8" x14ac:dyDescent="0.25">
      <c r="A1448" s="112">
        <v>43819</v>
      </c>
      <c r="B1448" s="10" t="s">
        <v>2651</v>
      </c>
      <c r="C1448" s="11" t="s">
        <v>1802</v>
      </c>
      <c r="D1448" s="772"/>
      <c r="E1448" s="281">
        <v>1560</v>
      </c>
      <c r="F1448" s="279"/>
      <c r="G1448" s="6">
        <f t="shared" si="29"/>
        <v>1560</v>
      </c>
    </row>
    <row r="1449" spans="1:8" x14ac:dyDescent="0.25">
      <c r="A1449" s="112">
        <v>43819</v>
      </c>
      <c r="B1449" s="10" t="s">
        <v>5547</v>
      </c>
      <c r="C1449" s="11" t="s">
        <v>1802</v>
      </c>
      <c r="D1449" s="772"/>
      <c r="E1449" s="281">
        <v>8354</v>
      </c>
      <c r="F1449" s="279"/>
      <c r="G1449" s="6">
        <f t="shared" si="29"/>
        <v>8354</v>
      </c>
    </row>
    <row r="1450" spans="1:8" x14ac:dyDescent="0.25">
      <c r="A1450" s="112">
        <v>43819</v>
      </c>
      <c r="B1450" s="10" t="s">
        <v>2651</v>
      </c>
      <c r="C1450" s="11" t="s">
        <v>1802</v>
      </c>
      <c r="D1450" s="772"/>
      <c r="E1450" s="281">
        <v>16142</v>
      </c>
      <c r="F1450" s="279"/>
      <c r="G1450" s="6">
        <f t="shared" si="29"/>
        <v>16142</v>
      </c>
    </row>
    <row r="1451" spans="1:8" x14ac:dyDescent="0.25">
      <c r="A1451" s="112">
        <v>43819</v>
      </c>
      <c r="B1451" s="10" t="s">
        <v>5547</v>
      </c>
      <c r="C1451" s="11" t="s">
        <v>1802</v>
      </c>
      <c r="D1451" s="772"/>
      <c r="E1451" s="281">
        <v>12115</v>
      </c>
      <c r="F1451" s="279"/>
      <c r="G1451" s="6">
        <f t="shared" si="29"/>
        <v>12115</v>
      </c>
    </row>
    <row r="1452" spans="1:8" x14ac:dyDescent="0.25">
      <c r="A1452" s="112">
        <v>43819</v>
      </c>
      <c r="B1452" s="10" t="s">
        <v>5547</v>
      </c>
      <c r="C1452" s="11" t="s">
        <v>1802</v>
      </c>
      <c r="D1452" s="772"/>
      <c r="E1452" s="281">
        <v>18371</v>
      </c>
      <c r="F1452" s="279"/>
      <c r="G1452" s="6">
        <f t="shared" si="29"/>
        <v>18371</v>
      </c>
    </row>
    <row r="1453" spans="1:8" x14ac:dyDescent="0.25">
      <c r="A1453" s="112">
        <v>43819</v>
      </c>
      <c r="B1453" s="10" t="s">
        <v>5547</v>
      </c>
      <c r="C1453" s="11" t="s">
        <v>1802</v>
      </c>
      <c r="D1453" s="772"/>
      <c r="E1453" s="281">
        <v>2706</v>
      </c>
      <c r="F1453" s="279"/>
      <c r="G1453" s="6">
        <f t="shared" si="29"/>
        <v>2706</v>
      </c>
    </row>
    <row r="1454" spans="1:8" x14ac:dyDescent="0.25">
      <c r="A1454" s="112">
        <v>43819</v>
      </c>
      <c r="B1454" s="10" t="s">
        <v>5547</v>
      </c>
      <c r="C1454" s="11" t="s">
        <v>1802</v>
      </c>
      <c r="D1454" s="772"/>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2"/>
      <c r="E1471" s="280">
        <v>3960</v>
      </c>
      <c r="F1471" s="279"/>
      <c r="G1471" s="6">
        <f t="shared" si="29"/>
        <v>3960</v>
      </c>
    </row>
    <row r="1472" spans="1:8" x14ac:dyDescent="0.25">
      <c r="A1472" s="112">
        <v>43855</v>
      </c>
      <c r="B1472" s="10" t="s">
        <v>2651</v>
      </c>
      <c r="C1472" s="11" t="s">
        <v>1802</v>
      </c>
      <c r="D1472" s="772"/>
      <c r="E1472" s="281">
        <v>11472</v>
      </c>
      <c r="F1472" s="279"/>
      <c r="G1472" s="6">
        <f t="shared" si="29"/>
        <v>11472</v>
      </c>
    </row>
    <row r="1473" spans="1:7" x14ac:dyDescent="0.25">
      <c r="A1473" s="112">
        <v>43855</v>
      </c>
      <c r="B1473" s="10" t="s">
        <v>2651</v>
      </c>
      <c r="C1473" s="11" t="s">
        <v>1802</v>
      </c>
      <c r="D1473" s="772"/>
      <c r="E1473" s="281">
        <v>7192</v>
      </c>
      <c r="F1473" s="279"/>
      <c r="G1473" s="6">
        <f t="shared" si="29"/>
        <v>7192</v>
      </c>
    </row>
    <row r="1474" spans="1:7" x14ac:dyDescent="0.25">
      <c r="A1474" s="112">
        <v>43855</v>
      </c>
      <c r="B1474" s="10" t="s">
        <v>18</v>
      </c>
      <c r="C1474" s="11" t="s">
        <v>1802</v>
      </c>
      <c r="D1474" s="772"/>
      <c r="E1474" s="281">
        <v>6222</v>
      </c>
      <c r="F1474" s="279"/>
      <c r="G1474" s="6">
        <f t="shared" si="29"/>
        <v>6222</v>
      </c>
    </row>
    <row r="1475" spans="1:7" x14ac:dyDescent="0.25">
      <c r="A1475" s="112">
        <v>43855</v>
      </c>
      <c r="B1475" s="10" t="s">
        <v>1399</v>
      </c>
      <c r="C1475" s="11" t="s">
        <v>1802</v>
      </c>
      <c r="D1475" s="772"/>
      <c r="E1475" s="281">
        <v>501</v>
      </c>
      <c r="F1475" s="279"/>
      <c r="G1475" s="6">
        <f t="shared" si="29"/>
        <v>501</v>
      </c>
    </row>
    <row r="1476" spans="1:7" x14ac:dyDescent="0.25">
      <c r="A1476" s="112">
        <v>43855</v>
      </c>
      <c r="B1476" s="10" t="s">
        <v>2651</v>
      </c>
      <c r="C1476" s="11" t="s">
        <v>1802</v>
      </c>
      <c r="D1476" s="772"/>
      <c r="E1476" s="281">
        <v>10893</v>
      </c>
      <c r="F1476" s="279"/>
      <c r="G1476" s="6">
        <f t="shared" si="29"/>
        <v>10893</v>
      </c>
    </row>
    <row r="1477" spans="1:7" x14ac:dyDescent="0.25">
      <c r="A1477" s="112">
        <v>43855</v>
      </c>
      <c r="B1477" s="10" t="s">
        <v>5547</v>
      </c>
      <c r="C1477" s="11" t="s">
        <v>1802</v>
      </c>
      <c r="D1477" s="772"/>
      <c r="E1477" s="281">
        <v>2510</v>
      </c>
      <c r="F1477" s="279"/>
      <c r="G1477" s="6">
        <f t="shared" si="29"/>
        <v>2510</v>
      </c>
    </row>
    <row r="1478" spans="1:7" x14ac:dyDescent="0.25">
      <c r="A1478" s="112">
        <v>43855</v>
      </c>
      <c r="B1478" s="10" t="s">
        <v>5547</v>
      </c>
      <c r="C1478" s="11" t="s">
        <v>1802</v>
      </c>
      <c r="D1478" s="772"/>
      <c r="E1478" s="281">
        <v>2244</v>
      </c>
      <c r="F1478" s="279"/>
      <c r="G1478" s="6">
        <f t="shared" si="29"/>
        <v>2244</v>
      </c>
    </row>
    <row r="1479" spans="1:7" x14ac:dyDescent="0.25">
      <c r="A1479" s="112">
        <v>43855</v>
      </c>
      <c r="B1479" s="10" t="s">
        <v>2651</v>
      </c>
      <c r="C1479" s="11" t="s">
        <v>1802</v>
      </c>
      <c r="D1479" s="772"/>
      <c r="E1479" s="281">
        <v>57342</v>
      </c>
      <c r="F1479" s="279"/>
      <c r="G1479" s="6">
        <f t="shared" si="29"/>
        <v>57342</v>
      </c>
    </row>
    <row r="1480" spans="1:7" x14ac:dyDescent="0.25">
      <c r="A1480" s="112">
        <v>43855</v>
      </c>
      <c r="B1480" s="10" t="s">
        <v>1399</v>
      </c>
      <c r="C1480" s="11" t="s">
        <v>1802</v>
      </c>
      <c r="D1480" s="772"/>
      <c r="E1480" s="281">
        <v>96824</v>
      </c>
      <c r="F1480" s="279"/>
      <c r="G1480" s="6">
        <f t="shared" si="29"/>
        <v>96824</v>
      </c>
    </row>
    <row r="1481" spans="1:7" x14ac:dyDescent="0.25">
      <c r="A1481" s="112">
        <v>43855</v>
      </c>
      <c r="B1481" s="10" t="s">
        <v>2651</v>
      </c>
      <c r="C1481" s="11" t="s">
        <v>1802</v>
      </c>
      <c r="D1481" s="772"/>
      <c r="E1481" s="281">
        <v>10548</v>
      </c>
      <c r="F1481" s="279"/>
      <c r="G1481" s="6">
        <f t="shared" si="29"/>
        <v>10548</v>
      </c>
    </row>
    <row r="1482" spans="1:7" x14ac:dyDescent="0.25">
      <c r="A1482" s="112">
        <v>43855</v>
      </c>
      <c r="B1482" s="10" t="s">
        <v>2651</v>
      </c>
      <c r="C1482" s="11" t="s">
        <v>1802</v>
      </c>
      <c r="D1482" s="772"/>
      <c r="E1482" s="281">
        <v>106146</v>
      </c>
      <c r="F1482" s="279"/>
      <c r="G1482" s="6">
        <f t="shared" si="29"/>
        <v>106146</v>
      </c>
    </row>
    <row r="1483" spans="1:7" x14ac:dyDescent="0.25">
      <c r="A1483" s="112">
        <v>43855</v>
      </c>
      <c r="B1483" s="10" t="s">
        <v>1399</v>
      </c>
      <c r="C1483" s="11" t="s">
        <v>1802</v>
      </c>
      <c r="D1483" s="772"/>
      <c r="E1483" s="281">
        <v>7356</v>
      </c>
      <c r="F1483" s="279"/>
      <c r="G1483" s="6">
        <f t="shared" si="29"/>
        <v>7356</v>
      </c>
    </row>
    <row r="1484" spans="1:7" x14ac:dyDescent="0.25">
      <c r="A1484" s="112">
        <v>43855</v>
      </c>
      <c r="B1484" s="10" t="s">
        <v>1399</v>
      </c>
      <c r="C1484" s="11" t="s">
        <v>1802</v>
      </c>
      <c r="D1484" s="772"/>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2"/>
      <c r="E1538" s="280">
        <v>102000</v>
      </c>
      <c r="F1538" s="279"/>
      <c r="G1538" s="6">
        <f t="shared" ref="G1538:G1598" si="30">E1538-F1538</f>
        <v>102000</v>
      </c>
    </row>
    <row r="1539" spans="1:8" x14ac:dyDescent="0.25">
      <c r="A1539" s="112">
        <v>43904</v>
      </c>
      <c r="B1539" s="10" t="s">
        <v>1399</v>
      </c>
      <c r="C1539" s="11" t="s">
        <v>166</v>
      </c>
      <c r="D1539" s="772"/>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3"/>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4"/>
      <c r="E1649" s="526"/>
      <c r="F1649" s="527">
        <v>3175</v>
      </c>
      <c r="G1649" s="528">
        <f t="shared" si="31"/>
        <v>-3175</v>
      </c>
      <c r="H1649" s="529"/>
    </row>
    <row r="1650" spans="1:8" x14ac:dyDescent="0.25">
      <c r="A1650" s="112">
        <v>44058</v>
      </c>
      <c r="B1650" s="10" t="s">
        <v>18</v>
      </c>
      <c r="C1650" s="51" t="s">
        <v>1802</v>
      </c>
      <c r="D1650" s="773"/>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4"/>
      <c r="E1652" s="526"/>
      <c r="F1652" s="527">
        <v>130188</v>
      </c>
      <c r="G1652" s="528">
        <f t="shared" si="31"/>
        <v>-130188</v>
      </c>
      <c r="H1652" s="529"/>
    </row>
    <row r="1653" spans="1:8" ht="16.5" thickBot="1" x14ac:dyDescent="0.3">
      <c r="A1653" s="112">
        <v>44058</v>
      </c>
      <c r="B1653" s="10" t="s">
        <v>2651</v>
      </c>
      <c r="C1653" s="531" t="s">
        <v>1802</v>
      </c>
      <c r="D1653" s="775"/>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7"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7" t="s">
        <v>8694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7" t="s">
        <v>8364</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5"/>
      <c r="E1685" s="22"/>
      <c r="F1685" s="279">
        <v>21264</v>
      </c>
      <c r="G1685" s="6">
        <f t="shared" si="31"/>
        <v>-21264</v>
      </c>
      <c r="H1685" s="77"/>
    </row>
    <row r="1686" spans="1:8" x14ac:dyDescent="0.25">
      <c r="A1686" s="112">
        <v>44117</v>
      </c>
      <c r="B1686" s="519" t="s">
        <v>1399</v>
      </c>
      <c r="C1686" s="53" t="s">
        <v>164</v>
      </c>
      <c r="D1686" s="776"/>
      <c r="E1686" s="280"/>
      <c r="F1686" s="279">
        <v>78736</v>
      </c>
      <c r="G1686" s="6">
        <f t="shared" si="31"/>
        <v>-78736</v>
      </c>
      <c r="H1686" s="79" t="s">
        <v>6259</v>
      </c>
    </row>
    <row r="1687" spans="1:8" ht="16.5" thickBot="1" x14ac:dyDescent="0.3">
      <c r="A1687" s="112">
        <v>44119</v>
      </c>
      <c r="B1687" s="519" t="s">
        <v>1399</v>
      </c>
      <c r="C1687" s="547" t="s">
        <v>166</v>
      </c>
      <c r="D1687" s="769"/>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7" t="s">
        <v>8586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7" t="s">
        <v>8736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7" t="s">
        <v>8737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7" t="s">
        <v>8805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7" t="s">
        <v>8806</v>
      </c>
      <c r="E1792" s="8">
        <v>36600</v>
      </c>
      <c r="G1792" s="6">
        <f t="shared" si="31"/>
        <v>36600</v>
      </c>
    </row>
    <row r="1793" spans="1:8" x14ac:dyDescent="0.25">
      <c r="A1793" s="112">
        <v>44230</v>
      </c>
      <c r="B1793" s="10" t="s">
        <v>1399</v>
      </c>
      <c r="C1793" s="11" t="s">
        <v>166</v>
      </c>
      <c r="D1793" s="767">
        <v>1713</v>
      </c>
      <c r="E1793" s="8">
        <v>5250</v>
      </c>
      <c r="G1793" s="6">
        <f t="shared" si="31"/>
        <v>5250</v>
      </c>
    </row>
    <row r="1794" spans="1:8" x14ac:dyDescent="0.25">
      <c r="A1794" s="112">
        <v>44235</v>
      </c>
      <c r="B1794" s="10" t="s">
        <v>6407</v>
      </c>
      <c r="C1794" s="11" t="s">
        <v>166</v>
      </c>
      <c r="D1794" s="767">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7" t="s">
        <v>8966</v>
      </c>
      <c r="E1798" s="8">
        <v>17000</v>
      </c>
      <c r="G1798" s="6">
        <f t="shared" si="31"/>
        <v>17000</v>
      </c>
    </row>
    <row r="1799" spans="1:8" x14ac:dyDescent="0.25">
      <c r="A1799" s="112">
        <v>44261</v>
      </c>
      <c r="B1799" s="10" t="s">
        <v>6407</v>
      </c>
      <c r="C1799" s="11" t="s">
        <v>166</v>
      </c>
      <c r="F1799" s="9">
        <v>150000</v>
      </c>
      <c r="G1799" s="6">
        <f t="shared" si="31"/>
        <v>-150000</v>
      </c>
      <c r="H1799" s="1200" t="s">
        <v>6676</v>
      </c>
    </row>
    <row r="1800" spans="1:8" x14ac:dyDescent="0.25">
      <c r="A1800" s="112">
        <v>44261</v>
      </c>
      <c r="B1800" s="10" t="s">
        <v>1399</v>
      </c>
      <c r="C1800" s="11" t="s">
        <v>166</v>
      </c>
      <c r="F1800" s="9">
        <v>50000</v>
      </c>
      <c r="G1800" s="6">
        <f t="shared" ref="G1800" si="32">E1800-F1800</f>
        <v>-50000</v>
      </c>
      <c r="H1800" s="1200"/>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7" t="s">
        <v>8967</v>
      </c>
      <c r="E1850" s="8">
        <v>18600</v>
      </c>
      <c r="G1850" s="6">
        <f t="shared" si="34"/>
        <v>18600</v>
      </c>
    </row>
    <row r="1851" spans="1:7" ht="16.5" thickBot="1" x14ac:dyDescent="0.3">
      <c r="A1851" s="112">
        <v>44274</v>
      </c>
      <c r="B1851" s="10" t="s">
        <v>1399</v>
      </c>
      <c r="C1851" s="11" t="s">
        <v>5680</v>
      </c>
      <c r="D1851" s="767" t="s">
        <v>9244</v>
      </c>
      <c r="E1851" s="8">
        <v>63200</v>
      </c>
      <c r="G1851" s="6">
        <f t="shared" si="34"/>
        <v>63200</v>
      </c>
    </row>
    <row r="1852" spans="1:7" x14ac:dyDescent="0.25">
      <c r="A1852" s="112">
        <v>44264</v>
      </c>
      <c r="B1852" s="10" t="s">
        <v>6506</v>
      </c>
      <c r="C1852" s="11" t="s">
        <v>1802</v>
      </c>
      <c r="D1852" s="767">
        <v>223</v>
      </c>
      <c r="E1852" s="291">
        <v>149055</v>
      </c>
      <c r="G1852" s="6">
        <f t="shared" si="34"/>
        <v>149055</v>
      </c>
    </row>
    <row r="1853" spans="1:7" x14ac:dyDescent="0.25">
      <c r="A1853" s="112">
        <v>44265</v>
      </c>
      <c r="B1853" s="10" t="s">
        <v>6718</v>
      </c>
      <c r="C1853" s="11" t="s">
        <v>1802</v>
      </c>
      <c r="D1853" s="767">
        <v>261</v>
      </c>
      <c r="E1853" s="8">
        <v>68784</v>
      </c>
      <c r="G1853" s="6">
        <f t="shared" si="34"/>
        <v>68784</v>
      </c>
    </row>
    <row r="1854" spans="1:7" x14ac:dyDescent="0.25">
      <c r="A1854" s="112">
        <v>44268</v>
      </c>
      <c r="B1854" s="10" t="s">
        <v>6509</v>
      </c>
      <c r="C1854" s="11" t="s">
        <v>1802</v>
      </c>
      <c r="D1854" s="767">
        <v>336</v>
      </c>
      <c r="E1854" s="8">
        <v>9691</v>
      </c>
      <c r="G1854" s="6">
        <f t="shared" si="34"/>
        <v>9691</v>
      </c>
    </row>
    <row r="1855" spans="1:7" x14ac:dyDescent="0.25">
      <c r="A1855" s="112">
        <v>44268</v>
      </c>
      <c r="B1855" s="10" t="s">
        <v>6718</v>
      </c>
      <c r="C1855" s="11" t="s">
        <v>1802</v>
      </c>
      <c r="D1855" s="767">
        <v>337</v>
      </c>
      <c r="E1855" s="8">
        <v>15953</v>
      </c>
      <c r="G1855" s="6">
        <f t="shared" si="34"/>
        <v>15953</v>
      </c>
    </row>
    <row r="1856" spans="1:7" x14ac:dyDescent="0.25">
      <c r="A1856" s="112">
        <v>44271</v>
      </c>
      <c r="B1856" s="10" t="s">
        <v>6506</v>
      </c>
      <c r="C1856" s="11" t="s">
        <v>1802</v>
      </c>
      <c r="D1856" s="767">
        <v>403</v>
      </c>
      <c r="E1856" s="8">
        <v>8000</v>
      </c>
      <c r="G1856" s="6">
        <f t="shared" si="34"/>
        <v>8000</v>
      </c>
    </row>
    <row r="1857" spans="1:8" x14ac:dyDescent="0.25">
      <c r="A1857" s="112">
        <v>44271</v>
      </c>
      <c r="B1857" s="10" t="s">
        <v>6407</v>
      </c>
      <c r="C1857" s="11" t="s">
        <v>1802</v>
      </c>
      <c r="D1857" s="768" t="s">
        <v>6763</v>
      </c>
      <c r="E1857" s="8">
        <v>21517</v>
      </c>
      <c r="G1857" s="6">
        <f t="shared" si="34"/>
        <v>21517</v>
      </c>
    </row>
    <row r="1858" spans="1:8" x14ac:dyDescent="0.25">
      <c r="A1858" s="112">
        <v>44271</v>
      </c>
      <c r="B1858" s="10" t="s">
        <v>6718</v>
      </c>
      <c r="C1858" s="11" t="s">
        <v>1802</v>
      </c>
      <c r="D1858" s="768" t="s">
        <v>6764</v>
      </c>
      <c r="E1858" s="8">
        <v>2281</v>
      </c>
      <c r="G1858" s="6">
        <f t="shared" si="34"/>
        <v>2281</v>
      </c>
    </row>
    <row r="1859" spans="1:8" x14ac:dyDescent="0.25">
      <c r="A1859" s="112">
        <v>44272</v>
      </c>
      <c r="B1859" s="10" t="s">
        <v>6506</v>
      </c>
      <c r="C1859" s="11" t="s">
        <v>1802</v>
      </c>
      <c r="D1859" s="767">
        <v>451</v>
      </c>
      <c r="E1859" s="8">
        <v>2858</v>
      </c>
      <c r="G1859" s="6">
        <f t="shared" si="34"/>
        <v>2858</v>
      </c>
    </row>
    <row r="1860" spans="1:8" x14ac:dyDescent="0.25">
      <c r="A1860" s="112">
        <v>44274</v>
      </c>
      <c r="B1860" s="10" t="s">
        <v>6506</v>
      </c>
      <c r="C1860" s="11" t="s">
        <v>1802</v>
      </c>
      <c r="D1860" s="767">
        <v>495</v>
      </c>
      <c r="E1860" s="8">
        <v>71428</v>
      </c>
      <c r="G1860" s="6">
        <f t="shared" si="34"/>
        <v>71428</v>
      </c>
    </row>
    <row r="1861" spans="1:8" ht="16.5" thickBot="1" x14ac:dyDescent="0.3">
      <c r="A1861" s="112">
        <v>44274</v>
      </c>
      <c r="B1861" s="10" t="s">
        <v>1399</v>
      </c>
      <c r="C1861" s="11" t="s">
        <v>1802</v>
      </c>
      <c r="D1861" s="767">
        <v>494</v>
      </c>
      <c r="E1861" s="292">
        <v>53174</v>
      </c>
      <c r="G1861" s="6">
        <f t="shared" si="34"/>
        <v>53174</v>
      </c>
    </row>
    <row r="1862" spans="1:8" x14ac:dyDescent="0.25">
      <c r="A1862" s="112">
        <v>44274</v>
      </c>
      <c r="B1862" s="10" t="s">
        <v>6506</v>
      </c>
      <c r="C1862" s="11" t="s">
        <v>1802</v>
      </c>
      <c r="D1862" s="767">
        <v>43</v>
      </c>
      <c r="F1862" s="9">
        <v>55691</v>
      </c>
      <c r="G1862" s="6">
        <f t="shared" si="34"/>
        <v>-55691</v>
      </c>
      <c r="H1862" s="7" t="s">
        <v>6504</v>
      </c>
    </row>
    <row r="1863" spans="1:8" x14ac:dyDescent="0.25">
      <c r="A1863" s="112">
        <v>44275</v>
      </c>
      <c r="B1863" s="10" t="s">
        <v>1399</v>
      </c>
      <c r="C1863" s="11" t="s">
        <v>1802</v>
      </c>
      <c r="D1863" s="767">
        <v>44</v>
      </c>
      <c r="F1863" s="9">
        <v>20120</v>
      </c>
      <c r="G1863" s="6">
        <f t="shared" si="34"/>
        <v>-20120</v>
      </c>
      <c r="H1863" s="7" t="s">
        <v>6504</v>
      </c>
    </row>
    <row r="1864" spans="1:8" x14ac:dyDescent="0.25">
      <c r="A1864" s="112">
        <v>44279</v>
      </c>
      <c r="B1864" s="10" t="s">
        <v>6407</v>
      </c>
      <c r="C1864" s="11" t="s">
        <v>3010</v>
      </c>
      <c r="D1864" s="767">
        <v>2</v>
      </c>
      <c r="E1864" s="8">
        <v>51450</v>
      </c>
      <c r="G1864" s="6">
        <f t="shared" si="34"/>
        <v>51450</v>
      </c>
    </row>
    <row r="1865" spans="1:8" x14ac:dyDescent="0.25">
      <c r="A1865" s="112">
        <v>44275</v>
      </c>
      <c r="B1865" s="10" t="s">
        <v>2932</v>
      </c>
      <c r="C1865" s="11" t="s">
        <v>6765</v>
      </c>
      <c r="D1865" s="767">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01" t="s">
        <v>6971</v>
      </c>
    </row>
    <row r="1877" spans="1:8" ht="24" customHeight="1" x14ac:dyDescent="0.25">
      <c r="A1877" s="112">
        <v>44288</v>
      </c>
      <c r="B1877" s="10" t="s">
        <v>6407</v>
      </c>
      <c r="C1877" s="11" t="s">
        <v>437</v>
      </c>
      <c r="F1877" s="9">
        <v>7970</v>
      </c>
      <c r="G1877" s="6">
        <f t="shared" si="34"/>
        <v>-7970</v>
      </c>
      <c r="H1877" s="1201"/>
    </row>
    <row r="1878" spans="1:8" ht="24" customHeight="1" x14ac:dyDescent="0.25">
      <c r="A1878" s="112">
        <v>44288</v>
      </c>
      <c r="B1878" s="10" t="s">
        <v>1399</v>
      </c>
      <c r="C1878" s="11" t="s">
        <v>437</v>
      </c>
      <c r="F1878" s="9">
        <v>21500</v>
      </c>
      <c r="G1878" s="6">
        <f t="shared" si="34"/>
        <v>-21500</v>
      </c>
      <c r="H1878" s="1201"/>
    </row>
    <row r="1879" spans="1:8" ht="24" customHeight="1" x14ac:dyDescent="0.25">
      <c r="A1879" s="112">
        <v>44288</v>
      </c>
      <c r="B1879" s="10" t="s">
        <v>6407</v>
      </c>
      <c r="C1879" s="11" t="s">
        <v>437</v>
      </c>
      <c r="F1879" s="9">
        <v>2900</v>
      </c>
      <c r="G1879" s="6">
        <f t="shared" si="34"/>
        <v>-2900</v>
      </c>
      <c r="H1879" s="1201"/>
    </row>
    <row r="1880" spans="1:8" ht="24" customHeight="1" x14ac:dyDescent="0.25">
      <c r="A1880" s="112">
        <v>44280</v>
      </c>
      <c r="B1880" s="10" t="s">
        <v>1399</v>
      </c>
      <c r="C1880" s="11" t="s">
        <v>437</v>
      </c>
      <c r="F1880" s="9">
        <v>24225</v>
      </c>
      <c r="G1880" s="6">
        <f t="shared" si="34"/>
        <v>-24225</v>
      </c>
      <c r="H1880" s="1201"/>
    </row>
    <row r="1881" spans="1:8" ht="24" customHeight="1" x14ac:dyDescent="0.25">
      <c r="A1881" s="112">
        <v>44331</v>
      </c>
      <c r="B1881" s="10" t="s">
        <v>6407</v>
      </c>
      <c r="C1881" s="11" t="s">
        <v>437</v>
      </c>
      <c r="F1881" s="9">
        <v>54720</v>
      </c>
      <c r="G1881" s="6">
        <f t="shared" si="34"/>
        <v>-54720</v>
      </c>
      <c r="H1881" s="1201"/>
    </row>
    <row r="1882" spans="1:8" ht="24" customHeight="1" x14ac:dyDescent="0.25">
      <c r="A1882" s="112">
        <v>44341</v>
      </c>
      <c r="B1882" s="10" t="s">
        <v>6509</v>
      </c>
      <c r="C1882" s="11" t="s">
        <v>437</v>
      </c>
      <c r="F1882" s="9">
        <v>22415</v>
      </c>
      <c r="G1882" s="6">
        <f t="shared" si="34"/>
        <v>-22415</v>
      </c>
      <c r="H1882" s="1201"/>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66" t="s">
        <v>6908</v>
      </c>
    </row>
    <row r="1886" spans="1:8" x14ac:dyDescent="0.25">
      <c r="A1886" s="112">
        <v>44291</v>
      </c>
      <c r="B1886" s="10" t="s">
        <v>6516</v>
      </c>
      <c r="C1886" s="11" t="s">
        <v>1802</v>
      </c>
      <c r="E1886" s="108"/>
      <c r="F1886" s="110">
        <v>82220</v>
      </c>
      <c r="G1886" s="6">
        <f t="shared" si="34"/>
        <v>-82220</v>
      </c>
      <c r="H1886" s="1177"/>
    </row>
    <row r="1887" spans="1:8" x14ac:dyDescent="0.25">
      <c r="A1887" s="112">
        <v>44291</v>
      </c>
      <c r="B1887" s="10" t="s">
        <v>6509</v>
      </c>
      <c r="C1887" s="11" t="s">
        <v>1802</v>
      </c>
      <c r="E1887" s="108"/>
      <c r="F1887" s="110">
        <f>16101+25620</f>
        <v>41721</v>
      </c>
      <c r="G1887" s="6">
        <f t="shared" si="34"/>
        <v>-41721</v>
      </c>
      <c r="H1887" s="1177"/>
    </row>
    <row r="1888" spans="1:8" x14ac:dyDescent="0.25">
      <c r="A1888" s="112">
        <v>44291</v>
      </c>
      <c r="B1888" s="10" t="s">
        <v>6718</v>
      </c>
      <c r="C1888" s="11" t="s">
        <v>1802</v>
      </c>
      <c r="E1888" s="108"/>
      <c r="F1888" s="111">
        <v>200000</v>
      </c>
      <c r="G1888" s="6">
        <f t="shared" si="34"/>
        <v>-200000</v>
      </c>
      <c r="H1888" s="1167"/>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7" t="s">
        <v>9243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7" t="s">
        <v>9283</v>
      </c>
      <c r="E1895" s="8">
        <v>36700</v>
      </c>
      <c r="G1895" s="6">
        <f t="shared" si="34"/>
        <v>36700</v>
      </c>
    </row>
    <row r="1896" spans="1:8" x14ac:dyDescent="0.25">
      <c r="A1896" s="112">
        <v>44308</v>
      </c>
      <c r="B1896" s="10" t="s">
        <v>1399</v>
      </c>
      <c r="C1896" s="11" t="s">
        <v>5680</v>
      </c>
      <c r="D1896" s="767" t="s">
        <v>9282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7" t="s">
        <v>8310</v>
      </c>
      <c r="E1918" s="8">
        <v>17200</v>
      </c>
      <c r="G1918" s="6">
        <f t="shared" si="34"/>
        <v>17200</v>
      </c>
    </row>
    <row r="1919" spans="1:7" x14ac:dyDescent="0.25">
      <c r="A1919" s="112">
        <v>44333</v>
      </c>
      <c r="B1919" s="10" t="s">
        <v>2932</v>
      </c>
      <c r="C1919" s="11" t="s">
        <v>164</v>
      </c>
      <c r="D1919" s="767">
        <v>4445</v>
      </c>
      <c r="E1919" s="8">
        <v>6168</v>
      </c>
      <c r="G1919" s="6">
        <f t="shared" si="34"/>
        <v>6168</v>
      </c>
    </row>
    <row r="1920" spans="1:7" x14ac:dyDescent="0.25">
      <c r="A1920" s="112">
        <v>44333</v>
      </c>
      <c r="B1920" s="10" t="s">
        <v>1399</v>
      </c>
      <c r="C1920" s="11" t="s">
        <v>164</v>
      </c>
      <c r="D1920" s="767">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7" t="s">
        <v>9281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7" t="s">
        <v>9280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97" t="s">
        <v>7137</v>
      </c>
    </row>
    <row r="1996" spans="1:8" x14ac:dyDescent="0.25">
      <c r="A1996" s="658">
        <v>44392</v>
      </c>
      <c r="B1996" s="659" t="s">
        <v>6953</v>
      </c>
      <c r="C1996" s="660" t="s">
        <v>166</v>
      </c>
      <c r="E1996" s="661"/>
      <c r="F1996" s="664">
        <v>34800</v>
      </c>
      <c r="G1996" s="663">
        <f t="shared" si="36"/>
        <v>-34800</v>
      </c>
      <c r="H1996" s="1198"/>
    </row>
    <row r="1997" spans="1:8" ht="16.5" thickBot="1" x14ac:dyDescent="0.3">
      <c r="A1997" s="658">
        <v>44392</v>
      </c>
      <c r="B1997" s="659" t="s">
        <v>1399</v>
      </c>
      <c r="C1997" s="660" t="s">
        <v>166</v>
      </c>
      <c r="E1997" s="661"/>
      <c r="F1997" s="665">
        <v>23022</v>
      </c>
      <c r="G1997" s="663">
        <f t="shared" si="36"/>
        <v>-23022</v>
      </c>
      <c r="H1997" s="1199"/>
    </row>
    <row r="1998" spans="1:8" x14ac:dyDescent="0.25">
      <c r="A1998" s="651">
        <v>44392</v>
      </c>
      <c r="B1998" s="652" t="s">
        <v>6509</v>
      </c>
      <c r="C1998" s="653" t="s">
        <v>437</v>
      </c>
      <c r="E1998" s="654"/>
      <c r="F1998" s="655">
        <f>480791-39410</f>
        <v>441381</v>
      </c>
      <c r="G1998" s="656">
        <f t="shared" si="36"/>
        <v>-441381</v>
      </c>
      <c r="H1998" s="1202" t="s">
        <v>7139</v>
      </c>
    </row>
    <row r="1999" spans="1:8" x14ac:dyDescent="0.25">
      <c r="A1999" s="651">
        <v>44392</v>
      </c>
      <c r="B1999" s="652" t="s">
        <v>6953</v>
      </c>
      <c r="C1999" s="653" t="s">
        <v>437</v>
      </c>
      <c r="E1999" s="654"/>
      <c r="F1999" s="672">
        <v>39410</v>
      </c>
      <c r="G1999" s="656">
        <f t="shared" si="36"/>
        <v>-39410</v>
      </c>
      <c r="H1999" s="1203"/>
    </row>
    <row r="2000" spans="1:8" ht="16.5" thickBot="1" x14ac:dyDescent="0.3">
      <c r="A2000" s="651">
        <v>44392</v>
      </c>
      <c r="B2000" s="652" t="s">
        <v>6407</v>
      </c>
      <c r="C2000" s="653" t="s">
        <v>437</v>
      </c>
      <c r="E2000" s="654"/>
      <c r="F2000" s="657">
        <v>40445</v>
      </c>
      <c r="G2000" s="656">
        <f t="shared" si="36"/>
        <v>-40445</v>
      </c>
      <c r="H2000" s="1204"/>
    </row>
    <row r="2001" spans="1:8" x14ac:dyDescent="0.25">
      <c r="A2001" s="658">
        <v>44392</v>
      </c>
      <c r="B2001" s="659" t="s">
        <v>6953</v>
      </c>
      <c r="C2001" s="660" t="s">
        <v>437</v>
      </c>
      <c r="E2001" s="661"/>
      <c r="F2001" s="662">
        <v>134360</v>
      </c>
      <c r="G2001" s="663">
        <f t="shared" si="36"/>
        <v>-134360</v>
      </c>
      <c r="H2001" s="1219" t="s">
        <v>7140</v>
      </c>
    </row>
    <row r="2002" spans="1:8" x14ac:dyDescent="0.25">
      <c r="A2002" s="658">
        <v>44392</v>
      </c>
      <c r="B2002" s="659" t="s">
        <v>1399</v>
      </c>
      <c r="C2002" s="660" t="s">
        <v>437</v>
      </c>
      <c r="E2002" s="661"/>
      <c r="F2002" s="664">
        <v>79000</v>
      </c>
      <c r="G2002" s="663">
        <f t="shared" si="36"/>
        <v>-79000</v>
      </c>
      <c r="H2002" s="1220"/>
    </row>
    <row r="2003" spans="1:8" x14ac:dyDescent="0.25">
      <c r="A2003" s="658">
        <v>44392</v>
      </c>
      <c r="B2003" s="659" t="s">
        <v>6407</v>
      </c>
      <c r="C2003" s="660" t="s">
        <v>437</v>
      </c>
      <c r="E2003" s="661"/>
      <c r="F2003" s="664">
        <v>35561</v>
      </c>
      <c r="G2003" s="663">
        <f t="shared" si="36"/>
        <v>-35561</v>
      </c>
      <c r="H2003" s="1220"/>
    </row>
    <row r="2004" spans="1:8" x14ac:dyDescent="0.25">
      <c r="A2004" s="658">
        <v>44392</v>
      </c>
      <c r="B2004" s="659" t="s">
        <v>3945</v>
      </c>
      <c r="C2004" s="660" t="s">
        <v>437</v>
      </c>
      <c r="E2004" s="661"/>
      <c r="F2004" s="664">
        <v>252800</v>
      </c>
      <c r="G2004" s="663">
        <f t="shared" si="36"/>
        <v>-252800</v>
      </c>
      <c r="H2004" s="1220"/>
    </row>
    <row r="2005" spans="1:8" ht="16.5" thickBot="1" x14ac:dyDescent="0.3">
      <c r="A2005" s="658">
        <v>44392</v>
      </c>
      <c r="B2005" s="659" t="s">
        <v>7065</v>
      </c>
      <c r="C2005" s="660" t="s">
        <v>437</v>
      </c>
      <c r="E2005" s="661"/>
      <c r="F2005" s="665">
        <v>209</v>
      </c>
      <c r="G2005" s="663">
        <f t="shared" si="36"/>
        <v>-209</v>
      </c>
      <c r="H2005" s="1220"/>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7" t="s">
        <v>9279</v>
      </c>
      <c r="E2021" s="8">
        <v>3000</v>
      </c>
      <c r="G2021" s="6">
        <f t="shared" ref="G2021:G2054" si="37">E2021-F2021</f>
        <v>3000</v>
      </c>
    </row>
    <row r="2022" spans="1:8" x14ac:dyDescent="0.25">
      <c r="A2022" s="112">
        <v>44419</v>
      </c>
      <c r="B2022" s="10" t="s">
        <v>6407</v>
      </c>
      <c r="C2022" s="11" t="s">
        <v>5680</v>
      </c>
      <c r="D2022" s="767" t="s">
        <v>9278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11" t="s">
        <v>7251</v>
      </c>
    </row>
    <row r="2035" spans="1:8" x14ac:dyDescent="0.25">
      <c r="A2035" s="112">
        <v>44431</v>
      </c>
      <c r="B2035" s="10" t="s">
        <v>7110</v>
      </c>
      <c r="C2035" s="11" t="s">
        <v>7240</v>
      </c>
      <c r="F2035" s="9">
        <v>50000</v>
      </c>
      <c r="G2035" s="6">
        <f t="shared" si="37"/>
        <v>-50000</v>
      </c>
      <c r="H2035" s="1211"/>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07" t="s">
        <v>7298</v>
      </c>
    </row>
    <row r="2060" spans="1:8" x14ac:dyDescent="0.25">
      <c r="A2060" s="112">
        <v>44456</v>
      </c>
      <c r="B2060" s="10" t="s">
        <v>6509</v>
      </c>
      <c r="C2060" s="11" t="s">
        <v>437</v>
      </c>
      <c r="F2060" s="9">
        <v>137800</v>
      </c>
      <c r="G2060" s="6">
        <f t="shared" si="38"/>
        <v>-137800</v>
      </c>
      <c r="H2060" s="1208"/>
    </row>
    <row r="2061" spans="1:8" x14ac:dyDescent="0.25">
      <c r="A2061" s="112">
        <v>44456</v>
      </c>
      <c r="B2061" s="10" t="s">
        <v>7065</v>
      </c>
      <c r="C2061" s="11" t="s">
        <v>437</v>
      </c>
      <c r="F2061" s="9">
        <v>29791</v>
      </c>
      <c r="G2061" s="6">
        <f t="shared" si="38"/>
        <v>-29791</v>
      </c>
      <c r="H2061" s="1208"/>
    </row>
    <row r="2062" spans="1:8" x14ac:dyDescent="0.25">
      <c r="A2062" s="112">
        <v>44456</v>
      </c>
      <c r="B2062" s="10" t="s">
        <v>6407</v>
      </c>
      <c r="C2062" s="11" t="s">
        <v>437</v>
      </c>
      <c r="F2062" s="9">
        <v>87105</v>
      </c>
      <c r="G2062" s="6">
        <f t="shared" si="38"/>
        <v>-87105</v>
      </c>
      <c r="H2062" s="1208"/>
    </row>
    <row r="2063" spans="1:8" x14ac:dyDescent="0.25">
      <c r="A2063" s="112">
        <v>44456</v>
      </c>
      <c r="B2063" s="10" t="s">
        <v>1399</v>
      </c>
      <c r="C2063" s="11" t="s">
        <v>437</v>
      </c>
      <c r="F2063" s="9">
        <v>3014</v>
      </c>
      <c r="G2063" s="6">
        <f t="shared" si="38"/>
        <v>-3014</v>
      </c>
      <c r="H2063" s="1209"/>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8"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12" t="s">
        <v>7312</v>
      </c>
    </row>
    <row r="2077" spans="1:8" x14ac:dyDescent="0.25">
      <c r="A2077" s="112">
        <v>44460</v>
      </c>
      <c r="B2077" s="10" t="s">
        <v>6953</v>
      </c>
      <c r="C2077" s="11" t="s">
        <v>166</v>
      </c>
      <c r="F2077" s="9">
        <v>123680</v>
      </c>
      <c r="G2077" s="6">
        <f t="shared" si="38"/>
        <v>-123680</v>
      </c>
      <c r="H2077" s="1212"/>
    </row>
    <row r="2078" spans="1:8" x14ac:dyDescent="0.25">
      <c r="A2078" s="112">
        <v>44460</v>
      </c>
      <c r="B2078" s="10" t="s">
        <v>6407</v>
      </c>
      <c r="C2078" s="11" t="s">
        <v>166</v>
      </c>
      <c r="F2078" s="9">
        <v>13600</v>
      </c>
      <c r="G2078" s="6">
        <f t="shared" si="38"/>
        <v>-13600</v>
      </c>
      <c r="H2078" s="1212"/>
    </row>
    <row r="2079" spans="1:8" x14ac:dyDescent="0.25">
      <c r="A2079" s="112">
        <v>44460</v>
      </c>
      <c r="B2079" s="10" t="s">
        <v>6509</v>
      </c>
      <c r="C2079" s="11" t="s">
        <v>166</v>
      </c>
      <c r="F2079" s="9">
        <v>6755</v>
      </c>
      <c r="G2079" s="6">
        <f t="shared" si="38"/>
        <v>-6755</v>
      </c>
      <c r="H2079" s="1212"/>
    </row>
    <row r="2080" spans="1:8" x14ac:dyDescent="0.25">
      <c r="A2080" s="112">
        <v>44460</v>
      </c>
      <c r="B2080" s="10" t="s">
        <v>1399</v>
      </c>
      <c r="C2080" s="11" t="s">
        <v>166</v>
      </c>
      <c r="F2080" s="9">
        <v>9165</v>
      </c>
      <c r="G2080" s="6">
        <f t="shared" si="38"/>
        <v>-9165</v>
      </c>
      <c r="H2080" s="1212"/>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11" t="s">
        <v>7361</v>
      </c>
    </row>
    <row r="2085" spans="1:8" x14ac:dyDescent="0.25">
      <c r="A2085" s="112">
        <v>44476</v>
      </c>
      <c r="B2085" s="10" t="s">
        <v>6407</v>
      </c>
      <c r="C2085" s="660" t="s">
        <v>7240</v>
      </c>
      <c r="E2085" s="661"/>
      <c r="F2085" s="664">
        <v>2404</v>
      </c>
      <c r="G2085" s="663">
        <f t="shared" si="38"/>
        <v>-2404</v>
      </c>
      <c r="H2085" s="1211"/>
    </row>
    <row r="2086" spans="1:8" x14ac:dyDescent="0.25">
      <c r="A2086" s="112">
        <v>44476</v>
      </c>
      <c r="B2086" s="10" t="s">
        <v>6953</v>
      </c>
      <c r="C2086" s="660" t="s">
        <v>7240</v>
      </c>
      <c r="E2086" s="661"/>
      <c r="F2086" s="664">
        <v>14457</v>
      </c>
      <c r="G2086" s="663">
        <f t="shared" si="38"/>
        <v>-14457</v>
      </c>
      <c r="H2086" s="1211"/>
    </row>
    <row r="2087" spans="1:8" x14ac:dyDescent="0.25">
      <c r="A2087" s="112">
        <v>44476</v>
      </c>
      <c r="B2087" s="10" t="s">
        <v>7110</v>
      </c>
      <c r="C2087" s="660" t="s">
        <v>7240</v>
      </c>
      <c r="E2087" s="661"/>
      <c r="F2087" s="664">
        <v>3866</v>
      </c>
      <c r="G2087" s="663">
        <f t="shared" si="38"/>
        <v>-3866</v>
      </c>
      <c r="H2087" s="1211"/>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7">
        <v>23090</v>
      </c>
      <c r="E2093" s="8">
        <v>161200</v>
      </c>
      <c r="G2093" s="6">
        <f t="shared" si="39"/>
        <v>161200</v>
      </c>
    </row>
    <row r="2094" spans="1:8" x14ac:dyDescent="0.25">
      <c r="A2094" s="112">
        <v>44442</v>
      </c>
      <c r="B2094" s="10" t="s">
        <v>5810</v>
      </c>
      <c r="C2094" s="11" t="s">
        <v>437</v>
      </c>
      <c r="D2094" s="767">
        <v>23076</v>
      </c>
      <c r="E2094" s="8">
        <v>63000</v>
      </c>
      <c r="G2094" s="6">
        <f t="shared" si="39"/>
        <v>63000</v>
      </c>
    </row>
    <row r="2095" spans="1:8" x14ac:dyDescent="0.25">
      <c r="A2095" s="112">
        <v>44478</v>
      </c>
      <c r="B2095" s="679" t="s">
        <v>7065</v>
      </c>
      <c r="C2095" s="81" t="s">
        <v>166</v>
      </c>
      <c r="D2095" s="767">
        <v>2772</v>
      </c>
      <c r="E2095" s="224">
        <v>22365</v>
      </c>
      <c r="G2095" s="6">
        <f t="shared" si="39"/>
        <v>22365</v>
      </c>
    </row>
    <row r="2096" spans="1:8" x14ac:dyDescent="0.25">
      <c r="A2096" s="112">
        <v>44478</v>
      </c>
      <c r="B2096" s="679" t="s">
        <v>7065</v>
      </c>
      <c r="C2096" s="81" t="s">
        <v>166</v>
      </c>
      <c r="D2096" s="767">
        <v>2768</v>
      </c>
      <c r="E2096" s="224">
        <v>13200</v>
      </c>
      <c r="G2096" s="6">
        <f t="shared" si="39"/>
        <v>13200</v>
      </c>
    </row>
    <row r="2097" spans="1:8" x14ac:dyDescent="0.25">
      <c r="A2097" s="112">
        <v>44481</v>
      </c>
      <c r="B2097" s="10" t="s">
        <v>7065</v>
      </c>
      <c r="C2097" s="11" t="s">
        <v>166</v>
      </c>
      <c r="D2097" s="767">
        <v>17495</v>
      </c>
      <c r="E2097" s="8">
        <v>112632</v>
      </c>
      <c r="G2097" s="6">
        <f t="shared" si="39"/>
        <v>112632</v>
      </c>
    </row>
    <row r="2098" spans="1:8" x14ac:dyDescent="0.25">
      <c r="A2098" s="112">
        <v>44489</v>
      </c>
      <c r="B2098" s="10" t="s">
        <v>7065</v>
      </c>
      <c r="C2098" s="11" t="s">
        <v>166</v>
      </c>
      <c r="D2098" s="767">
        <v>17542</v>
      </c>
      <c r="E2098" s="8">
        <v>159144</v>
      </c>
      <c r="G2098" s="6">
        <f t="shared" si="39"/>
        <v>159144</v>
      </c>
    </row>
    <row r="2099" spans="1:8" x14ac:dyDescent="0.25">
      <c r="A2099" s="112">
        <v>44490</v>
      </c>
      <c r="B2099" s="10" t="s">
        <v>6953</v>
      </c>
      <c r="C2099" s="11" t="s">
        <v>166</v>
      </c>
      <c r="D2099" s="767">
        <v>2821</v>
      </c>
      <c r="E2099" s="8">
        <v>1100</v>
      </c>
      <c r="G2099" s="6">
        <f t="shared" si="39"/>
        <v>1100</v>
      </c>
    </row>
    <row r="2100" spans="1:8" x14ac:dyDescent="0.25">
      <c r="A2100" s="112">
        <v>44494</v>
      </c>
      <c r="B2100" s="10" t="s">
        <v>7065</v>
      </c>
      <c r="C2100" s="11" t="s">
        <v>166</v>
      </c>
      <c r="D2100" s="767">
        <v>2844</v>
      </c>
      <c r="E2100" s="8">
        <v>14875</v>
      </c>
      <c r="G2100" s="6">
        <f t="shared" si="39"/>
        <v>14875</v>
      </c>
    </row>
    <row r="2101" spans="1:8" x14ac:dyDescent="0.25">
      <c r="A2101" s="112">
        <v>44495</v>
      </c>
      <c r="B2101" s="10" t="s">
        <v>7065</v>
      </c>
      <c r="C2101" s="11" t="s">
        <v>166</v>
      </c>
      <c r="D2101" s="767">
        <v>2849</v>
      </c>
      <c r="E2101" s="8">
        <v>5100</v>
      </c>
      <c r="G2101" s="6">
        <f t="shared" si="39"/>
        <v>5100</v>
      </c>
    </row>
    <row r="2102" spans="1:8" x14ac:dyDescent="0.25">
      <c r="A2102" s="112">
        <v>44494</v>
      </c>
      <c r="B2102" s="10" t="s">
        <v>7065</v>
      </c>
      <c r="C2102" s="11" t="s">
        <v>164</v>
      </c>
      <c r="D2102" s="768" t="s">
        <v>7422</v>
      </c>
      <c r="E2102" s="8">
        <v>40225</v>
      </c>
      <c r="G2102" s="6">
        <f t="shared" si="39"/>
        <v>40225</v>
      </c>
    </row>
    <row r="2103" spans="1:8" x14ac:dyDescent="0.25">
      <c r="A2103" s="265">
        <v>44494</v>
      </c>
      <c r="B2103" s="10" t="s">
        <v>7065</v>
      </c>
      <c r="C2103" s="11" t="s">
        <v>164</v>
      </c>
      <c r="D2103" s="768" t="s">
        <v>7423</v>
      </c>
      <c r="E2103" s="680">
        <v>1520</v>
      </c>
      <c r="G2103" s="6">
        <f t="shared" si="39"/>
        <v>1520</v>
      </c>
    </row>
    <row r="2104" spans="1:8" x14ac:dyDescent="0.25">
      <c r="A2104" s="112">
        <v>44495</v>
      </c>
      <c r="B2104" s="21" t="s">
        <v>1399</v>
      </c>
      <c r="C2104" s="745" t="s">
        <v>437</v>
      </c>
      <c r="D2104" s="765"/>
      <c r="E2104" s="746"/>
      <c r="F2104" s="747">
        <v>75800</v>
      </c>
      <c r="G2104" s="14">
        <f t="shared" si="39"/>
        <v>-75800</v>
      </c>
      <c r="H2104" s="1206" t="s">
        <v>7428</v>
      </c>
    </row>
    <row r="2105" spans="1:8" x14ac:dyDescent="0.25">
      <c r="A2105" s="112">
        <v>44495</v>
      </c>
      <c r="B2105" s="21" t="s">
        <v>5810</v>
      </c>
      <c r="C2105" s="745" t="s">
        <v>437</v>
      </c>
      <c r="D2105" s="765"/>
      <c r="E2105" s="746"/>
      <c r="F2105" s="747">
        <v>63000</v>
      </c>
      <c r="G2105" s="14">
        <f t="shared" si="39"/>
        <v>-63000</v>
      </c>
      <c r="H2105" s="1206"/>
    </row>
    <row r="2106" spans="1:8" x14ac:dyDescent="0.25">
      <c r="A2106" s="112">
        <v>44495</v>
      </c>
      <c r="B2106" s="21" t="s">
        <v>3945</v>
      </c>
      <c r="C2106" s="745" t="s">
        <v>437</v>
      </c>
      <c r="D2106" s="765"/>
      <c r="E2106" s="746"/>
      <c r="F2106" s="747">
        <v>161200</v>
      </c>
      <c r="G2106" s="14">
        <f t="shared" si="39"/>
        <v>-161200</v>
      </c>
      <c r="H2106" s="1206"/>
    </row>
    <row r="2107" spans="1:8" x14ac:dyDescent="0.25">
      <c r="A2107" s="112">
        <v>44499</v>
      </c>
      <c r="B2107" s="21" t="s">
        <v>7065</v>
      </c>
      <c r="C2107" s="13" t="s">
        <v>164</v>
      </c>
      <c r="D2107" s="765"/>
      <c r="E2107" s="22">
        <v>1598</v>
      </c>
      <c r="F2107" s="19"/>
      <c r="G2107" s="14">
        <f t="shared" si="39"/>
        <v>1598</v>
      </c>
      <c r="H2107" s="13"/>
    </row>
    <row r="2108" spans="1:8" x14ac:dyDescent="0.25">
      <c r="A2108" s="112">
        <v>44470</v>
      </c>
      <c r="B2108" s="21" t="s">
        <v>7553</v>
      </c>
      <c r="C2108" s="13" t="s">
        <v>164</v>
      </c>
      <c r="D2108" s="777" t="s">
        <v>7439</v>
      </c>
      <c r="E2108" s="22">
        <v>460774</v>
      </c>
      <c r="F2108" s="19"/>
      <c r="G2108" s="14">
        <f t="shared" si="39"/>
        <v>460774</v>
      </c>
      <c r="H2108" s="13"/>
    </row>
    <row r="2109" spans="1:8" x14ac:dyDescent="0.25">
      <c r="A2109" s="112">
        <v>44499</v>
      </c>
      <c r="B2109" s="21" t="s">
        <v>7065</v>
      </c>
      <c r="C2109" s="13" t="s">
        <v>164</v>
      </c>
      <c r="D2109" s="777" t="s">
        <v>7444</v>
      </c>
      <c r="E2109" s="22">
        <v>15282</v>
      </c>
      <c r="F2109" s="19"/>
      <c r="G2109" s="14">
        <f t="shared" si="39"/>
        <v>15282</v>
      </c>
      <c r="H2109" s="13"/>
    </row>
    <row r="2110" spans="1:8" x14ac:dyDescent="0.25">
      <c r="A2110" s="112">
        <v>44503</v>
      </c>
      <c r="B2110" s="21" t="s">
        <v>7065</v>
      </c>
      <c r="C2110" s="13" t="s">
        <v>164</v>
      </c>
      <c r="D2110" s="777" t="s">
        <v>7445</v>
      </c>
      <c r="E2110" s="22">
        <v>10984</v>
      </c>
      <c r="F2110" s="19"/>
      <c r="G2110" s="14">
        <f t="shared" si="39"/>
        <v>10984</v>
      </c>
      <c r="H2110" s="13"/>
    </row>
    <row r="2111" spans="1:8" x14ac:dyDescent="0.25">
      <c r="A2111" s="112">
        <v>44504</v>
      </c>
      <c r="B2111" s="21" t="s">
        <v>7065</v>
      </c>
      <c r="C2111" s="13" t="s">
        <v>164</v>
      </c>
      <c r="D2111" s="777" t="s">
        <v>7446</v>
      </c>
      <c r="E2111" s="22">
        <v>1676</v>
      </c>
      <c r="F2111" s="19"/>
      <c r="G2111" s="14">
        <f t="shared" si="39"/>
        <v>1676</v>
      </c>
      <c r="H2111" s="13"/>
    </row>
    <row r="2112" spans="1:8" x14ac:dyDescent="0.25">
      <c r="A2112" s="112">
        <v>44505</v>
      </c>
      <c r="B2112" s="21" t="s">
        <v>7110</v>
      </c>
      <c r="C2112" s="13" t="s">
        <v>164</v>
      </c>
      <c r="D2112" s="777" t="s">
        <v>7447</v>
      </c>
      <c r="E2112" s="22">
        <v>20030</v>
      </c>
      <c r="F2112" s="19"/>
      <c r="G2112" s="14">
        <f t="shared" si="39"/>
        <v>20030</v>
      </c>
      <c r="H2112" s="13"/>
    </row>
    <row r="2113" spans="1:8" x14ac:dyDescent="0.25">
      <c r="A2113" s="112">
        <v>44236</v>
      </c>
      <c r="B2113" s="21" t="s">
        <v>6509</v>
      </c>
      <c r="C2113" s="13" t="s">
        <v>7465</v>
      </c>
      <c r="D2113" s="765">
        <v>30000219</v>
      </c>
      <c r="E2113" s="22">
        <v>4660</v>
      </c>
      <c r="F2113" s="19"/>
      <c r="G2113" s="14">
        <f t="shared" si="39"/>
        <v>4660</v>
      </c>
      <c r="H2113" s="13"/>
    </row>
    <row r="2114" spans="1:8" x14ac:dyDescent="0.25">
      <c r="A2114" s="112">
        <v>44365</v>
      </c>
      <c r="B2114" s="21" t="s">
        <v>6509</v>
      </c>
      <c r="C2114" s="13" t="s">
        <v>7465</v>
      </c>
      <c r="D2114" s="765">
        <v>30000343</v>
      </c>
      <c r="E2114" s="22">
        <v>1800</v>
      </c>
      <c r="F2114" s="19"/>
      <c r="G2114" s="14">
        <f t="shared" si="39"/>
        <v>1800</v>
      </c>
      <c r="H2114" s="13"/>
    </row>
    <row r="2115" spans="1:8" x14ac:dyDescent="0.25">
      <c r="A2115" s="112">
        <v>44375</v>
      </c>
      <c r="B2115" s="21" t="s">
        <v>6509</v>
      </c>
      <c r="C2115" s="13" t="s">
        <v>7465</v>
      </c>
      <c r="D2115" s="765">
        <v>30000348</v>
      </c>
      <c r="E2115" s="22">
        <v>40553</v>
      </c>
      <c r="F2115" s="19"/>
      <c r="G2115" s="14">
        <f t="shared" si="39"/>
        <v>40553</v>
      </c>
      <c r="H2115" s="13"/>
    </row>
    <row r="2116" spans="1:8" x14ac:dyDescent="0.25">
      <c r="A2116" s="112">
        <v>44393</v>
      </c>
      <c r="B2116" s="21" t="s">
        <v>6953</v>
      </c>
      <c r="C2116" s="13" t="s">
        <v>7465</v>
      </c>
      <c r="D2116" s="765">
        <v>30000360</v>
      </c>
      <c r="E2116" s="22">
        <v>15081</v>
      </c>
      <c r="F2116" s="19"/>
      <c r="G2116" s="14">
        <f t="shared" si="39"/>
        <v>15081</v>
      </c>
      <c r="H2116" s="13"/>
    </row>
    <row r="2117" spans="1:8" x14ac:dyDescent="0.25">
      <c r="A2117" s="112">
        <v>44397</v>
      </c>
      <c r="B2117" s="21" t="s">
        <v>6953</v>
      </c>
      <c r="C2117" s="13" t="s">
        <v>7465</v>
      </c>
      <c r="D2117" s="765">
        <v>30000364</v>
      </c>
      <c r="E2117" s="22">
        <f>62299-30988</f>
        <v>31311</v>
      </c>
      <c r="F2117" s="19"/>
      <c r="G2117" s="14">
        <f t="shared" si="39"/>
        <v>31311</v>
      </c>
      <c r="H2117" s="13"/>
    </row>
    <row r="2118" spans="1:8" x14ac:dyDescent="0.25">
      <c r="A2118" s="112">
        <v>44397</v>
      </c>
      <c r="B2118" s="21" t="s">
        <v>7110</v>
      </c>
      <c r="C2118" s="13" t="s">
        <v>7465</v>
      </c>
      <c r="D2118" s="765">
        <v>30000364</v>
      </c>
      <c r="E2118" s="22">
        <v>30988</v>
      </c>
      <c r="F2118" s="19"/>
      <c r="G2118" s="14">
        <f t="shared" si="39"/>
        <v>30988</v>
      </c>
      <c r="H2118" s="13"/>
    </row>
    <row r="2119" spans="1:8" x14ac:dyDescent="0.25">
      <c r="A2119" s="112">
        <v>44404</v>
      </c>
      <c r="B2119" s="21" t="s">
        <v>6953</v>
      </c>
      <c r="C2119" s="13" t="s">
        <v>7465</v>
      </c>
      <c r="D2119" s="765">
        <v>30000366</v>
      </c>
      <c r="E2119" s="22">
        <v>6930</v>
      </c>
      <c r="F2119" s="19"/>
      <c r="G2119" s="14">
        <f t="shared" si="39"/>
        <v>6930</v>
      </c>
      <c r="H2119" s="13"/>
    </row>
    <row r="2120" spans="1:8" x14ac:dyDescent="0.25">
      <c r="A2120" s="112">
        <v>44408</v>
      </c>
      <c r="B2120" s="21" t="s">
        <v>6953</v>
      </c>
      <c r="C2120" s="13" t="s">
        <v>7465</v>
      </c>
      <c r="D2120" s="765">
        <v>30000370</v>
      </c>
      <c r="E2120" s="22">
        <v>19829</v>
      </c>
      <c r="F2120" s="19"/>
      <c r="G2120" s="14">
        <f t="shared" si="39"/>
        <v>19829</v>
      </c>
      <c r="H2120" s="13"/>
    </row>
    <row r="2121" spans="1:8" x14ac:dyDescent="0.25">
      <c r="A2121" s="112">
        <v>44483</v>
      </c>
      <c r="B2121" s="21" t="s">
        <v>7065</v>
      </c>
      <c r="C2121" s="13" t="s">
        <v>7465</v>
      </c>
      <c r="D2121" s="765">
        <v>30000444</v>
      </c>
      <c r="E2121" s="22">
        <v>16800</v>
      </c>
      <c r="F2121" s="19"/>
      <c r="G2121" s="14">
        <f t="shared" si="39"/>
        <v>16800</v>
      </c>
      <c r="H2121" s="13"/>
    </row>
    <row r="2122" spans="1:8" x14ac:dyDescent="0.25">
      <c r="A2122" s="112">
        <v>44497</v>
      </c>
      <c r="B2122" s="21" t="s">
        <v>7065</v>
      </c>
      <c r="C2122" s="13" t="s">
        <v>7465</v>
      </c>
      <c r="D2122" s="765">
        <v>30000458</v>
      </c>
      <c r="E2122" s="22">
        <v>4505</v>
      </c>
      <c r="F2122" s="19"/>
      <c r="G2122" s="14">
        <f t="shared" si="39"/>
        <v>4505</v>
      </c>
      <c r="H2122" s="13"/>
    </row>
    <row r="2123" spans="1:8" x14ac:dyDescent="0.25">
      <c r="A2123" s="112">
        <v>44510</v>
      </c>
      <c r="B2123" s="21" t="s">
        <v>6509</v>
      </c>
      <c r="C2123" s="13" t="s">
        <v>7465</v>
      </c>
      <c r="D2123" s="765"/>
      <c r="E2123" s="22"/>
      <c r="F2123" s="19">
        <v>47013</v>
      </c>
      <c r="G2123" s="14">
        <f t="shared" si="39"/>
        <v>-47013</v>
      </c>
      <c r="H2123" s="1181" t="s">
        <v>7466</v>
      </c>
    </row>
    <row r="2124" spans="1:8" x14ac:dyDescent="0.25">
      <c r="A2124" s="112">
        <v>44510</v>
      </c>
      <c r="B2124" s="21" t="s">
        <v>7110</v>
      </c>
      <c r="C2124" s="13" t="s">
        <v>7465</v>
      </c>
      <c r="D2124" s="765"/>
      <c r="E2124" s="22"/>
      <c r="F2124" s="19">
        <v>30988</v>
      </c>
      <c r="G2124" s="14">
        <f t="shared" si="39"/>
        <v>-30988</v>
      </c>
      <c r="H2124" s="1181"/>
    </row>
    <row r="2125" spans="1:8" x14ac:dyDescent="0.25">
      <c r="A2125" s="112">
        <v>44510</v>
      </c>
      <c r="B2125" s="21" t="s">
        <v>6953</v>
      </c>
      <c r="C2125" s="13" t="s">
        <v>7465</v>
      </c>
      <c r="D2125" s="765"/>
      <c r="E2125" s="22"/>
      <c r="F2125" s="19">
        <v>21999</v>
      </c>
      <c r="G2125" s="14">
        <f t="shared" si="39"/>
        <v>-21999</v>
      </c>
      <c r="H2125" s="1181"/>
    </row>
    <row r="2126" spans="1:8" x14ac:dyDescent="0.25">
      <c r="A2126" s="112">
        <v>44501</v>
      </c>
      <c r="B2126" s="21" t="s">
        <v>7065</v>
      </c>
      <c r="C2126" s="13" t="s">
        <v>166</v>
      </c>
      <c r="D2126" s="765">
        <v>2874</v>
      </c>
      <c r="E2126" s="22">
        <v>3000</v>
      </c>
      <c r="F2126" s="19"/>
      <c r="G2126" s="14">
        <f t="shared" si="39"/>
        <v>3000</v>
      </c>
      <c r="H2126" s="13"/>
    </row>
    <row r="2127" spans="1:8" x14ac:dyDescent="0.25">
      <c r="A2127" s="112">
        <v>44502</v>
      </c>
      <c r="B2127" s="21" t="s">
        <v>7065</v>
      </c>
      <c r="C2127" s="13" t="s">
        <v>166</v>
      </c>
      <c r="D2127" s="765">
        <v>17622</v>
      </c>
      <c r="E2127" s="22">
        <v>104515</v>
      </c>
      <c r="F2127" s="19"/>
      <c r="G2127" s="14">
        <f t="shared" si="39"/>
        <v>104515</v>
      </c>
      <c r="H2127" s="13"/>
    </row>
    <row r="2128" spans="1:8" x14ac:dyDescent="0.25">
      <c r="A2128" s="112">
        <v>44505</v>
      </c>
      <c r="B2128" s="21" t="s">
        <v>7065</v>
      </c>
      <c r="C2128" s="13" t="s">
        <v>166</v>
      </c>
      <c r="D2128" s="765">
        <v>2891</v>
      </c>
      <c r="E2128" s="22">
        <v>4200</v>
      </c>
      <c r="F2128" s="19"/>
      <c r="G2128" s="14">
        <f t="shared" si="39"/>
        <v>4200</v>
      </c>
      <c r="H2128" s="13"/>
    </row>
    <row r="2129" spans="1:8" x14ac:dyDescent="0.25">
      <c r="A2129" s="112">
        <v>44510</v>
      </c>
      <c r="B2129" s="21" t="s">
        <v>7065</v>
      </c>
      <c r="C2129" s="13" t="s">
        <v>166</v>
      </c>
      <c r="D2129" s="765">
        <v>2910</v>
      </c>
      <c r="E2129" s="22">
        <v>4200</v>
      </c>
      <c r="F2129" s="19"/>
      <c r="G2129" s="14">
        <f t="shared" si="39"/>
        <v>4200</v>
      </c>
      <c r="H2129" s="13"/>
    </row>
    <row r="2130" spans="1:8" x14ac:dyDescent="0.25">
      <c r="A2130" s="112">
        <v>44512</v>
      </c>
      <c r="B2130" s="21" t="s">
        <v>7553</v>
      </c>
      <c r="C2130" s="13" t="s">
        <v>164</v>
      </c>
      <c r="D2130" s="777" t="s">
        <v>7485</v>
      </c>
      <c r="E2130" s="22">
        <v>11822</v>
      </c>
      <c r="F2130" s="19"/>
      <c r="G2130" s="14">
        <f t="shared" si="39"/>
        <v>11822</v>
      </c>
      <c r="H2130" s="13"/>
    </row>
    <row r="2131" spans="1:8" x14ac:dyDescent="0.25">
      <c r="A2131" s="112">
        <v>44516</v>
      </c>
      <c r="B2131" s="21" t="s">
        <v>7553</v>
      </c>
      <c r="C2131" s="13" t="s">
        <v>164</v>
      </c>
      <c r="D2131" s="777" t="s">
        <v>7486</v>
      </c>
      <c r="E2131" s="22">
        <v>1578</v>
      </c>
      <c r="F2131" s="19"/>
      <c r="G2131" s="14">
        <f t="shared" si="39"/>
        <v>1578</v>
      </c>
      <c r="H2131" s="13"/>
    </row>
    <row r="2132" spans="1:8" x14ac:dyDescent="0.25">
      <c r="A2132" s="112">
        <v>44517</v>
      </c>
      <c r="B2132" s="21" t="s">
        <v>7065</v>
      </c>
      <c r="C2132" s="13" t="s">
        <v>166</v>
      </c>
      <c r="D2132" s="765"/>
      <c r="E2132" s="22"/>
      <c r="F2132" s="19">
        <v>5585</v>
      </c>
      <c r="G2132" s="14">
        <f t="shared" si="39"/>
        <v>-5585</v>
      </c>
      <c r="H2132" s="13"/>
    </row>
    <row r="2133" spans="1:8" x14ac:dyDescent="0.25">
      <c r="A2133" s="112">
        <v>44517</v>
      </c>
      <c r="B2133" s="21" t="s">
        <v>7065</v>
      </c>
      <c r="C2133" s="13" t="s">
        <v>166</v>
      </c>
      <c r="D2133" s="765"/>
      <c r="E2133" s="22"/>
      <c r="F2133" s="19">
        <v>5900</v>
      </c>
      <c r="G2133" s="14">
        <f t="shared" si="39"/>
        <v>-5900</v>
      </c>
      <c r="H2133" s="13"/>
    </row>
    <row r="2134" spans="1:8" x14ac:dyDescent="0.25">
      <c r="A2134" s="112">
        <v>44508</v>
      </c>
      <c r="B2134" s="21" t="s">
        <v>7065</v>
      </c>
      <c r="C2134" s="13" t="s">
        <v>162</v>
      </c>
      <c r="D2134" s="765">
        <v>2200</v>
      </c>
      <c r="E2134" s="22">
        <v>461142</v>
      </c>
      <c r="F2134" s="19"/>
      <c r="G2134" s="14">
        <f t="shared" si="39"/>
        <v>461142</v>
      </c>
      <c r="H2134" s="13"/>
    </row>
    <row r="2135" spans="1:8" x14ac:dyDescent="0.25">
      <c r="A2135" s="112">
        <v>44508</v>
      </c>
      <c r="B2135" s="21" t="s">
        <v>7065</v>
      </c>
      <c r="C2135" s="13" t="s">
        <v>164</v>
      </c>
      <c r="D2135" s="777" t="s">
        <v>7513</v>
      </c>
      <c r="E2135" s="22">
        <v>4777</v>
      </c>
      <c r="F2135" s="19"/>
      <c r="G2135" s="14">
        <f t="shared" si="39"/>
        <v>4777</v>
      </c>
      <c r="H2135" s="13"/>
    </row>
    <row r="2136" spans="1:8" x14ac:dyDescent="0.25">
      <c r="A2136" s="112">
        <v>44529</v>
      </c>
      <c r="B2136" s="21" t="s">
        <v>7065</v>
      </c>
      <c r="C2136" s="13" t="s">
        <v>166</v>
      </c>
      <c r="D2136" s="765"/>
      <c r="E2136" s="22"/>
      <c r="F2136" s="19">
        <v>150000</v>
      </c>
      <c r="G2136" s="14">
        <f t="shared" si="39"/>
        <v>-150000</v>
      </c>
      <c r="H2136" s="13" t="s">
        <v>7521</v>
      </c>
    </row>
    <row r="2137" spans="1:8" x14ac:dyDescent="0.25">
      <c r="A2137" s="112">
        <v>44529</v>
      </c>
      <c r="B2137" s="21" t="s">
        <v>7065</v>
      </c>
      <c r="C2137" s="13" t="s">
        <v>180</v>
      </c>
      <c r="D2137" s="765"/>
      <c r="E2137" s="22">
        <v>9255</v>
      </c>
      <c r="F2137" s="19"/>
      <c r="G2137" s="14">
        <f t="shared" si="39"/>
        <v>9255</v>
      </c>
      <c r="H2137" s="13" t="s">
        <v>7522</v>
      </c>
    </row>
    <row r="2138" spans="1:8" x14ac:dyDescent="0.25">
      <c r="A2138" s="112">
        <v>44529</v>
      </c>
      <c r="B2138" s="21" t="s">
        <v>7065</v>
      </c>
      <c r="C2138" s="13" t="s">
        <v>180</v>
      </c>
      <c r="D2138" s="765"/>
      <c r="E2138" s="22">
        <f>12970+27</f>
        <v>12997</v>
      </c>
      <c r="F2138" s="19"/>
      <c r="G2138" s="14">
        <f t="shared" si="39"/>
        <v>12997</v>
      </c>
      <c r="H2138" s="13" t="s">
        <v>7523</v>
      </c>
    </row>
    <row r="2139" spans="1:8" x14ac:dyDescent="0.25">
      <c r="A2139" s="112">
        <v>44529</v>
      </c>
      <c r="B2139" s="21" t="s">
        <v>7065</v>
      </c>
      <c r="C2139" s="13" t="s">
        <v>180</v>
      </c>
      <c r="D2139" s="765"/>
      <c r="E2139" s="22"/>
      <c r="F2139" s="19">
        <v>309316</v>
      </c>
      <c r="G2139" s="14">
        <f t="shared" si="39"/>
        <v>-309316</v>
      </c>
      <c r="H2139" s="1206" t="s">
        <v>7521</v>
      </c>
    </row>
    <row r="2140" spans="1:8" x14ac:dyDescent="0.25">
      <c r="A2140" s="112">
        <v>44529</v>
      </c>
      <c r="B2140" s="21" t="s">
        <v>6506</v>
      </c>
      <c r="C2140" s="13" t="s">
        <v>180</v>
      </c>
      <c r="D2140" s="765"/>
      <c r="E2140" s="22"/>
      <c r="F2140" s="19">
        <v>27915</v>
      </c>
      <c r="G2140" s="14">
        <f t="shared" si="39"/>
        <v>-27915</v>
      </c>
      <c r="H2140" s="1206"/>
    </row>
    <row r="2141" spans="1:8" x14ac:dyDescent="0.25">
      <c r="A2141" s="112">
        <v>44532</v>
      </c>
      <c r="B2141" s="21" t="s">
        <v>6407</v>
      </c>
      <c r="C2141" s="13" t="s">
        <v>1802</v>
      </c>
      <c r="D2141" s="765"/>
      <c r="E2141" s="22"/>
      <c r="F2141" s="19">
        <v>110233</v>
      </c>
      <c r="G2141" s="14">
        <f t="shared" si="39"/>
        <v>-110233</v>
      </c>
      <c r="H2141" s="1210" t="s">
        <v>7535</v>
      </c>
    </row>
    <row r="2142" spans="1:8" x14ac:dyDescent="0.25">
      <c r="A2142" s="112">
        <v>44532</v>
      </c>
      <c r="B2142" s="21" t="s">
        <v>6506</v>
      </c>
      <c r="C2142" s="13" t="s">
        <v>1802</v>
      </c>
      <c r="D2142" s="765"/>
      <c r="E2142" s="22"/>
      <c r="F2142" s="19">
        <v>230169</v>
      </c>
      <c r="G2142" s="14">
        <f t="shared" si="39"/>
        <v>-230169</v>
      </c>
      <c r="H2142" s="1210"/>
    </row>
    <row r="2143" spans="1:8" x14ac:dyDescent="0.25">
      <c r="A2143" s="112">
        <v>44532</v>
      </c>
      <c r="B2143" s="21" t="s">
        <v>6509</v>
      </c>
      <c r="C2143" s="13" t="s">
        <v>1802</v>
      </c>
      <c r="D2143" s="765"/>
      <c r="E2143" s="22"/>
      <c r="F2143" s="19">
        <v>136986</v>
      </c>
      <c r="G2143" s="14">
        <f t="shared" si="39"/>
        <v>-136986</v>
      </c>
      <c r="H2143" s="1210"/>
    </row>
    <row r="2144" spans="1:8" x14ac:dyDescent="0.25">
      <c r="A2144" s="112">
        <v>44532</v>
      </c>
      <c r="B2144" s="21" t="s">
        <v>6718</v>
      </c>
      <c r="C2144" s="13" t="s">
        <v>1802</v>
      </c>
      <c r="D2144" s="765"/>
      <c r="E2144" s="22"/>
      <c r="F2144" s="19">
        <v>10112</v>
      </c>
      <c r="G2144" s="14">
        <f t="shared" si="39"/>
        <v>-10112</v>
      </c>
      <c r="H2144" s="1210"/>
    </row>
    <row r="2145" spans="1:8" ht="37.5" x14ac:dyDescent="0.25">
      <c r="A2145" s="112">
        <v>44534</v>
      </c>
      <c r="B2145" s="21" t="s">
        <v>7065</v>
      </c>
      <c r="C2145" s="13" t="s">
        <v>166</v>
      </c>
      <c r="D2145" s="765"/>
      <c r="E2145" s="22"/>
      <c r="F2145" s="19">
        <v>250000</v>
      </c>
      <c r="G2145" s="14">
        <f t="shared" si="39"/>
        <v>-250000</v>
      </c>
      <c r="H2145" s="683" t="s">
        <v>7534</v>
      </c>
    </row>
    <row r="2146" spans="1:8" x14ac:dyDescent="0.25">
      <c r="A2146" s="112">
        <v>44536</v>
      </c>
      <c r="B2146" s="21" t="s">
        <v>7065</v>
      </c>
      <c r="C2146" s="13" t="s">
        <v>164</v>
      </c>
      <c r="D2146" s="777" t="s">
        <v>7536</v>
      </c>
      <c r="E2146" s="22">
        <v>3543</v>
      </c>
      <c r="F2146" s="19"/>
      <c r="G2146" s="14">
        <f t="shared" si="39"/>
        <v>3543</v>
      </c>
      <c r="H2146" s="13"/>
    </row>
    <row r="2147" spans="1:8" x14ac:dyDescent="0.25">
      <c r="A2147" s="112">
        <v>44538</v>
      </c>
      <c r="B2147" s="21" t="s">
        <v>1399</v>
      </c>
      <c r="C2147" s="13" t="s">
        <v>5680</v>
      </c>
      <c r="D2147" s="765"/>
      <c r="E2147" s="22"/>
      <c r="F2147" s="19">
        <v>9100</v>
      </c>
      <c r="G2147" s="14">
        <f t="shared" si="39"/>
        <v>-9100</v>
      </c>
      <c r="H2147" s="1205" t="s">
        <v>7554</v>
      </c>
    </row>
    <row r="2148" spans="1:8" x14ac:dyDescent="0.25">
      <c r="A2148" s="112">
        <v>44538</v>
      </c>
      <c r="B2148" s="21" t="s">
        <v>2651</v>
      </c>
      <c r="C2148" s="13" t="s">
        <v>5680</v>
      </c>
      <c r="D2148" s="765"/>
      <c r="E2148" s="22"/>
      <c r="F2148" s="19">
        <v>72300</v>
      </c>
      <c r="G2148" s="14">
        <f t="shared" ref="G2148:G2190" si="40">E2148-F2148</f>
        <v>-72300</v>
      </c>
      <c r="H2148" s="1205"/>
    </row>
    <row r="2149" spans="1:8" x14ac:dyDescent="0.25">
      <c r="A2149" s="112">
        <v>44538</v>
      </c>
      <c r="B2149" s="21" t="s">
        <v>6407</v>
      </c>
      <c r="C2149" s="13" t="s">
        <v>5680</v>
      </c>
      <c r="D2149" s="765"/>
      <c r="E2149" s="22"/>
      <c r="F2149" s="19">
        <v>9500</v>
      </c>
      <c r="G2149" s="14">
        <f t="shared" si="40"/>
        <v>-9500</v>
      </c>
      <c r="H2149" s="1205"/>
    </row>
    <row r="2150" spans="1:8" x14ac:dyDescent="0.25">
      <c r="A2150" s="112">
        <v>44538</v>
      </c>
      <c r="B2150" s="21" t="s">
        <v>6509</v>
      </c>
      <c r="C2150" s="13" t="s">
        <v>5680</v>
      </c>
      <c r="D2150" s="765"/>
      <c r="E2150" s="22"/>
      <c r="F2150" s="19">
        <v>59100</v>
      </c>
      <c r="G2150" s="14">
        <f t="shared" si="40"/>
        <v>-59100</v>
      </c>
      <c r="H2150" s="1205"/>
    </row>
    <row r="2151" spans="1:8" x14ac:dyDescent="0.25">
      <c r="A2151" s="112">
        <v>44513</v>
      </c>
      <c r="B2151" s="21" t="s">
        <v>1399</v>
      </c>
      <c r="C2151" s="13" t="s">
        <v>166</v>
      </c>
      <c r="D2151" s="765">
        <v>17687</v>
      </c>
      <c r="E2151" s="22">
        <v>62100</v>
      </c>
      <c r="F2151" s="19"/>
      <c r="G2151" s="14">
        <f t="shared" si="40"/>
        <v>62100</v>
      </c>
      <c r="H2151" s="13"/>
    </row>
    <row r="2152" spans="1:8" x14ac:dyDescent="0.25">
      <c r="A2152" s="112">
        <v>44523</v>
      </c>
      <c r="B2152" s="21" t="s">
        <v>7065</v>
      </c>
      <c r="C2152" s="13" t="s">
        <v>166</v>
      </c>
      <c r="D2152" s="765">
        <v>17730</v>
      </c>
      <c r="E2152" s="22">
        <v>40856</v>
      </c>
      <c r="F2152" s="19"/>
      <c r="G2152" s="14">
        <f t="shared" si="40"/>
        <v>40856</v>
      </c>
      <c r="H2152" s="32"/>
    </row>
    <row r="2153" spans="1:8" x14ac:dyDescent="0.25">
      <c r="A2153" s="112">
        <v>44534</v>
      </c>
      <c r="B2153" s="21" t="s">
        <v>7065</v>
      </c>
      <c r="C2153" s="13" t="s">
        <v>166</v>
      </c>
      <c r="D2153" s="765">
        <v>17785</v>
      </c>
      <c r="E2153" s="22">
        <v>11400</v>
      </c>
      <c r="F2153" s="19"/>
      <c r="G2153" s="14">
        <f t="shared" si="40"/>
        <v>11400</v>
      </c>
      <c r="H2153" s="13"/>
    </row>
    <row r="2154" spans="1:8" x14ac:dyDescent="0.25">
      <c r="A2154" s="112">
        <v>44537</v>
      </c>
      <c r="B2154" s="21" t="s">
        <v>6953</v>
      </c>
      <c r="C2154" s="13" t="s">
        <v>166</v>
      </c>
      <c r="D2154" s="765">
        <v>2992</v>
      </c>
      <c r="E2154" s="22">
        <v>4400</v>
      </c>
      <c r="F2154" s="19"/>
      <c r="G2154" s="14">
        <f t="shared" si="40"/>
        <v>4400</v>
      </c>
      <c r="H2154" s="13"/>
    </row>
    <row r="2155" spans="1:8" x14ac:dyDescent="0.25">
      <c r="A2155" s="112">
        <v>44538</v>
      </c>
      <c r="B2155" s="21" t="s">
        <v>7065</v>
      </c>
      <c r="C2155" s="13" t="s">
        <v>166</v>
      </c>
      <c r="D2155" s="765">
        <v>17804</v>
      </c>
      <c r="E2155" s="22">
        <v>33128</v>
      </c>
      <c r="F2155" s="19"/>
      <c r="G2155" s="14">
        <f t="shared" si="40"/>
        <v>33128</v>
      </c>
      <c r="H2155" s="13"/>
    </row>
    <row r="2156" spans="1:8" x14ac:dyDescent="0.25">
      <c r="A2156" s="112">
        <v>44546</v>
      </c>
      <c r="B2156" s="21" t="s">
        <v>1399</v>
      </c>
      <c r="C2156" s="13" t="s">
        <v>166</v>
      </c>
      <c r="D2156" s="765">
        <v>17842</v>
      </c>
      <c r="E2156" s="22">
        <v>39330</v>
      </c>
      <c r="F2156" s="19"/>
      <c r="G2156" s="14">
        <f t="shared" si="40"/>
        <v>39330</v>
      </c>
      <c r="H2156" s="13"/>
    </row>
    <row r="2157" spans="1:8" x14ac:dyDescent="0.25">
      <c r="A2157" s="112">
        <v>44546</v>
      </c>
      <c r="B2157" s="21" t="s">
        <v>7065</v>
      </c>
      <c r="C2157" s="13" t="s">
        <v>166</v>
      </c>
      <c r="D2157" s="765">
        <v>17838</v>
      </c>
      <c r="E2157" s="22">
        <v>4788</v>
      </c>
      <c r="F2157" s="19"/>
      <c r="G2157" s="14">
        <f t="shared" si="40"/>
        <v>4788</v>
      </c>
      <c r="H2157" s="13"/>
    </row>
    <row r="2158" spans="1:8" x14ac:dyDescent="0.25">
      <c r="A2158" s="112">
        <v>44548</v>
      </c>
      <c r="B2158" s="21" t="s">
        <v>7065</v>
      </c>
      <c r="C2158" s="13" t="s">
        <v>166</v>
      </c>
      <c r="D2158" s="765">
        <v>3025</v>
      </c>
      <c r="E2158" s="22">
        <v>19116</v>
      </c>
      <c r="F2158" s="19"/>
      <c r="G2158" s="14">
        <f t="shared" si="40"/>
        <v>19116</v>
      </c>
      <c r="H2158" s="13"/>
    </row>
    <row r="2159" spans="1:8" x14ac:dyDescent="0.25">
      <c r="A2159" s="112">
        <v>44452</v>
      </c>
      <c r="B2159" s="21" t="s">
        <v>6506</v>
      </c>
      <c r="C2159" s="13" t="s">
        <v>1802</v>
      </c>
      <c r="D2159" s="765">
        <v>243</v>
      </c>
      <c r="E2159" s="22">
        <v>4340</v>
      </c>
      <c r="F2159" s="19"/>
      <c r="G2159" s="14">
        <f t="shared" si="40"/>
        <v>4340</v>
      </c>
      <c r="H2159" s="13"/>
    </row>
    <row r="2160" spans="1:8" x14ac:dyDescent="0.25">
      <c r="A2160" s="112">
        <v>44487</v>
      </c>
      <c r="B2160" s="21" t="s">
        <v>1399</v>
      </c>
      <c r="C2160" s="13" t="s">
        <v>1802</v>
      </c>
      <c r="D2160" s="765">
        <v>333</v>
      </c>
      <c r="E2160" s="22">
        <v>3096</v>
      </c>
      <c r="F2160" s="19"/>
      <c r="G2160" s="14">
        <f t="shared" si="40"/>
        <v>3096</v>
      </c>
      <c r="H2160" s="13"/>
    </row>
    <row r="2161" spans="1:8" x14ac:dyDescent="0.25">
      <c r="A2161" s="112">
        <v>44491</v>
      </c>
      <c r="B2161" s="21" t="s">
        <v>1399</v>
      </c>
      <c r="C2161" s="13" t="s">
        <v>1802</v>
      </c>
      <c r="D2161" s="765">
        <v>400</v>
      </c>
      <c r="E2161" s="22">
        <v>3856</v>
      </c>
      <c r="F2161" s="19"/>
      <c r="G2161" s="14">
        <f t="shared" si="40"/>
        <v>3856</v>
      </c>
      <c r="H2161" s="13"/>
    </row>
    <row r="2162" spans="1:8" x14ac:dyDescent="0.25">
      <c r="A2162" s="112">
        <v>44490</v>
      </c>
      <c r="B2162" s="21" t="s">
        <v>7553</v>
      </c>
      <c r="C2162" s="13" t="s">
        <v>164</v>
      </c>
      <c r="D2162" s="765"/>
      <c r="E2162" s="22"/>
      <c r="F2162" s="19">
        <v>250000</v>
      </c>
      <c r="G2162" s="14">
        <f t="shared" si="40"/>
        <v>-250000</v>
      </c>
      <c r="H2162" s="13" t="s">
        <v>7573</v>
      </c>
    </row>
    <row r="2163" spans="1:8" x14ac:dyDescent="0.25">
      <c r="A2163" s="112">
        <v>44554</v>
      </c>
      <c r="B2163" s="21" t="s">
        <v>7065</v>
      </c>
      <c r="C2163" s="13" t="s">
        <v>162</v>
      </c>
      <c r="D2163" s="765"/>
      <c r="E2163" s="22"/>
      <c r="F2163" s="19">
        <v>150000</v>
      </c>
      <c r="G2163" s="14">
        <f t="shared" si="40"/>
        <v>-150000</v>
      </c>
      <c r="H2163" s="13" t="s">
        <v>7577</v>
      </c>
    </row>
    <row r="2164" spans="1:8" x14ac:dyDescent="0.25">
      <c r="A2164" s="112">
        <v>44528</v>
      </c>
      <c r="B2164" s="21" t="s">
        <v>7065</v>
      </c>
      <c r="C2164" s="13" t="s">
        <v>166</v>
      </c>
      <c r="D2164" s="765"/>
      <c r="E2164" s="22"/>
      <c r="F2164" s="19">
        <v>163897</v>
      </c>
      <c r="G2164" s="14">
        <f t="shared" si="40"/>
        <v>-163897</v>
      </c>
      <c r="H2164" s="13" t="s">
        <v>7521</v>
      </c>
    </row>
    <row r="2165" spans="1:8" x14ac:dyDescent="0.25">
      <c r="A2165" s="112">
        <v>44586</v>
      </c>
      <c r="B2165" s="21" t="s">
        <v>7553</v>
      </c>
      <c r="C2165" s="13" t="s">
        <v>164</v>
      </c>
      <c r="D2165" s="765"/>
      <c r="E2165" s="22"/>
      <c r="F2165" s="19">
        <v>220000</v>
      </c>
      <c r="G2165" s="14">
        <f t="shared" si="40"/>
        <v>-220000</v>
      </c>
      <c r="H2165" s="686" t="s">
        <v>7627</v>
      </c>
    </row>
    <row r="2166" spans="1:8" x14ac:dyDescent="0.25">
      <c r="A2166" s="112">
        <v>44569</v>
      </c>
      <c r="B2166" s="21" t="s">
        <v>1399</v>
      </c>
      <c r="C2166" s="13" t="s">
        <v>166</v>
      </c>
      <c r="D2166" s="765"/>
      <c r="E2166" s="22">
        <v>73245</v>
      </c>
      <c r="F2166" s="19"/>
      <c r="G2166" s="14">
        <f t="shared" si="40"/>
        <v>73245</v>
      </c>
      <c r="H2166" s="13"/>
    </row>
    <row r="2167" spans="1:8" x14ac:dyDescent="0.25">
      <c r="A2167" s="112">
        <v>44449</v>
      </c>
      <c r="B2167" s="21" t="s">
        <v>7110</v>
      </c>
      <c r="C2167" s="13" t="s">
        <v>5186</v>
      </c>
      <c r="D2167" s="765"/>
      <c r="E2167" s="22">
        <v>118700</v>
      </c>
      <c r="F2167" s="19"/>
      <c r="G2167" s="14">
        <f t="shared" si="40"/>
        <v>118700</v>
      </c>
      <c r="H2167" s="13"/>
    </row>
    <row r="2168" spans="1:8" x14ac:dyDescent="0.25">
      <c r="A2168" s="112">
        <v>44602</v>
      </c>
      <c r="B2168" s="21" t="s">
        <v>7065</v>
      </c>
      <c r="C2168" s="13" t="s">
        <v>162</v>
      </c>
      <c r="D2168" s="765"/>
      <c r="E2168" s="22"/>
      <c r="F2168" s="19">
        <v>100000</v>
      </c>
      <c r="G2168" s="14">
        <f t="shared" si="40"/>
        <v>-100000</v>
      </c>
      <c r="H2168" s="691" t="s">
        <v>7653</v>
      </c>
    </row>
    <row r="2169" spans="1:8" x14ac:dyDescent="0.25">
      <c r="A2169" s="112">
        <v>44509</v>
      </c>
      <c r="B2169" s="21" t="s">
        <v>3945</v>
      </c>
      <c r="C2169" s="13" t="s">
        <v>437</v>
      </c>
      <c r="D2169" s="765">
        <v>23218</v>
      </c>
      <c r="E2169" s="22">
        <v>2600</v>
      </c>
      <c r="F2169" s="19"/>
      <c r="G2169" s="14">
        <f t="shared" si="40"/>
        <v>2600</v>
      </c>
      <c r="H2169" s="13"/>
    </row>
    <row r="2170" spans="1:8" x14ac:dyDescent="0.25">
      <c r="A2170" s="112">
        <v>44601</v>
      </c>
      <c r="B2170" s="21" t="s">
        <v>7110</v>
      </c>
      <c r="C2170" s="13" t="s">
        <v>437</v>
      </c>
      <c r="D2170" s="765">
        <v>32751</v>
      </c>
      <c r="E2170" s="22">
        <v>24420</v>
      </c>
      <c r="F2170" s="19"/>
      <c r="G2170" s="14">
        <f t="shared" si="40"/>
        <v>24420</v>
      </c>
      <c r="H2170" s="13"/>
    </row>
    <row r="2171" spans="1:8" x14ac:dyDescent="0.25">
      <c r="A2171" s="112">
        <v>44424</v>
      </c>
      <c r="B2171" s="21" t="s">
        <v>1399</v>
      </c>
      <c r="C2171" s="13" t="s">
        <v>7465</v>
      </c>
      <c r="D2171" s="765">
        <v>30000390</v>
      </c>
      <c r="E2171" s="22">
        <v>80990</v>
      </c>
      <c r="F2171" s="19"/>
      <c r="G2171" s="14">
        <f t="shared" si="40"/>
        <v>80990</v>
      </c>
      <c r="H2171" s="13"/>
    </row>
    <row r="2172" spans="1:8" x14ac:dyDescent="0.25">
      <c r="A2172" s="112">
        <v>44539</v>
      </c>
      <c r="B2172" s="21" t="s">
        <v>7065</v>
      </c>
      <c r="C2172" s="13" t="s">
        <v>7465</v>
      </c>
      <c r="D2172" s="765">
        <v>30000533</v>
      </c>
      <c r="E2172" s="22">
        <v>8800</v>
      </c>
      <c r="F2172" s="19"/>
      <c r="G2172" s="14">
        <f t="shared" si="40"/>
        <v>8800</v>
      </c>
      <c r="H2172" s="13"/>
    </row>
    <row r="2173" spans="1:8" x14ac:dyDescent="0.25">
      <c r="A2173" s="112">
        <v>44610</v>
      </c>
      <c r="B2173" s="21" t="s">
        <v>7655</v>
      </c>
      <c r="C2173" s="13" t="s">
        <v>7240</v>
      </c>
      <c r="D2173" s="777" t="s">
        <v>7669</v>
      </c>
      <c r="E2173" s="22">
        <v>692945</v>
      </c>
      <c r="F2173" s="19"/>
      <c r="G2173" s="14">
        <f t="shared" si="40"/>
        <v>692945</v>
      </c>
      <c r="H2173" s="13"/>
    </row>
    <row r="2174" spans="1:8" x14ac:dyDescent="0.25">
      <c r="A2174" s="112">
        <v>44610</v>
      </c>
      <c r="B2174" s="21" t="s">
        <v>1399</v>
      </c>
      <c r="C2174" s="745" t="s">
        <v>7465</v>
      </c>
      <c r="D2174" s="765"/>
      <c r="E2174" s="746"/>
      <c r="F2174" s="747">
        <f>79000+1990</f>
        <v>80990</v>
      </c>
      <c r="G2174" s="746">
        <f t="shared" si="40"/>
        <v>-80990</v>
      </c>
      <c r="H2174" s="1221" t="s">
        <v>7674</v>
      </c>
    </row>
    <row r="2175" spans="1:8" x14ac:dyDescent="0.25">
      <c r="A2175" s="112">
        <v>44610</v>
      </c>
      <c r="B2175" s="21" t="s">
        <v>6953</v>
      </c>
      <c r="C2175" s="745" t="s">
        <v>7465</v>
      </c>
      <c r="D2175" s="765"/>
      <c r="E2175" s="746"/>
      <c r="F2175" s="747">
        <f>50900+252</f>
        <v>51152</v>
      </c>
      <c r="G2175" s="746">
        <f t="shared" si="40"/>
        <v>-51152</v>
      </c>
      <c r="H2175" s="1221"/>
    </row>
    <row r="2176" spans="1:8" x14ac:dyDescent="0.25">
      <c r="A2176" s="112">
        <v>44610</v>
      </c>
      <c r="B2176" s="21" t="s">
        <v>7065</v>
      </c>
      <c r="C2176" s="745" t="s">
        <v>7465</v>
      </c>
      <c r="D2176" s="765"/>
      <c r="E2176" s="746"/>
      <c r="F2176" s="747">
        <v>30105</v>
      </c>
      <c r="G2176" s="746">
        <f t="shared" si="40"/>
        <v>-30105</v>
      </c>
      <c r="H2176" s="1221"/>
    </row>
    <row r="2177" spans="1:8" x14ac:dyDescent="0.25">
      <c r="A2177" s="112">
        <v>44610</v>
      </c>
      <c r="B2177" s="21" t="s">
        <v>7655</v>
      </c>
      <c r="C2177" s="13" t="s">
        <v>7240</v>
      </c>
      <c r="D2177" s="765"/>
      <c r="E2177" s="22"/>
      <c r="F2177" s="19">
        <v>400000</v>
      </c>
      <c r="G2177" s="14">
        <f t="shared" si="40"/>
        <v>-400000</v>
      </c>
      <c r="H2177" s="13" t="s">
        <v>7677</v>
      </c>
    </row>
    <row r="2178" spans="1:8" ht="18.75" x14ac:dyDescent="0.3">
      <c r="A2178" s="112">
        <v>44610</v>
      </c>
      <c r="B2178" s="694" t="s">
        <v>6503</v>
      </c>
      <c r="C2178" s="13"/>
      <c r="D2178" s="765"/>
      <c r="E2178" s="22"/>
      <c r="F2178" s="19"/>
      <c r="G2178" s="14">
        <f t="shared" si="40"/>
        <v>0</v>
      </c>
      <c r="H2178" s="13"/>
    </row>
    <row r="2179" spans="1:8" ht="18.75" x14ac:dyDescent="0.3">
      <c r="A2179" s="112">
        <v>44610</v>
      </c>
      <c r="B2179" s="694" t="s">
        <v>7124</v>
      </c>
      <c r="C2179" s="13"/>
      <c r="D2179" s="765"/>
      <c r="E2179" s="22"/>
      <c r="F2179" s="19"/>
      <c r="G2179" s="14">
        <f t="shared" si="40"/>
        <v>0</v>
      </c>
      <c r="H2179" s="13"/>
    </row>
    <row r="2180" spans="1:8" ht="18.75" x14ac:dyDescent="0.3">
      <c r="A2180" s="112">
        <v>44610</v>
      </c>
      <c r="B2180" s="694" t="s">
        <v>6645</v>
      </c>
      <c r="C2180" s="13"/>
      <c r="D2180" s="765"/>
      <c r="E2180" s="22"/>
      <c r="F2180" s="19"/>
      <c r="G2180" s="14">
        <f t="shared" si="40"/>
        <v>0</v>
      </c>
      <c r="H2180" s="13"/>
    </row>
    <row r="2181" spans="1:8" ht="18.75" x14ac:dyDescent="0.3">
      <c r="A2181" s="112">
        <v>44610</v>
      </c>
      <c r="B2181" s="694" t="s">
        <v>7730</v>
      </c>
      <c r="C2181" s="13"/>
      <c r="D2181" s="765"/>
      <c r="E2181" s="22"/>
      <c r="F2181" s="19"/>
      <c r="G2181" s="14">
        <f t="shared" si="40"/>
        <v>0</v>
      </c>
      <c r="H2181" s="13"/>
    </row>
    <row r="2182" spans="1:8" ht="18.75" x14ac:dyDescent="0.3">
      <c r="A2182" s="112">
        <v>44610</v>
      </c>
      <c r="B2182" s="694" t="s">
        <v>7744</v>
      </c>
      <c r="C2182" s="13"/>
      <c r="D2182" s="765"/>
      <c r="E2182" s="22"/>
      <c r="F2182" s="19"/>
      <c r="G2182" s="14">
        <f t="shared" si="40"/>
        <v>0</v>
      </c>
      <c r="H2182" s="13"/>
    </row>
    <row r="2183" spans="1:8" x14ac:dyDescent="0.25">
      <c r="A2183" s="112">
        <v>44524</v>
      </c>
      <c r="B2183" s="21" t="s">
        <v>7110</v>
      </c>
      <c r="C2183" s="13" t="s">
        <v>7240</v>
      </c>
      <c r="D2183" s="765">
        <v>563</v>
      </c>
      <c r="E2183" s="22">
        <v>12000</v>
      </c>
      <c r="F2183" s="19"/>
      <c r="G2183" s="14">
        <f t="shared" si="40"/>
        <v>12000</v>
      </c>
      <c r="H2183" s="13" t="s">
        <v>7694</v>
      </c>
    </row>
    <row r="2184" spans="1:8" x14ac:dyDescent="0.25">
      <c r="A2184" s="112">
        <v>44615</v>
      </c>
      <c r="B2184" s="21" t="s">
        <v>7655</v>
      </c>
      <c r="C2184" s="13" t="s">
        <v>7240</v>
      </c>
      <c r="D2184" s="777" t="s">
        <v>7681</v>
      </c>
      <c r="E2184" s="22">
        <f>317140-66360</f>
        <v>250780</v>
      </c>
      <c r="F2184" s="19"/>
      <c r="G2184" s="14">
        <f t="shared" si="40"/>
        <v>250780</v>
      </c>
      <c r="H2184" s="13"/>
    </row>
    <row r="2185" spans="1:8" x14ac:dyDescent="0.25">
      <c r="A2185" s="112">
        <v>44615</v>
      </c>
      <c r="B2185" s="21" t="s">
        <v>37</v>
      </c>
      <c r="C2185" s="13" t="s">
        <v>7240</v>
      </c>
      <c r="D2185" s="777"/>
      <c r="E2185" s="22">
        <v>66360</v>
      </c>
      <c r="F2185" s="19"/>
      <c r="G2185" s="14">
        <f t="shared" si="40"/>
        <v>66360</v>
      </c>
      <c r="H2185" s="13"/>
    </row>
    <row r="2186" spans="1:8" x14ac:dyDescent="0.25">
      <c r="A2186" s="112">
        <v>44615</v>
      </c>
      <c r="B2186" s="21" t="s">
        <v>7553</v>
      </c>
      <c r="C2186" s="13" t="s">
        <v>7240</v>
      </c>
      <c r="D2186" s="777" t="s">
        <v>7682</v>
      </c>
      <c r="E2186" s="22">
        <v>140020</v>
      </c>
      <c r="F2186" s="19"/>
      <c r="G2186" s="14">
        <f t="shared" si="40"/>
        <v>140020</v>
      </c>
      <c r="H2186" s="13" t="s">
        <v>7695</v>
      </c>
    </row>
    <row r="2187" spans="1:8" x14ac:dyDescent="0.25">
      <c r="A2187" s="112">
        <v>44608</v>
      </c>
      <c r="B2187" s="21" t="s">
        <v>7655</v>
      </c>
      <c r="C2187" s="13" t="s">
        <v>166</v>
      </c>
      <c r="D2187" s="765">
        <v>18094</v>
      </c>
      <c r="E2187" s="22">
        <v>80000</v>
      </c>
      <c r="F2187" s="19"/>
      <c r="G2187" s="14">
        <f t="shared" si="40"/>
        <v>80000</v>
      </c>
      <c r="H2187" s="13" t="s">
        <v>7696</v>
      </c>
    </row>
    <row r="2188" spans="1:8" x14ac:dyDescent="0.25">
      <c r="A2188" s="112">
        <v>44627</v>
      </c>
      <c r="B2188" s="21" t="s">
        <v>7655</v>
      </c>
      <c r="C2188" s="13" t="s">
        <v>7240</v>
      </c>
      <c r="D2188" s="765"/>
      <c r="E2188" s="22"/>
      <c r="F2188" s="19">
        <v>233640</v>
      </c>
      <c r="G2188" s="14">
        <f t="shared" si="40"/>
        <v>-233640</v>
      </c>
      <c r="H2188" s="1181" t="s">
        <v>7894</v>
      </c>
    </row>
    <row r="2189" spans="1:8" x14ac:dyDescent="0.25">
      <c r="A2189" s="112">
        <v>44627</v>
      </c>
      <c r="B2189" s="21" t="s">
        <v>37</v>
      </c>
      <c r="C2189" s="13" t="s">
        <v>7240</v>
      </c>
      <c r="D2189" s="765"/>
      <c r="E2189" s="22"/>
      <c r="F2189" s="19">
        <v>66360</v>
      </c>
      <c r="G2189" s="14">
        <f t="shared" si="40"/>
        <v>-66360</v>
      </c>
      <c r="H2189" s="1181"/>
    </row>
    <row r="2190" spans="1:8" x14ac:dyDescent="0.25">
      <c r="A2190" s="112">
        <v>44627</v>
      </c>
      <c r="B2190" s="21" t="s">
        <v>1399</v>
      </c>
      <c r="C2190" s="745" t="s">
        <v>166</v>
      </c>
      <c r="D2190" s="765"/>
      <c r="E2190" s="746"/>
      <c r="F2190" s="746">
        <v>204468</v>
      </c>
      <c r="G2190" s="746">
        <f t="shared" si="40"/>
        <v>-204468</v>
      </c>
      <c r="H2190" s="1173" t="s">
        <v>7784</v>
      </c>
    </row>
    <row r="2191" spans="1:8" x14ac:dyDescent="0.25">
      <c r="A2191" s="112">
        <v>44627</v>
      </c>
      <c r="B2191" s="21" t="s">
        <v>7065</v>
      </c>
      <c r="C2191" s="745" t="s">
        <v>166</v>
      </c>
      <c r="D2191" s="765"/>
      <c r="E2191" s="746"/>
      <c r="F2191" s="746">
        <v>12627</v>
      </c>
      <c r="G2191" s="746">
        <f t="shared" ref="G2191:G2311" si="41">E2191-F2191</f>
        <v>-12627</v>
      </c>
      <c r="H2191" s="1173"/>
    </row>
    <row r="2192" spans="1:8" x14ac:dyDescent="0.25">
      <c r="A2192" s="112">
        <v>44627</v>
      </c>
      <c r="B2192" s="21" t="s">
        <v>7655</v>
      </c>
      <c r="C2192" s="745" t="s">
        <v>166</v>
      </c>
      <c r="D2192" s="765"/>
      <c r="E2192" s="746"/>
      <c r="F2192" s="746">
        <v>80000</v>
      </c>
      <c r="G2192" s="746">
        <f t="shared" si="41"/>
        <v>-80000</v>
      </c>
      <c r="H2192" s="1173"/>
    </row>
    <row r="2193" spans="1:8" x14ac:dyDescent="0.25">
      <c r="A2193" s="112">
        <v>44627</v>
      </c>
      <c r="B2193" s="21" t="s">
        <v>6953</v>
      </c>
      <c r="C2193" s="745" t="s">
        <v>166</v>
      </c>
      <c r="D2193" s="765"/>
      <c r="E2193" s="746"/>
      <c r="F2193" s="746">
        <v>2905</v>
      </c>
      <c r="G2193" s="746">
        <f t="shared" si="41"/>
        <v>-2905</v>
      </c>
      <c r="H2193" s="1173"/>
    </row>
    <row r="2194" spans="1:8" x14ac:dyDescent="0.25">
      <c r="A2194" s="112">
        <v>44613</v>
      </c>
      <c r="B2194" s="21" t="s">
        <v>82</v>
      </c>
      <c r="C2194" s="13" t="s">
        <v>437</v>
      </c>
      <c r="D2194" s="765">
        <v>23424</v>
      </c>
      <c r="E2194" s="22">
        <v>1080</v>
      </c>
      <c r="F2194" s="19"/>
      <c r="G2194" s="20">
        <f t="shared" si="41"/>
        <v>1080</v>
      </c>
      <c r="H2194" s="13"/>
    </row>
    <row r="2195" spans="1:8" x14ac:dyDescent="0.25">
      <c r="A2195" s="112">
        <v>44621</v>
      </c>
      <c r="B2195" s="21" t="s">
        <v>82</v>
      </c>
      <c r="C2195" s="13" t="s">
        <v>437</v>
      </c>
      <c r="D2195" s="765">
        <v>23440</v>
      </c>
      <c r="E2195" s="22">
        <v>313700</v>
      </c>
      <c r="F2195" s="19"/>
      <c r="G2195" s="20">
        <f t="shared" si="41"/>
        <v>313700</v>
      </c>
      <c r="H2195" s="13"/>
    </row>
    <row r="2196" spans="1:8" x14ac:dyDescent="0.25">
      <c r="A2196" s="112">
        <v>44622</v>
      </c>
      <c r="B2196" s="21" t="s">
        <v>82</v>
      </c>
      <c r="C2196" s="13" t="s">
        <v>437</v>
      </c>
      <c r="D2196" s="765">
        <v>23442</v>
      </c>
      <c r="E2196" s="22">
        <v>9010</v>
      </c>
      <c r="F2196" s="19"/>
      <c r="G2196" s="20">
        <f t="shared" si="41"/>
        <v>9010</v>
      </c>
      <c r="H2196" s="13"/>
    </row>
    <row r="2197" spans="1:8" x14ac:dyDescent="0.25">
      <c r="A2197" s="112">
        <v>44622</v>
      </c>
      <c r="B2197" s="21" t="s">
        <v>82</v>
      </c>
      <c r="C2197" s="13" t="s">
        <v>437</v>
      </c>
      <c r="D2197" s="765">
        <v>23444</v>
      </c>
      <c r="E2197" s="22">
        <v>600</v>
      </c>
      <c r="F2197" s="19"/>
      <c r="G2197" s="20">
        <f t="shared" si="41"/>
        <v>600</v>
      </c>
      <c r="H2197" s="13"/>
    </row>
    <row r="2198" spans="1:8" x14ac:dyDescent="0.25">
      <c r="A2198" s="112">
        <v>44627</v>
      </c>
      <c r="B2198" s="21" t="s">
        <v>82</v>
      </c>
      <c r="C2198" s="13" t="s">
        <v>437</v>
      </c>
      <c r="D2198" s="765">
        <v>23449</v>
      </c>
      <c r="E2198" s="22">
        <v>4800</v>
      </c>
      <c r="F2198" s="19"/>
      <c r="G2198" s="20">
        <f t="shared" si="41"/>
        <v>4800</v>
      </c>
      <c r="H2198" s="13"/>
    </row>
    <row r="2199" spans="1:8" x14ac:dyDescent="0.25">
      <c r="A2199" s="112">
        <v>44628</v>
      </c>
      <c r="B2199" s="21" t="s">
        <v>82</v>
      </c>
      <c r="C2199" s="13" t="s">
        <v>437</v>
      </c>
      <c r="D2199" s="765">
        <v>23451</v>
      </c>
      <c r="E2199" s="22">
        <v>86100</v>
      </c>
      <c r="F2199" s="19"/>
      <c r="G2199" s="20">
        <f t="shared" si="41"/>
        <v>86100</v>
      </c>
      <c r="H2199" s="13"/>
    </row>
    <row r="2200" spans="1:8" x14ac:dyDescent="0.25">
      <c r="A2200" s="112">
        <v>44627</v>
      </c>
      <c r="B2200" s="21" t="s">
        <v>7553</v>
      </c>
      <c r="C2200" s="13" t="s">
        <v>7240</v>
      </c>
      <c r="D2200" s="777" t="s">
        <v>7702</v>
      </c>
      <c r="E2200" s="22">
        <f>3040+22935</f>
        <v>25975</v>
      </c>
      <c r="F2200" s="19"/>
      <c r="G2200" s="20">
        <f t="shared" si="41"/>
        <v>25975</v>
      </c>
      <c r="H2200" s="1222" t="s">
        <v>7703</v>
      </c>
    </row>
    <row r="2201" spans="1:8" x14ac:dyDescent="0.25">
      <c r="A2201" s="112">
        <v>44627</v>
      </c>
      <c r="B2201" s="21" t="s">
        <v>7655</v>
      </c>
      <c r="C2201" s="13" t="s">
        <v>7240</v>
      </c>
      <c r="D2201" s="777" t="s">
        <v>7702</v>
      </c>
      <c r="E2201" s="22">
        <v>19800</v>
      </c>
      <c r="F2201" s="19"/>
      <c r="G2201" s="20">
        <f t="shared" si="41"/>
        <v>19800</v>
      </c>
      <c r="H2201" s="1222"/>
    </row>
    <row r="2202" spans="1:8" x14ac:dyDescent="0.25">
      <c r="A2202" s="112">
        <v>44637</v>
      </c>
      <c r="B2202" s="21" t="s">
        <v>7655</v>
      </c>
      <c r="C2202" s="13" t="s">
        <v>5680</v>
      </c>
      <c r="D2202" s="765">
        <v>35</v>
      </c>
      <c r="E2202" s="22">
        <f>11300+8400+7000+11700+2500</f>
        <v>40900</v>
      </c>
      <c r="F2202" s="19"/>
      <c r="G2202" s="20">
        <f t="shared" si="41"/>
        <v>40900</v>
      </c>
      <c r="H2202" s="1222" t="s">
        <v>7703</v>
      </c>
    </row>
    <row r="2203" spans="1:8" x14ac:dyDescent="0.25">
      <c r="A2203" s="112">
        <v>44637</v>
      </c>
      <c r="B2203" s="21" t="s">
        <v>7553</v>
      </c>
      <c r="C2203" s="13" t="s">
        <v>5680</v>
      </c>
      <c r="D2203" s="765">
        <v>35</v>
      </c>
      <c r="E2203" s="22">
        <f>7600+3500</f>
        <v>11100</v>
      </c>
      <c r="F2203" s="19"/>
      <c r="G2203" s="20">
        <f t="shared" si="41"/>
        <v>11100</v>
      </c>
      <c r="H2203" s="1222"/>
    </row>
    <row r="2204" spans="1:8" x14ac:dyDescent="0.25">
      <c r="A2204" s="112">
        <v>44625</v>
      </c>
      <c r="B2204" s="21" t="s">
        <v>7655</v>
      </c>
      <c r="C2204" s="13" t="s">
        <v>166</v>
      </c>
      <c r="D2204" s="777" t="s">
        <v>7727</v>
      </c>
      <c r="E2204" s="22">
        <v>48000</v>
      </c>
      <c r="F2204" s="19"/>
      <c r="G2204" s="20">
        <f t="shared" si="41"/>
        <v>48000</v>
      </c>
      <c r="H2204" s="13"/>
    </row>
    <row r="2205" spans="1:8" x14ac:dyDescent="0.25">
      <c r="A2205" s="112">
        <v>44628</v>
      </c>
      <c r="B2205" s="21" t="s">
        <v>6503</v>
      </c>
      <c r="C2205" s="13" t="s">
        <v>166</v>
      </c>
      <c r="D2205" s="777" t="s">
        <v>7728</v>
      </c>
      <c r="E2205" s="22">
        <v>51585</v>
      </c>
      <c r="F2205" s="19"/>
      <c r="G2205" s="20">
        <f t="shared" si="41"/>
        <v>51585</v>
      </c>
      <c r="H2205" s="13"/>
    </row>
    <row r="2206" spans="1:8" x14ac:dyDescent="0.25">
      <c r="A2206" s="112">
        <v>44628</v>
      </c>
      <c r="B2206" s="21" t="s">
        <v>7655</v>
      </c>
      <c r="C2206" s="13" t="s">
        <v>166</v>
      </c>
      <c r="D2206" s="777" t="s">
        <v>7729</v>
      </c>
      <c r="E2206" s="22">
        <v>32000</v>
      </c>
      <c r="F2206" s="19"/>
      <c r="G2206" s="14">
        <f t="shared" si="41"/>
        <v>32000</v>
      </c>
      <c r="H2206" s="13"/>
    </row>
    <row r="2207" spans="1:8" x14ac:dyDescent="0.25">
      <c r="A2207" s="112">
        <v>44644</v>
      </c>
      <c r="B2207" s="21" t="s">
        <v>7655</v>
      </c>
      <c r="C2207" s="13" t="s">
        <v>7240</v>
      </c>
      <c r="D2207" s="765"/>
      <c r="E2207" s="22"/>
      <c r="F2207" s="19">
        <v>250000</v>
      </c>
      <c r="G2207" s="14">
        <f t="shared" si="41"/>
        <v>-250000</v>
      </c>
      <c r="H2207" s="13" t="s">
        <v>7742</v>
      </c>
    </row>
    <row r="2208" spans="1:8" x14ac:dyDescent="0.25">
      <c r="A2208" s="112">
        <v>44644</v>
      </c>
      <c r="B2208" s="21" t="s">
        <v>7065</v>
      </c>
      <c r="C2208" s="13" t="s">
        <v>162</v>
      </c>
      <c r="D2208" s="765"/>
      <c r="E2208" s="22"/>
      <c r="F2208" s="19">
        <v>100000</v>
      </c>
      <c r="G2208" s="14">
        <f t="shared" si="41"/>
        <v>-100000</v>
      </c>
      <c r="H2208" s="13" t="s">
        <v>7743</v>
      </c>
    </row>
    <row r="2209" spans="1:8" x14ac:dyDescent="0.25">
      <c r="A2209" s="112">
        <v>44615</v>
      </c>
      <c r="B2209" s="21" t="s">
        <v>7110</v>
      </c>
      <c r="C2209" s="13" t="s">
        <v>164</v>
      </c>
      <c r="D2209" s="765">
        <v>2122</v>
      </c>
      <c r="E2209" s="22">
        <v>154593</v>
      </c>
      <c r="F2209" s="19"/>
      <c r="G2209" s="14">
        <f t="shared" si="41"/>
        <v>154593</v>
      </c>
      <c r="H2209" s="13"/>
    </row>
    <row r="2210" spans="1:8" x14ac:dyDescent="0.25">
      <c r="A2210" s="112">
        <v>44615</v>
      </c>
      <c r="B2210" s="21" t="s">
        <v>7110</v>
      </c>
      <c r="C2210" s="13" t="s">
        <v>164</v>
      </c>
      <c r="D2210" s="765"/>
      <c r="E2210" s="22"/>
      <c r="F2210" s="19">
        <v>37626</v>
      </c>
      <c r="G2210" s="14">
        <f t="shared" si="41"/>
        <v>-37626</v>
      </c>
      <c r="H2210" s="13"/>
    </row>
    <row r="2211" spans="1:8" x14ac:dyDescent="0.25">
      <c r="A2211" s="112">
        <v>44644</v>
      </c>
      <c r="B2211" s="21" t="s">
        <v>7744</v>
      </c>
      <c r="C2211" s="13" t="s">
        <v>180</v>
      </c>
      <c r="D2211" s="765">
        <v>155</v>
      </c>
      <c r="E2211" s="22">
        <v>78490</v>
      </c>
      <c r="F2211" s="19"/>
      <c r="G2211" s="14">
        <f t="shared" si="41"/>
        <v>78490</v>
      </c>
      <c r="H2211" s="13"/>
    </row>
    <row r="2212" spans="1:8" x14ac:dyDescent="0.25">
      <c r="A2212" s="112">
        <v>44644</v>
      </c>
      <c r="B2212" s="21" t="s">
        <v>7730</v>
      </c>
      <c r="C2212" s="13" t="s">
        <v>180</v>
      </c>
      <c r="D2212" s="765">
        <v>154</v>
      </c>
      <c r="E2212" s="22">
        <v>44990</v>
      </c>
      <c r="F2212" s="19"/>
      <c r="G2212" s="14">
        <f t="shared" si="41"/>
        <v>44990</v>
      </c>
      <c r="H2212" s="13"/>
    </row>
    <row r="2213" spans="1:8" x14ac:dyDescent="0.25">
      <c r="A2213" s="112">
        <v>44644</v>
      </c>
      <c r="B2213" s="21" t="s">
        <v>7730</v>
      </c>
      <c r="C2213" s="13" t="s">
        <v>180</v>
      </c>
      <c r="D2213" s="765">
        <v>156</v>
      </c>
      <c r="E2213" s="22">
        <v>113720</v>
      </c>
      <c r="F2213" s="19"/>
      <c r="G2213" s="14">
        <f t="shared" si="41"/>
        <v>113720</v>
      </c>
      <c r="H2213" s="13"/>
    </row>
    <row r="2214" spans="1:8" x14ac:dyDescent="0.25">
      <c r="A2214" s="112">
        <v>44636</v>
      </c>
      <c r="B2214" s="21" t="s">
        <v>7655</v>
      </c>
      <c r="C2214" s="13" t="s">
        <v>166</v>
      </c>
      <c r="D2214" s="765">
        <v>18237</v>
      </c>
      <c r="E2214" s="22">
        <v>42000</v>
      </c>
      <c r="F2214" s="19"/>
      <c r="G2214" s="14">
        <f t="shared" si="41"/>
        <v>42000</v>
      </c>
      <c r="H2214" s="13"/>
    </row>
    <row r="2215" spans="1:8" x14ac:dyDescent="0.25">
      <c r="A2215" s="112">
        <v>44645</v>
      </c>
      <c r="B2215" s="21" t="s">
        <v>7744</v>
      </c>
      <c r="C2215" s="13" t="s">
        <v>166</v>
      </c>
      <c r="D2215" s="765">
        <v>18276</v>
      </c>
      <c r="E2215" s="22">
        <v>24000</v>
      </c>
      <c r="F2215" s="19"/>
      <c r="G2215" s="14">
        <f t="shared" si="41"/>
        <v>24000</v>
      </c>
      <c r="H2215" s="13"/>
    </row>
    <row r="2216" spans="1:8" x14ac:dyDescent="0.25">
      <c r="A2216" s="112">
        <v>44645</v>
      </c>
      <c r="B2216" s="21" t="s">
        <v>7553</v>
      </c>
      <c r="C2216" s="13" t="s">
        <v>166</v>
      </c>
      <c r="D2216" s="765">
        <v>18274</v>
      </c>
      <c r="E2216" s="22">
        <v>16000</v>
      </c>
      <c r="F2216" s="19"/>
      <c r="G2216" s="14">
        <f t="shared" si="41"/>
        <v>16000</v>
      </c>
      <c r="H2216" s="13"/>
    </row>
    <row r="2217" spans="1:8" x14ac:dyDescent="0.25">
      <c r="A2217" s="112">
        <v>44645</v>
      </c>
      <c r="B2217" s="21" t="s">
        <v>37</v>
      </c>
      <c r="C2217" s="13" t="s">
        <v>166</v>
      </c>
      <c r="D2217" s="765">
        <v>18275</v>
      </c>
      <c r="E2217" s="22">
        <v>8000</v>
      </c>
      <c r="F2217" s="19"/>
      <c r="G2217" s="14">
        <f t="shared" si="41"/>
        <v>8000</v>
      </c>
      <c r="H2217" s="13"/>
    </row>
    <row r="2218" spans="1:8" x14ac:dyDescent="0.25">
      <c r="A2218" s="112">
        <v>44645</v>
      </c>
      <c r="B2218" s="21" t="s">
        <v>6953</v>
      </c>
      <c r="C2218" s="13" t="s">
        <v>166</v>
      </c>
      <c r="D2218" s="765"/>
      <c r="E2218" s="22"/>
      <c r="F2218" s="19">
        <v>2595</v>
      </c>
      <c r="G2218" s="14">
        <f t="shared" si="41"/>
        <v>-2595</v>
      </c>
      <c r="H2218" s="1170" t="s">
        <v>7746</v>
      </c>
    </row>
    <row r="2219" spans="1:8" x14ac:dyDescent="0.25">
      <c r="A2219" s="112">
        <v>44645</v>
      </c>
      <c r="B2219" s="21" t="s">
        <v>6503</v>
      </c>
      <c r="C2219" s="13" t="s">
        <v>166</v>
      </c>
      <c r="D2219" s="765"/>
      <c r="E2219" s="22"/>
      <c r="F2219" s="19">
        <v>51585</v>
      </c>
      <c r="G2219" s="14">
        <f t="shared" si="41"/>
        <v>-51585</v>
      </c>
      <c r="H2219" s="1170"/>
    </row>
    <row r="2220" spans="1:8" x14ac:dyDescent="0.25">
      <c r="A2220" s="112">
        <v>44645</v>
      </c>
      <c r="B2220" s="21" t="s">
        <v>7655</v>
      </c>
      <c r="C2220" s="13" t="s">
        <v>166</v>
      </c>
      <c r="D2220" s="765"/>
      <c r="E2220" s="22"/>
      <c r="F2220" s="19">
        <v>122000</v>
      </c>
      <c r="G2220" s="14">
        <f t="shared" si="41"/>
        <v>-122000</v>
      </c>
      <c r="H2220" s="1170"/>
    </row>
    <row r="2221" spans="1:8" x14ac:dyDescent="0.25">
      <c r="A2221" s="112">
        <v>44645</v>
      </c>
      <c r="B2221" s="21" t="s">
        <v>37</v>
      </c>
      <c r="C2221" s="13" t="s">
        <v>166</v>
      </c>
      <c r="D2221" s="765"/>
      <c r="E2221" s="22"/>
      <c r="F2221" s="19">
        <v>8000</v>
      </c>
      <c r="G2221" s="14">
        <f t="shared" si="41"/>
        <v>-8000</v>
      </c>
      <c r="H2221" s="1170"/>
    </row>
    <row r="2222" spans="1:8" x14ac:dyDescent="0.25">
      <c r="A2222" s="112">
        <v>44645</v>
      </c>
      <c r="B2222" s="21" t="s">
        <v>7553</v>
      </c>
      <c r="C2222" s="13" t="s">
        <v>166</v>
      </c>
      <c r="D2222" s="765"/>
      <c r="E2222" s="22"/>
      <c r="F2222" s="19">
        <v>7857</v>
      </c>
      <c r="G2222" s="14">
        <f t="shared" si="41"/>
        <v>-7857</v>
      </c>
      <c r="H2222" s="1170"/>
    </row>
    <row r="2223" spans="1:8" x14ac:dyDescent="0.25">
      <c r="A2223" s="112">
        <v>44651</v>
      </c>
      <c r="B2223" s="21" t="s">
        <v>7065</v>
      </c>
      <c r="C2223" s="13" t="s">
        <v>164</v>
      </c>
      <c r="D2223" s="765"/>
      <c r="E2223" s="22"/>
      <c r="F2223" s="19">
        <v>100000</v>
      </c>
      <c r="G2223" s="14">
        <f t="shared" si="41"/>
        <v>-100000</v>
      </c>
      <c r="H2223" s="1173" t="s">
        <v>7748</v>
      </c>
    </row>
    <row r="2224" spans="1:8" x14ac:dyDescent="0.25">
      <c r="A2224" s="112">
        <v>44651</v>
      </c>
      <c r="B2224" s="21" t="s">
        <v>7110</v>
      </c>
      <c r="C2224" s="13" t="s">
        <v>164</v>
      </c>
      <c r="D2224" s="765"/>
      <c r="E2224" s="22"/>
      <c r="F2224" s="19">
        <v>100000</v>
      </c>
      <c r="G2224" s="14">
        <f t="shared" si="41"/>
        <v>-100000</v>
      </c>
      <c r="H2224" s="1173"/>
    </row>
    <row r="2225" spans="1:8" x14ac:dyDescent="0.25">
      <c r="A2225" s="112">
        <v>44648</v>
      </c>
      <c r="B2225" s="21" t="s">
        <v>7655</v>
      </c>
      <c r="C2225" s="13" t="s">
        <v>7240</v>
      </c>
      <c r="D2225" s="777" t="s">
        <v>7749</v>
      </c>
      <c r="E2225" s="22">
        <f>29600+55255</f>
        <v>84855</v>
      </c>
      <c r="F2225" s="19"/>
      <c r="G2225" s="14">
        <f t="shared" si="41"/>
        <v>84855</v>
      </c>
      <c r="H2225" s="13"/>
    </row>
    <row r="2226" spans="1:8" x14ac:dyDescent="0.25">
      <c r="A2226" s="112">
        <v>44648</v>
      </c>
      <c r="B2226" s="21" t="s">
        <v>7553</v>
      </c>
      <c r="C2226" s="13" t="s">
        <v>7240</v>
      </c>
      <c r="D2226" s="777" t="s">
        <v>7749</v>
      </c>
      <c r="E2226" s="22">
        <v>16115</v>
      </c>
      <c r="F2226" s="19"/>
      <c r="G2226" s="14">
        <f t="shared" si="41"/>
        <v>16115</v>
      </c>
      <c r="H2226" s="13"/>
    </row>
    <row r="2227" spans="1:8" x14ac:dyDescent="0.25">
      <c r="A2227" s="112">
        <v>44648</v>
      </c>
      <c r="B2227" s="21" t="s">
        <v>7744</v>
      </c>
      <c r="C2227" s="13" t="s">
        <v>7240</v>
      </c>
      <c r="D2227" s="777" t="s">
        <v>7749</v>
      </c>
      <c r="E2227" s="22">
        <f>47945+55685+5400</f>
        <v>109030</v>
      </c>
      <c r="F2227" s="19"/>
      <c r="G2227" s="14">
        <f t="shared" si="41"/>
        <v>109030</v>
      </c>
      <c r="H2227" s="13"/>
    </row>
    <row r="2228" spans="1:8" x14ac:dyDescent="0.25">
      <c r="A2228" s="112">
        <v>44651</v>
      </c>
      <c r="B2228" s="21" t="s">
        <v>7110</v>
      </c>
      <c r="C2228" s="13" t="s">
        <v>5186</v>
      </c>
      <c r="D2228" s="765"/>
      <c r="E2228" s="22"/>
      <c r="F2228" s="19">
        <v>25000</v>
      </c>
      <c r="G2228" s="14">
        <f t="shared" si="41"/>
        <v>-25000</v>
      </c>
      <c r="H2228" s="690" t="s">
        <v>7750</v>
      </c>
    </row>
    <row r="2229" spans="1:8" x14ac:dyDescent="0.25">
      <c r="A2229" s="112">
        <v>44651</v>
      </c>
      <c r="B2229" s="21" t="s">
        <v>7655</v>
      </c>
      <c r="C2229" s="13" t="s">
        <v>7240</v>
      </c>
      <c r="D2229" s="765"/>
      <c r="E2229" s="22"/>
      <c r="F2229" s="19">
        <v>150000</v>
      </c>
      <c r="G2229" s="14">
        <f t="shared" si="41"/>
        <v>-150000</v>
      </c>
      <c r="H2229" s="690" t="s">
        <v>7751</v>
      </c>
    </row>
    <row r="2230" spans="1:8" x14ac:dyDescent="0.25">
      <c r="A2230" s="112">
        <v>44651</v>
      </c>
      <c r="B2230" s="21" t="s">
        <v>7730</v>
      </c>
      <c r="C2230" s="13" t="s">
        <v>180</v>
      </c>
      <c r="D2230" s="765"/>
      <c r="E2230" s="22"/>
      <c r="F2230" s="19">
        <v>158000</v>
      </c>
      <c r="G2230" s="14">
        <f t="shared" si="41"/>
        <v>-158000</v>
      </c>
      <c r="H2230" s="1171" t="s">
        <v>7752</v>
      </c>
    </row>
    <row r="2231" spans="1:8" x14ac:dyDescent="0.25">
      <c r="A2231" s="112">
        <v>44651</v>
      </c>
      <c r="B2231" s="21" t="s">
        <v>7730</v>
      </c>
      <c r="C2231" s="13" t="s">
        <v>180</v>
      </c>
      <c r="D2231" s="765" t="s">
        <v>3917</v>
      </c>
      <c r="E2231" s="22"/>
      <c r="F2231" s="19">
        <v>710</v>
      </c>
      <c r="G2231" s="14">
        <f t="shared" si="41"/>
        <v>-710</v>
      </c>
      <c r="H2231" s="1171"/>
    </row>
    <row r="2232" spans="1:8" x14ac:dyDescent="0.25">
      <c r="A2232" s="112">
        <v>44650</v>
      </c>
      <c r="B2232" s="21" t="s">
        <v>7744</v>
      </c>
      <c r="C2232" s="13" t="s">
        <v>5680</v>
      </c>
      <c r="D2232" s="765">
        <v>36</v>
      </c>
      <c r="E2232" s="22">
        <v>74800</v>
      </c>
      <c r="F2232" s="19"/>
      <c r="G2232" s="14">
        <f t="shared" si="41"/>
        <v>74800</v>
      </c>
      <c r="H2232" s="13"/>
    </row>
    <row r="2233" spans="1:8" x14ac:dyDescent="0.25">
      <c r="A2233" s="112">
        <v>44638</v>
      </c>
      <c r="B2233" s="21" t="s">
        <v>7744</v>
      </c>
      <c r="C2233" s="13" t="s">
        <v>161</v>
      </c>
      <c r="D2233" s="765">
        <v>170</v>
      </c>
      <c r="E2233" s="22">
        <v>33179</v>
      </c>
      <c r="F2233" s="19"/>
      <c r="G2233" s="14">
        <f t="shared" si="41"/>
        <v>33179</v>
      </c>
      <c r="H2233" s="13"/>
    </row>
    <row r="2234" spans="1:8" x14ac:dyDescent="0.25">
      <c r="A2234" s="112">
        <v>44638</v>
      </c>
      <c r="B2234" s="21" t="s">
        <v>7730</v>
      </c>
      <c r="C2234" s="13" t="s">
        <v>161</v>
      </c>
      <c r="D2234" s="765">
        <v>171</v>
      </c>
      <c r="E2234" s="22">
        <v>44651</v>
      </c>
      <c r="F2234" s="19"/>
      <c r="G2234" s="14">
        <f t="shared" si="41"/>
        <v>44651</v>
      </c>
      <c r="H2234" s="13"/>
    </row>
    <row r="2235" spans="1:8" x14ac:dyDescent="0.25">
      <c r="A2235" s="112">
        <v>44656</v>
      </c>
      <c r="B2235" s="21" t="s">
        <v>6503</v>
      </c>
      <c r="C2235" s="13" t="s">
        <v>2195</v>
      </c>
      <c r="D2235" s="765">
        <v>10959</v>
      </c>
      <c r="E2235" s="22">
        <v>48520</v>
      </c>
      <c r="F2235" s="19"/>
      <c r="G2235" s="14">
        <f t="shared" si="41"/>
        <v>48520</v>
      </c>
      <c r="H2235" s="13"/>
    </row>
    <row r="2236" spans="1:8" x14ac:dyDescent="0.25">
      <c r="A2236" s="112">
        <v>44662</v>
      </c>
      <c r="B2236" s="21" t="s">
        <v>7553</v>
      </c>
      <c r="C2236" s="13" t="s">
        <v>7465</v>
      </c>
      <c r="D2236" s="765">
        <v>30000771</v>
      </c>
      <c r="E2236" s="22">
        <v>27115</v>
      </c>
      <c r="F2236" s="19"/>
      <c r="G2236" s="14">
        <f t="shared" si="41"/>
        <v>27115</v>
      </c>
      <c r="H2236" s="13"/>
    </row>
    <row r="2237" spans="1:8" x14ac:dyDescent="0.25">
      <c r="A2237" s="112">
        <v>44664</v>
      </c>
      <c r="B2237" s="21" t="s">
        <v>7553</v>
      </c>
      <c r="C2237" s="13" t="s">
        <v>166</v>
      </c>
      <c r="D2237" s="765">
        <v>18366</v>
      </c>
      <c r="E2237" s="22">
        <v>8000</v>
      </c>
      <c r="F2237" s="19"/>
      <c r="G2237" s="14">
        <f t="shared" si="41"/>
        <v>8000</v>
      </c>
      <c r="H2237" s="13"/>
    </row>
    <row r="2238" spans="1:8" x14ac:dyDescent="0.25">
      <c r="A2238" s="112">
        <v>44669</v>
      </c>
      <c r="B2238" s="21" t="s">
        <v>2651</v>
      </c>
      <c r="C2238" s="13" t="s">
        <v>169</v>
      </c>
      <c r="D2238" s="765"/>
      <c r="E2238" s="22"/>
      <c r="F2238" s="19">
        <v>928409</v>
      </c>
      <c r="G2238" s="14">
        <f t="shared" si="41"/>
        <v>-928409</v>
      </c>
      <c r="H2238" s="13" t="s">
        <v>7804</v>
      </c>
    </row>
    <row r="2239" spans="1:8" x14ac:dyDescent="0.25">
      <c r="A2239" s="112">
        <v>44667</v>
      </c>
      <c r="B2239" s="21" t="s">
        <v>7553</v>
      </c>
      <c r="C2239" s="13" t="s">
        <v>7240</v>
      </c>
      <c r="D2239" s="777" t="s">
        <v>7812</v>
      </c>
      <c r="E2239" s="22">
        <v>32440</v>
      </c>
      <c r="F2239" s="19"/>
      <c r="G2239" s="14">
        <f t="shared" si="41"/>
        <v>32440</v>
      </c>
      <c r="H2239" s="13"/>
    </row>
    <row r="2240" spans="1:8" x14ac:dyDescent="0.25">
      <c r="A2240" s="112">
        <v>44669</v>
      </c>
      <c r="B2240" s="21" t="s">
        <v>7553</v>
      </c>
      <c r="C2240" s="13" t="s">
        <v>7240</v>
      </c>
      <c r="D2240" s="765"/>
      <c r="E2240" s="22"/>
      <c r="F2240" s="19">
        <v>150000</v>
      </c>
      <c r="G2240" s="14">
        <f t="shared" si="41"/>
        <v>-150000</v>
      </c>
      <c r="H2240" s="13" t="s">
        <v>7811</v>
      </c>
    </row>
    <row r="2241" spans="1:8" x14ac:dyDescent="0.25">
      <c r="A2241" s="112">
        <v>44669</v>
      </c>
      <c r="B2241" s="21" t="s">
        <v>7744</v>
      </c>
      <c r="C2241" s="13" t="s">
        <v>7240</v>
      </c>
      <c r="D2241" s="765"/>
      <c r="E2241" s="22"/>
      <c r="F2241" s="19">
        <v>109030</v>
      </c>
      <c r="G2241" s="14">
        <f t="shared" si="41"/>
        <v>-109030</v>
      </c>
      <c r="H2241" s="1171" t="s">
        <v>7811</v>
      </c>
    </row>
    <row r="2242" spans="1:8" x14ac:dyDescent="0.25">
      <c r="A2242" s="112">
        <v>44669</v>
      </c>
      <c r="B2242" s="21" t="s">
        <v>7655</v>
      </c>
      <c r="C2242" s="13" t="s">
        <v>7240</v>
      </c>
      <c r="D2242" s="765"/>
      <c r="E2242" s="22"/>
      <c r="F2242" s="19">
        <v>14740</v>
      </c>
      <c r="G2242" s="14">
        <f t="shared" si="41"/>
        <v>-14740</v>
      </c>
      <c r="H2242" s="1171"/>
    </row>
    <row r="2243" spans="1:8" x14ac:dyDescent="0.25">
      <c r="A2243" s="112">
        <v>44669</v>
      </c>
      <c r="B2243" s="21" t="s">
        <v>7110</v>
      </c>
      <c r="C2243" s="13" t="s">
        <v>7240</v>
      </c>
      <c r="D2243" s="765"/>
      <c r="E2243" s="22"/>
      <c r="F2243" s="19">
        <v>12000</v>
      </c>
      <c r="G2243" s="14">
        <f t="shared" si="41"/>
        <v>-12000</v>
      </c>
      <c r="H2243" s="1171"/>
    </row>
    <row r="2244" spans="1:8" x14ac:dyDescent="0.25">
      <c r="A2244" s="112">
        <v>44669</v>
      </c>
      <c r="B2244" s="21" t="s">
        <v>7553</v>
      </c>
      <c r="C2244" s="13" t="s">
        <v>7240</v>
      </c>
      <c r="D2244" s="765"/>
      <c r="E2244" s="22"/>
      <c r="F2244" s="19">
        <v>14230</v>
      </c>
      <c r="G2244" s="14">
        <f t="shared" si="41"/>
        <v>-14230</v>
      </c>
      <c r="H2244" s="1171"/>
    </row>
    <row r="2245" spans="1:8" x14ac:dyDescent="0.25">
      <c r="A2245" s="112">
        <v>44667</v>
      </c>
      <c r="B2245" s="21" t="s">
        <v>1399</v>
      </c>
      <c r="C2245" s="13" t="s">
        <v>1802</v>
      </c>
      <c r="D2245" s="765"/>
      <c r="E2245" s="22">
        <v>44000</v>
      </c>
      <c r="F2245" s="19"/>
      <c r="G2245" s="14">
        <f t="shared" si="41"/>
        <v>44000</v>
      </c>
      <c r="H2245" s="13" t="s">
        <v>7816</v>
      </c>
    </row>
    <row r="2246" spans="1:8" x14ac:dyDescent="0.25">
      <c r="A2246" s="112">
        <v>44646</v>
      </c>
      <c r="B2246" s="21" t="s">
        <v>6506</v>
      </c>
      <c r="C2246" s="13" t="s">
        <v>1802</v>
      </c>
      <c r="D2246" s="765"/>
      <c r="E2246" s="22"/>
      <c r="F2246" s="19">
        <v>4136</v>
      </c>
      <c r="G2246" s="14">
        <f t="shared" si="41"/>
        <v>-4136</v>
      </c>
      <c r="H2246" s="13" t="s">
        <v>4469</v>
      </c>
    </row>
    <row r="2247" spans="1:8" x14ac:dyDescent="0.25">
      <c r="A2247" s="112">
        <v>44646</v>
      </c>
      <c r="B2247" s="21" t="s">
        <v>6506</v>
      </c>
      <c r="C2247" s="13" t="s">
        <v>1802</v>
      </c>
      <c r="D2247" s="777" t="s">
        <v>7817</v>
      </c>
      <c r="E2247" s="22">
        <v>1767</v>
      </c>
      <c r="F2247" s="19"/>
      <c r="G2247" s="14">
        <f t="shared" si="41"/>
        <v>1767</v>
      </c>
      <c r="H2247" s="13"/>
    </row>
    <row r="2248" spans="1:8" x14ac:dyDescent="0.25">
      <c r="A2248" s="112">
        <v>44646</v>
      </c>
      <c r="B2248" s="21" t="s">
        <v>6506</v>
      </c>
      <c r="C2248" s="13" t="s">
        <v>1802</v>
      </c>
      <c r="D2248" s="765"/>
      <c r="E2248" s="22"/>
      <c r="F2248" s="19">
        <v>47726</v>
      </c>
      <c r="G2248" s="14">
        <f t="shared" si="41"/>
        <v>-47726</v>
      </c>
      <c r="H2248" s="13" t="s">
        <v>4469</v>
      </c>
    </row>
    <row r="2249" spans="1:8" x14ac:dyDescent="0.25">
      <c r="A2249" s="715">
        <v>44676</v>
      </c>
      <c r="B2249" s="716" t="s">
        <v>82</v>
      </c>
      <c r="C2249" s="717" t="s">
        <v>437</v>
      </c>
      <c r="D2249" s="765"/>
      <c r="E2249" s="718"/>
      <c r="F2249" s="719">
        <v>415290</v>
      </c>
      <c r="G2249" s="718">
        <f t="shared" si="41"/>
        <v>-415290</v>
      </c>
      <c r="H2249" s="1172" t="s">
        <v>7843</v>
      </c>
    </row>
    <row r="2250" spans="1:8" x14ac:dyDescent="0.25">
      <c r="A2250" s="715">
        <v>44676</v>
      </c>
      <c r="B2250" s="716" t="s">
        <v>3945</v>
      </c>
      <c r="C2250" s="717" t="s">
        <v>437</v>
      </c>
      <c r="D2250" s="765"/>
      <c r="E2250" s="718"/>
      <c r="F2250" s="719">
        <v>2600</v>
      </c>
      <c r="G2250" s="718">
        <f t="shared" si="41"/>
        <v>-2600</v>
      </c>
      <c r="H2250" s="1172"/>
    </row>
    <row r="2251" spans="1:8" x14ac:dyDescent="0.25">
      <c r="A2251" s="715">
        <v>44676</v>
      </c>
      <c r="B2251" s="716" t="s">
        <v>7110</v>
      </c>
      <c r="C2251" s="717" t="s">
        <v>437</v>
      </c>
      <c r="D2251" s="765"/>
      <c r="E2251" s="718"/>
      <c r="F2251" s="719">
        <v>24420</v>
      </c>
      <c r="G2251" s="718">
        <f t="shared" si="41"/>
        <v>-24420</v>
      </c>
      <c r="H2251" s="1172"/>
    </row>
    <row r="2252" spans="1:8" x14ac:dyDescent="0.25">
      <c r="A2252" s="715">
        <v>44676</v>
      </c>
      <c r="B2252" s="716" t="s">
        <v>1399</v>
      </c>
      <c r="C2252" s="717" t="s">
        <v>437</v>
      </c>
      <c r="D2252" s="765"/>
      <c r="E2252" s="718"/>
      <c r="F2252" s="719">
        <v>57690</v>
      </c>
      <c r="G2252" s="718">
        <f t="shared" si="41"/>
        <v>-57690</v>
      </c>
      <c r="H2252" s="1172"/>
    </row>
    <row r="2253" spans="1:8" x14ac:dyDescent="0.25">
      <c r="A2253" s="112">
        <v>44676</v>
      </c>
      <c r="B2253" s="21" t="s">
        <v>7110</v>
      </c>
      <c r="C2253" s="13" t="s">
        <v>5186</v>
      </c>
      <c r="D2253" s="765"/>
      <c r="E2253" s="22"/>
      <c r="F2253" s="19">
        <v>90000</v>
      </c>
      <c r="G2253" s="14">
        <f t="shared" si="41"/>
        <v>-90000</v>
      </c>
      <c r="H2253" s="13" t="s">
        <v>7853</v>
      </c>
    </row>
    <row r="2254" spans="1:8" x14ac:dyDescent="0.25">
      <c r="A2254" s="112">
        <v>44690</v>
      </c>
      <c r="B2254" s="21" t="s">
        <v>7065</v>
      </c>
      <c r="C2254" s="13" t="s">
        <v>162</v>
      </c>
      <c r="D2254" s="765"/>
      <c r="E2254" s="22"/>
      <c r="F2254" s="19">
        <v>111000</v>
      </c>
      <c r="G2254" s="14">
        <f t="shared" si="41"/>
        <v>-111000</v>
      </c>
      <c r="H2254" s="13" t="s">
        <v>7877</v>
      </c>
    </row>
    <row r="2255" spans="1:8" x14ac:dyDescent="0.25">
      <c r="A2255" s="112">
        <v>44690</v>
      </c>
      <c r="B2255" s="21" t="s">
        <v>7065</v>
      </c>
      <c r="C2255" s="13" t="s">
        <v>162</v>
      </c>
      <c r="D2255" s="765"/>
      <c r="E2255" s="22"/>
      <c r="F2255" s="19">
        <v>142</v>
      </c>
      <c r="G2255" s="14">
        <f t="shared" si="41"/>
        <v>-142</v>
      </c>
      <c r="H2255" s="13" t="s">
        <v>4976</v>
      </c>
    </row>
    <row r="2256" spans="1:8" x14ac:dyDescent="0.25">
      <c r="A2256" s="112">
        <v>44690</v>
      </c>
      <c r="B2256" s="21" t="s">
        <v>7730</v>
      </c>
      <c r="C2256" s="13" t="s">
        <v>162</v>
      </c>
      <c r="D2256" s="765" t="s">
        <v>8382</v>
      </c>
      <c r="E2256" s="22">
        <v>18000</v>
      </c>
      <c r="F2256" s="19"/>
      <c r="G2256" s="14">
        <f t="shared" si="41"/>
        <v>18000</v>
      </c>
      <c r="H2256" s="13" t="s">
        <v>8381</v>
      </c>
    </row>
    <row r="2257" spans="1:8" x14ac:dyDescent="0.25">
      <c r="A2257" s="112">
        <v>44690</v>
      </c>
      <c r="B2257" s="21" t="s">
        <v>7815</v>
      </c>
      <c r="C2257" s="13" t="s">
        <v>162</v>
      </c>
      <c r="D2257" s="765" t="s">
        <v>8383</v>
      </c>
      <c r="E2257" s="22">
        <v>36000</v>
      </c>
      <c r="F2257" s="19"/>
      <c r="G2257" s="14">
        <f t="shared" si="41"/>
        <v>36000</v>
      </c>
      <c r="H2257" s="13" t="s">
        <v>8385</v>
      </c>
    </row>
    <row r="2258" spans="1:8" x14ac:dyDescent="0.25">
      <c r="A2258" s="112">
        <v>44665</v>
      </c>
      <c r="B2258" s="21" t="s">
        <v>1399</v>
      </c>
      <c r="C2258" s="13" t="s">
        <v>166</v>
      </c>
      <c r="D2258" s="765">
        <v>18372</v>
      </c>
      <c r="E2258" s="22">
        <v>32040</v>
      </c>
      <c r="F2258" s="19"/>
      <c r="G2258" s="14">
        <f t="shared" si="41"/>
        <v>32040</v>
      </c>
      <c r="H2258" s="13"/>
    </row>
    <row r="2259" spans="1:8" x14ac:dyDescent="0.25">
      <c r="A2259" s="112">
        <v>44671</v>
      </c>
      <c r="B2259" s="21" t="s">
        <v>7553</v>
      </c>
      <c r="C2259" s="13" t="s">
        <v>166</v>
      </c>
      <c r="D2259" s="765">
        <v>18400</v>
      </c>
      <c r="E2259" s="22">
        <v>9000</v>
      </c>
      <c r="F2259" s="19"/>
      <c r="G2259" s="14">
        <f t="shared" si="41"/>
        <v>9000</v>
      </c>
      <c r="H2259" s="13"/>
    </row>
    <row r="2260" spans="1:8" x14ac:dyDescent="0.25">
      <c r="A2260" s="112">
        <v>44676</v>
      </c>
      <c r="B2260" s="21" t="s">
        <v>1399</v>
      </c>
      <c r="C2260" s="13" t="s">
        <v>166</v>
      </c>
      <c r="D2260" s="765">
        <v>18425</v>
      </c>
      <c r="E2260" s="22">
        <v>85440</v>
      </c>
      <c r="F2260" s="19"/>
      <c r="G2260" s="14">
        <f t="shared" si="41"/>
        <v>85440</v>
      </c>
      <c r="H2260" s="13"/>
    </row>
    <row r="2261" spans="1:8" x14ac:dyDescent="0.25">
      <c r="A2261" s="112">
        <v>44678</v>
      </c>
      <c r="B2261" s="21" t="s">
        <v>7110</v>
      </c>
      <c r="C2261" s="13" t="s">
        <v>166</v>
      </c>
      <c r="D2261" s="765">
        <v>3374</v>
      </c>
      <c r="E2261" s="22">
        <v>3880</v>
      </c>
      <c r="F2261" s="19"/>
      <c r="G2261" s="14">
        <f t="shared" si="41"/>
        <v>3880</v>
      </c>
      <c r="H2261" s="13"/>
    </row>
    <row r="2262" spans="1:8" x14ac:dyDescent="0.25">
      <c r="A2262" s="112">
        <v>44678</v>
      </c>
      <c r="B2262" s="21" t="s">
        <v>7655</v>
      </c>
      <c r="C2262" s="13" t="s">
        <v>166</v>
      </c>
      <c r="D2262" s="765">
        <v>3367</v>
      </c>
      <c r="E2262" s="22">
        <v>3600</v>
      </c>
      <c r="F2262" s="19"/>
      <c r="G2262" s="14">
        <f t="shared" si="41"/>
        <v>3600</v>
      </c>
      <c r="H2262" s="13"/>
    </row>
    <row r="2263" spans="1:8" x14ac:dyDescent="0.25">
      <c r="A2263" s="112">
        <v>44691</v>
      </c>
      <c r="B2263" s="21" t="s">
        <v>7815</v>
      </c>
      <c r="C2263" s="13" t="s">
        <v>166</v>
      </c>
      <c r="D2263" s="765">
        <v>18470</v>
      </c>
      <c r="E2263" s="22">
        <v>8200</v>
      </c>
      <c r="F2263" s="19"/>
      <c r="G2263" s="14">
        <f t="shared" si="41"/>
        <v>8200</v>
      </c>
      <c r="H2263" s="13"/>
    </row>
    <row r="2264" spans="1:8" x14ac:dyDescent="0.25">
      <c r="A2264" s="112">
        <v>44691</v>
      </c>
      <c r="B2264" s="21" t="s">
        <v>1399</v>
      </c>
      <c r="C2264" s="13" t="s">
        <v>166</v>
      </c>
      <c r="D2264" s="765"/>
      <c r="E2264" s="22"/>
      <c r="F2264" s="19">
        <v>1000</v>
      </c>
      <c r="G2264" s="14">
        <f t="shared" si="41"/>
        <v>-1000</v>
      </c>
      <c r="H2264" s="13" t="s">
        <v>4976</v>
      </c>
    </row>
    <row r="2265" spans="1:8" x14ac:dyDescent="0.25">
      <c r="A2265" s="112">
        <v>44695</v>
      </c>
      <c r="B2265" s="21" t="s">
        <v>7815</v>
      </c>
      <c r="C2265" s="13" t="s">
        <v>166</v>
      </c>
      <c r="D2265" s="765">
        <v>3403</v>
      </c>
      <c r="E2265" s="22">
        <v>7620</v>
      </c>
      <c r="F2265" s="19"/>
      <c r="G2265" s="14">
        <f t="shared" si="41"/>
        <v>7620</v>
      </c>
      <c r="H2265" s="13"/>
    </row>
    <row r="2266" spans="1:8" x14ac:dyDescent="0.25">
      <c r="A2266" s="112">
        <v>44695</v>
      </c>
      <c r="B2266" s="21" t="s">
        <v>7655</v>
      </c>
      <c r="C2266" s="13" t="s">
        <v>166</v>
      </c>
      <c r="D2266" s="765"/>
      <c r="E2266" s="22"/>
      <c r="F2266" s="19">
        <v>3600</v>
      </c>
      <c r="G2266" s="14">
        <f t="shared" si="41"/>
        <v>-3600</v>
      </c>
      <c r="H2266" s="1174" t="s">
        <v>7990</v>
      </c>
    </row>
    <row r="2267" spans="1:8" x14ac:dyDescent="0.25">
      <c r="A2267" s="112">
        <v>44695</v>
      </c>
      <c r="B2267" s="21" t="s">
        <v>7110</v>
      </c>
      <c r="C2267" s="13" t="s">
        <v>166</v>
      </c>
      <c r="D2267" s="765"/>
      <c r="E2267" s="22"/>
      <c r="F2267" s="19">
        <v>3880</v>
      </c>
      <c r="G2267" s="14">
        <f t="shared" si="41"/>
        <v>-3880</v>
      </c>
      <c r="H2267" s="1174"/>
    </row>
    <row r="2268" spans="1:8" x14ac:dyDescent="0.25">
      <c r="A2268" s="112">
        <v>44695</v>
      </c>
      <c r="B2268" s="21" t="s">
        <v>7553</v>
      </c>
      <c r="C2268" s="13" t="s">
        <v>166</v>
      </c>
      <c r="D2268" s="765"/>
      <c r="E2268" s="22"/>
      <c r="F2268" s="19">
        <v>25143</v>
      </c>
      <c r="G2268" s="14">
        <f t="shared" si="41"/>
        <v>-25143</v>
      </c>
      <c r="H2268" s="1174"/>
    </row>
    <row r="2269" spans="1:8" x14ac:dyDescent="0.25">
      <c r="A2269" s="112">
        <v>44695</v>
      </c>
      <c r="B2269" s="21" t="s">
        <v>1399</v>
      </c>
      <c r="C2269" s="13" t="s">
        <v>166</v>
      </c>
      <c r="D2269" s="765"/>
      <c r="E2269" s="22"/>
      <c r="F2269" s="19">
        <v>116480</v>
      </c>
      <c r="G2269" s="14">
        <f t="shared" si="41"/>
        <v>-116480</v>
      </c>
      <c r="H2269" s="1174"/>
    </row>
    <row r="2270" spans="1:8" x14ac:dyDescent="0.25">
      <c r="A2270" s="112">
        <v>44695</v>
      </c>
      <c r="B2270" s="21" t="s">
        <v>7744</v>
      </c>
      <c r="C2270" s="13" t="s">
        <v>166</v>
      </c>
      <c r="D2270" s="765"/>
      <c r="E2270" s="22"/>
      <c r="F2270" s="19">
        <v>24000</v>
      </c>
      <c r="G2270" s="14">
        <f t="shared" si="41"/>
        <v>-24000</v>
      </c>
      <c r="H2270" s="1174"/>
    </row>
    <row r="2271" spans="1:8" x14ac:dyDescent="0.25">
      <c r="A2271" s="112">
        <v>44695</v>
      </c>
      <c r="B2271" s="21" t="s">
        <v>7815</v>
      </c>
      <c r="C2271" s="13" t="s">
        <v>166</v>
      </c>
      <c r="D2271" s="765"/>
      <c r="E2271" s="22"/>
      <c r="F2271" s="19">
        <v>15820</v>
      </c>
      <c r="G2271" s="14">
        <f t="shared" si="41"/>
        <v>-15820</v>
      </c>
      <c r="H2271" s="1174"/>
    </row>
    <row r="2272" spans="1:8" x14ac:dyDescent="0.25">
      <c r="A2272" s="112">
        <v>44695</v>
      </c>
      <c r="B2272" s="21" t="s">
        <v>3944</v>
      </c>
      <c r="C2272" s="13" t="s">
        <v>166</v>
      </c>
      <c r="D2272" s="765"/>
      <c r="E2272" s="22"/>
      <c r="F2272" s="19">
        <v>5200</v>
      </c>
      <c r="G2272" s="14">
        <f t="shared" si="41"/>
        <v>-5200</v>
      </c>
      <c r="H2272" s="1174"/>
    </row>
    <row r="2273" spans="1:8" x14ac:dyDescent="0.25">
      <c r="A2273" s="112">
        <v>44695</v>
      </c>
      <c r="B2273" s="21" t="s">
        <v>1399</v>
      </c>
      <c r="C2273" s="13" t="s">
        <v>166</v>
      </c>
      <c r="D2273" s="765"/>
      <c r="E2273" s="22"/>
      <c r="F2273" s="19">
        <v>84852</v>
      </c>
      <c r="G2273" s="14">
        <f t="shared" si="41"/>
        <v>-84852</v>
      </c>
      <c r="H2273" s="1174"/>
    </row>
    <row r="2274" spans="1:8" x14ac:dyDescent="0.25">
      <c r="A2274" s="112">
        <v>44697</v>
      </c>
      <c r="B2274" s="21" t="s">
        <v>7815</v>
      </c>
      <c r="C2274" s="13" t="s">
        <v>161</v>
      </c>
      <c r="D2274" s="765"/>
      <c r="E2274" s="22">
        <v>32024</v>
      </c>
      <c r="F2274" s="19"/>
      <c r="G2274" s="14">
        <f t="shared" si="41"/>
        <v>32024</v>
      </c>
      <c r="H2274" s="13"/>
    </row>
    <row r="2275" spans="1:8" x14ac:dyDescent="0.25">
      <c r="A2275" s="112">
        <v>44705</v>
      </c>
      <c r="B2275" s="21" t="s">
        <v>7744</v>
      </c>
      <c r="C2275" s="13" t="s">
        <v>180</v>
      </c>
      <c r="D2275" s="765"/>
      <c r="E2275" s="22"/>
      <c r="F2275" s="19">
        <v>78400</v>
      </c>
      <c r="G2275" s="14">
        <f t="shared" si="41"/>
        <v>-78400</v>
      </c>
      <c r="H2275" s="13" t="s">
        <v>7897</v>
      </c>
    </row>
    <row r="2276" spans="1:8" x14ac:dyDescent="0.25">
      <c r="A2276" s="112">
        <v>44705</v>
      </c>
      <c r="B2276" s="21" t="s">
        <v>7744</v>
      </c>
      <c r="C2276" s="13" t="s">
        <v>180</v>
      </c>
      <c r="D2276" s="765"/>
      <c r="E2276" s="22"/>
      <c r="F2276" s="19">
        <v>90</v>
      </c>
      <c r="G2276" s="14">
        <f t="shared" si="41"/>
        <v>-90</v>
      </c>
      <c r="H2276" s="13" t="s">
        <v>3917</v>
      </c>
    </row>
    <row r="2277" spans="1:8" x14ac:dyDescent="0.25">
      <c r="A2277" s="112">
        <v>44709</v>
      </c>
      <c r="B2277" s="21" t="s">
        <v>6953</v>
      </c>
      <c r="C2277" s="13" t="s">
        <v>164</v>
      </c>
      <c r="D2277" s="765"/>
      <c r="E2277" s="22"/>
      <c r="F2277" s="19">
        <v>9655</v>
      </c>
      <c r="G2277" s="14">
        <f t="shared" si="41"/>
        <v>-9655</v>
      </c>
      <c r="H2277" s="1175" t="s">
        <v>7898</v>
      </c>
    </row>
    <row r="2278" spans="1:8" x14ac:dyDescent="0.25">
      <c r="A2278" s="112">
        <v>44709</v>
      </c>
      <c r="B2278" s="21" t="s">
        <v>7065</v>
      </c>
      <c r="C2278" s="13" t="s">
        <v>164</v>
      </c>
      <c r="D2278" s="765"/>
      <c r="E2278" s="22"/>
      <c r="F2278" s="19">
        <v>49174</v>
      </c>
      <c r="G2278" s="14">
        <f t="shared" si="41"/>
        <v>-49174</v>
      </c>
      <c r="H2278" s="1175"/>
    </row>
    <row r="2279" spans="1:8" x14ac:dyDescent="0.25">
      <c r="A2279" s="112">
        <v>44709</v>
      </c>
      <c r="B2279" s="21" t="s">
        <v>7110</v>
      </c>
      <c r="C2279" s="13" t="s">
        <v>164</v>
      </c>
      <c r="D2279" s="765"/>
      <c r="E2279" s="22"/>
      <c r="F2279" s="19">
        <v>36997</v>
      </c>
      <c r="G2279" s="14">
        <f t="shared" si="41"/>
        <v>-36997</v>
      </c>
      <c r="H2279" s="1175"/>
    </row>
    <row r="2280" spans="1:8" x14ac:dyDescent="0.25">
      <c r="A2280" s="112">
        <v>44709</v>
      </c>
      <c r="B2280" s="21" t="s">
        <v>7553</v>
      </c>
      <c r="C2280" s="13" t="s">
        <v>164</v>
      </c>
      <c r="D2280" s="765"/>
      <c r="E2280" s="22"/>
      <c r="F2280" s="19">
        <v>4174</v>
      </c>
      <c r="G2280" s="14">
        <f t="shared" si="41"/>
        <v>-4174</v>
      </c>
      <c r="H2280" s="1175"/>
    </row>
    <row r="2281" spans="1:8" x14ac:dyDescent="0.25">
      <c r="A2281" s="112">
        <v>44711</v>
      </c>
      <c r="B2281" s="21" t="s">
        <v>7655</v>
      </c>
      <c r="C2281" s="13" t="s">
        <v>7240</v>
      </c>
      <c r="D2281" s="765"/>
      <c r="E2281" s="22">
        <v>8180</v>
      </c>
      <c r="F2281" s="19"/>
      <c r="G2281" s="14">
        <f t="shared" si="41"/>
        <v>8180</v>
      </c>
      <c r="H2281" s="13"/>
    </row>
    <row r="2282" spans="1:8" x14ac:dyDescent="0.25">
      <c r="A2282" s="112">
        <v>44711</v>
      </c>
      <c r="B2282" s="21" t="s">
        <v>7815</v>
      </c>
      <c r="C2282" s="13" t="s">
        <v>7240</v>
      </c>
      <c r="D2282" s="765"/>
      <c r="E2282" s="22">
        <v>17000</v>
      </c>
      <c r="F2282" s="19"/>
      <c r="G2282" s="14">
        <f t="shared" si="41"/>
        <v>17000</v>
      </c>
      <c r="H2282" s="13"/>
    </row>
    <row r="2283" spans="1:8" x14ac:dyDescent="0.25">
      <c r="A2283" s="112">
        <v>44711</v>
      </c>
      <c r="B2283" s="21" t="s">
        <v>6509</v>
      </c>
      <c r="C2283" s="13" t="s">
        <v>5680</v>
      </c>
      <c r="D2283" s="765"/>
      <c r="E2283" s="22"/>
      <c r="F2283" s="19">
        <v>69500</v>
      </c>
      <c r="G2283" s="14">
        <f t="shared" si="41"/>
        <v>-69500</v>
      </c>
      <c r="H2283" s="1175" t="s">
        <v>7899</v>
      </c>
    </row>
    <row r="2284" spans="1:8" x14ac:dyDescent="0.25">
      <c r="A2284" s="112">
        <v>44711</v>
      </c>
      <c r="B2284" s="21" t="s">
        <v>7553</v>
      </c>
      <c r="C2284" s="13" t="s">
        <v>5680</v>
      </c>
      <c r="D2284" s="765"/>
      <c r="E2284" s="22"/>
      <c r="F2284" s="19">
        <v>5700</v>
      </c>
      <c r="G2284" s="14">
        <f t="shared" si="41"/>
        <v>-5700</v>
      </c>
      <c r="H2284" s="1175"/>
    </row>
    <row r="2285" spans="1:8" x14ac:dyDescent="0.25">
      <c r="A2285" s="112">
        <v>44711</v>
      </c>
      <c r="B2285" s="21" t="s">
        <v>7744</v>
      </c>
      <c r="C2285" s="13" t="s">
        <v>5680</v>
      </c>
      <c r="D2285" s="765"/>
      <c r="E2285" s="22"/>
      <c r="F2285" s="19">
        <v>74800</v>
      </c>
      <c r="G2285" s="14">
        <f t="shared" si="41"/>
        <v>-74800</v>
      </c>
      <c r="H2285" s="1175"/>
    </row>
    <row r="2286" spans="1:8" x14ac:dyDescent="0.25">
      <c r="A2286" s="112">
        <v>44711</v>
      </c>
      <c r="B2286" s="21" t="s">
        <v>7553</v>
      </c>
      <c r="C2286" s="13" t="s">
        <v>7240</v>
      </c>
      <c r="D2286" s="765"/>
      <c r="E2286" s="22"/>
      <c r="F2286" s="19">
        <v>50320</v>
      </c>
      <c r="G2286" s="14">
        <f t="shared" si="41"/>
        <v>-50320</v>
      </c>
      <c r="H2286" s="1175" t="s">
        <v>7900</v>
      </c>
    </row>
    <row r="2287" spans="1:8" x14ac:dyDescent="0.25">
      <c r="A2287" s="112">
        <v>44711</v>
      </c>
      <c r="B2287" s="21" t="s">
        <v>7655</v>
      </c>
      <c r="C2287" s="13" t="s">
        <v>7240</v>
      </c>
      <c r="D2287" s="765"/>
      <c r="E2287" s="22"/>
      <c r="F2287" s="19">
        <v>8180</v>
      </c>
      <c r="G2287" s="14">
        <f t="shared" si="41"/>
        <v>-8180</v>
      </c>
      <c r="H2287" s="1175"/>
    </row>
    <row r="2288" spans="1:8" x14ac:dyDescent="0.25">
      <c r="A2288" s="112">
        <v>44711</v>
      </c>
      <c r="B2288" s="21" t="s">
        <v>7815</v>
      </c>
      <c r="C2288" s="13" t="s">
        <v>7240</v>
      </c>
      <c r="D2288" s="765"/>
      <c r="E2288" s="22"/>
      <c r="F2288" s="19">
        <v>17000</v>
      </c>
      <c r="G2288" s="14">
        <f t="shared" si="41"/>
        <v>-17000</v>
      </c>
      <c r="H2288" s="1175"/>
    </row>
    <row r="2289" spans="1:8" x14ac:dyDescent="0.25">
      <c r="A2289" s="112">
        <v>44708</v>
      </c>
      <c r="B2289" s="21" t="s">
        <v>7553</v>
      </c>
      <c r="C2289" s="13" t="s">
        <v>7465</v>
      </c>
      <c r="D2289" s="765"/>
      <c r="E2289" s="22"/>
      <c r="F2289" s="19">
        <v>27000</v>
      </c>
      <c r="G2289" s="14">
        <f t="shared" si="41"/>
        <v>-27000</v>
      </c>
      <c r="H2289" s="13" t="s">
        <v>1156</v>
      </c>
    </row>
    <row r="2290" spans="1:8" x14ac:dyDescent="0.25">
      <c r="A2290" s="112">
        <v>44708</v>
      </c>
      <c r="B2290" s="21" t="s">
        <v>7553</v>
      </c>
      <c r="C2290" s="13" t="s">
        <v>7465</v>
      </c>
      <c r="D2290" s="765"/>
      <c r="E2290" s="22"/>
      <c r="F2290" s="19">
        <v>115</v>
      </c>
      <c r="G2290" s="14">
        <f t="shared" si="41"/>
        <v>-115</v>
      </c>
      <c r="H2290" s="13" t="s">
        <v>4976</v>
      </c>
    </row>
    <row r="2291" spans="1:8" x14ac:dyDescent="0.25">
      <c r="A2291" s="112">
        <v>44712</v>
      </c>
      <c r="B2291" s="21" t="s">
        <v>5708</v>
      </c>
      <c r="C2291" s="13" t="s">
        <v>3010</v>
      </c>
      <c r="D2291" s="765"/>
      <c r="E2291" s="22"/>
      <c r="F2291" s="19">
        <v>16380</v>
      </c>
      <c r="G2291" s="14">
        <f t="shared" si="41"/>
        <v>-16380</v>
      </c>
      <c r="H2291" s="1175" t="s">
        <v>1156</v>
      </c>
    </row>
    <row r="2292" spans="1:8" x14ac:dyDescent="0.25">
      <c r="A2292" s="112">
        <v>44712</v>
      </c>
      <c r="B2292" s="21" t="s">
        <v>6407</v>
      </c>
      <c r="C2292" s="13" t="s">
        <v>3010</v>
      </c>
      <c r="D2292" s="765"/>
      <c r="E2292" s="22"/>
      <c r="F2292" s="19">
        <v>28567</v>
      </c>
      <c r="G2292" s="14">
        <f t="shared" si="41"/>
        <v>-28567</v>
      </c>
      <c r="H2292" s="1175"/>
    </row>
    <row r="2293" spans="1:8" x14ac:dyDescent="0.25">
      <c r="A2293" s="112">
        <v>44712</v>
      </c>
      <c r="B2293" s="21" t="s">
        <v>6509</v>
      </c>
      <c r="C2293" s="13" t="s">
        <v>3010</v>
      </c>
      <c r="D2293" s="765"/>
      <c r="E2293" s="22"/>
      <c r="F2293" s="19">
        <v>3053</v>
      </c>
      <c r="G2293" s="14">
        <f t="shared" si="41"/>
        <v>-3053</v>
      </c>
      <c r="H2293" s="1175"/>
    </row>
    <row r="2294" spans="1:8" ht="21" x14ac:dyDescent="0.25">
      <c r="A2294" s="112">
        <v>44712</v>
      </c>
      <c r="B2294" s="21" t="s">
        <v>3944</v>
      </c>
      <c r="C2294" s="13" t="s">
        <v>166</v>
      </c>
      <c r="D2294" s="765">
        <v>3443</v>
      </c>
      <c r="E2294" s="22">
        <v>5200</v>
      </c>
      <c r="F2294" s="19"/>
      <c r="G2294" s="14">
        <f t="shared" si="41"/>
        <v>5200</v>
      </c>
      <c r="H2294" s="741"/>
    </row>
    <row r="2295" spans="1:8" x14ac:dyDescent="0.25">
      <c r="A2295" s="112">
        <v>44693</v>
      </c>
      <c r="B2295" s="21" t="s">
        <v>7815</v>
      </c>
      <c r="C2295" s="13" t="s">
        <v>161</v>
      </c>
      <c r="D2295" s="765">
        <v>203</v>
      </c>
      <c r="E2295" s="22">
        <v>26506</v>
      </c>
      <c r="F2295" s="19"/>
      <c r="G2295" s="14">
        <f t="shared" si="41"/>
        <v>26506</v>
      </c>
      <c r="H2295" s="13"/>
    </row>
    <row r="2296" spans="1:8" x14ac:dyDescent="0.25">
      <c r="A2296" s="112">
        <v>44716</v>
      </c>
      <c r="B2296" s="21" t="s">
        <v>7815</v>
      </c>
      <c r="C2296" s="13" t="s">
        <v>161</v>
      </c>
      <c r="D2296" s="765">
        <v>224</v>
      </c>
      <c r="E2296" s="22">
        <v>9095</v>
      </c>
      <c r="F2296" s="19"/>
      <c r="G2296" s="14">
        <f>E2296-F2296</f>
        <v>9095</v>
      </c>
      <c r="H2296" s="13"/>
    </row>
    <row r="2297" spans="1:8" x14ac:dyDescent="0.25">
      <c r="A2297" s="112">
        <v>44719</v>
      </c>
      <c r="B2297" s="21" t="s">
        <v>7951</v>
      </c>
      <c r="C2297" s="13" t="s">
        <v>7952</v>
      </c>
      <c r="D2297" s="765" t="s">
        <v>8449</v>
      </c>
      <c r="E2297" s="22">
        <v>3360000</v>
      </c>
      <c r="F2297" s="19"/>
      <c r="G2297" s="14">
        <f>E2297-F2297</f>
        <v>3360000</v>
      </c>
      <c r="H2297" s="13"/>
    </row>
    <row r="2298" spans="1:8" x14ac:dyDescent="0.25">
      <c r="A2298" s="112">
        <v>44721</v>
      </c>
      <c r="B2298" s="21" t="s">
        <v>1399</v>
      </c>
      <c r="C2298" s="13" t="s">
        <v>166</v>
      </c>
      <c r="D2298" s="777" t="s">
        <v>7991</v>
      </c>
      <c r="E2298" s="22">
        <v>110000</v>
      </c>
      <c r="F2298" s="19"/>
      <c r="G2298" s="14">
        <f t="shared" si="41"/>
        <v>110000</v>
      </c>
      <c r="H2298" s="13"/>
    </row>
    <row r="2299" spans="1:8" x14ac:dyDescent="0.25">
      <c r="A2299" s="112">
        <v>44720</v>
      </c>
      <c r="B2299" s="21" t="s">
        <v>7553</v>
      </c>
      <c r="C2299" s="13" t="s">
        <v>7240</v>
      </c>
      <c r="D2299" s="765"/>
      <c r="E2299" s="22"/>
      <c r="F2299" s="19">
        <v>150000</v>
      </c>
      <c r="G2299" s="14">
        <f t="shared" si="41"/>
        <v>-150000</v>
      </c>
      <c r="H2299" s="690" t="s">
        <v>7946</v>
      </c>
    </row>
    <row r="2300" spans="1:8" x14ac:dyDescent="0.25">
      <c r="A2300" s="112">
        <v>44722</v>
      </c>
      <c r="B2300" s="21" t="s">
        <v>1399</v>
      </c>
      <c r="C2300" s="13" t="s">
        <v>166</v>
      </c>
      <c r="D2300" s="777" t="s">
        <v>7992</v>
      </c>
      <c r="E2300" s="22">
        <v>70000</v>
      </c>
      <c r="F2300" s="19"/>
      <c r="G2300" s="14">
        <f t="shared" si="41"/>
        <v>70000</v>
      </c>
      <c r="H2300" s="690"/>
    </row>
    <row r="2301" spans="1:8" x14ac:dyDescent="0.25">
      <c r="A2301" s="112">
        <v>44722</v>
      </c>
      <c r="B2301" s="21" t="s">
        <v>7951</v>
      </c>
      <c r="C2301" s="13" t="s">
        <v>7952</v>
      </c>
      <c r="D2301" s="777"/>
      <c r="E2301" s="22"/>
      <c r="F2301" s="19">
        <v>750000</v>
      </c>
      <c r="G2301" s="14">
        <f t="shared" si="41"/>
        <v>-750000</v>
      </c>
      <c r="H2301" s="690" t="s">
        <v>7953</v>
      </c>
    </row>
    <row r="2302" spans="1:8" x14ac:dyDescent="0.25">
      <c r="A2302" s="112">
        <v>44722</v>
      </c>
      <c r="B2302" s="21" t="s">
        <v>7951</v>
      </c>
      <c r="C2302" s="13" t="s">
        <v>7952</v>
      </c>
      <c r="D2302" s="777"/>
      <c r="E2302" s="22"/>
      <c r="F2302" s="19">
        <v>1000000</v>
      </c>
      <c r="G2302" s="14">
        <f t="shared" si="41"/>
        <v>-1000000</v>
      </c>
      <c r="H2302" s="690" t="s">
        <v>7954</v>
      </c>
    </row>
    <row r="2303" spans="1:8" ht="15.75" customHeight="1" x14ac:dyDescent="0.25">
      <c r="A2303" s="112">
        <v>44726</v>
      </c>
      <c r="B2303" s="21" t="s">
        <v>1399</v>
      </c>
      <c r="C2303" s="13" t="s">
        <v>166</v>
      </c>
      <c r="D2303" s="765"/>
      <c r="E2303" s="22"/>
      <c r="F2303" s="19">
        <v>155790</v>
      </c>
      <c r="G2303" s="14">
        <f t="shared" si="41"/>
        <v>-155790</v>
      </c>
      <c r="H2303" s="1223" t="s">
        <v>7993</v>
      </c>
    </row>
    <row r="2304" spans="1:8" x14ac:dyDescent="0.25">
      <c r="A2304" s="112">
        <v>44726</v>
      </c>
      <c r="B2304" s="21" t="s">
        <v>7919</v>
      </c>
      <c r="C2304" s="13" t="s">
        <v>166</v>
      </c>
      <c r="D2304" s="765"/>
      <c r="E2304" s="22"/>
      <c r="F2304" s="19">
        <v>132000</v>
      </c>
      <c r="G2304" s="14">
        <f t="shared" si="41"/>
        <v>-132000</v>
      </c>
      <c r="H2304" s="1223"/>
    </row>
    <row r="2305" spans="1:8" x14ac:dyDescent="0.25">
      <c r="A2305" s="112">
        <v>44726</v>
      </c>
      <c r="B2305" s="21" t="s">
        <v>7919</v>
      </c>
      <c r="C2305" s="13" t="s">
        <v>166</v>
      </c>
      <c r="D2305" s="765"/>
      <c r="E2305" s="22"/>
      <c r="F2305" s="19">
        <v>151650</v>
      </c>
      <c r="G2305" s="14">
        <f t="shared" si="41"/>
        <v>-151650</v>
      </c>
      <c r="H2305" s="1223"/>
    </row>
    <row r="2306" spans="1:8" x14ac:dyDescent="0.25">
      <c r="A2306" s="112">
        <v>44726</v>
      </c>
      <c r="B2306" s="21" t="s">
        <v>7919</v>
      </c>
      <c r="C2306" s="13" t="s">
        <v>166</v>
      </c>
      <c r="D2306" s="765"/>
      <c r="E2306" s="22"/>
      <c r="F2306" s="19">
        <f>500000-F2305-F2304-F2303</f>
        <v>60560</v>
      </c>
      <c r="G2306" s="14">
        <f t="shared" si="41"/>
        <v>-60560</v>
      </c>
      <c r="H2306" s="1223"/>
    </row>
    <row r="2307" spans="1:8" ht="15.75" customHeight="1" x14ac:dyDescent="0.25">
      <c r="A2307" s="112">
        <v>44726</v>
      </c>
      <c r="B2307" s="21" t="s">
        <v>2932</v>
      </c>
      <c r="C2307" s="13" t="s">
        <v>161</v>
      </c>
      <c r="D2307" s="765"/>
      <c r="E2307" s="22"/>
      <c r="F2307" s="19">
        <v>21337</v>
      </c>
      <c r="G2307" s="14">
        <f t="shared" si="41"/>
        <v>-21337</v>
      </c>
      <c r="H2307" s="1224" t="s">
        <v>7962</v>
      </c>
    </row>
    <row r="2308" spans="1:8" ht="15.75" customHeight="1" x14ac:dyDescent="0.25">
      <c r="A2308" s="112">
        <v>44726</v>
      </c>
      <c r="B2308" s="21" t="s">
        <v>7730</v>
      </c>
      <c r="C2308" s="13" t="s">
        <v>161</v>
      </c>
      <c r="D2308" s="765"/>
      <c r="E2308" s="22"/>
      <c r="F2308" s="19">
        <v>44651</v>
      </c>
      <c r="G2308" s="14">
        <f t="shared" si="41"/>
        <v>-44651</v>
      </c>
      <c r="H2308" s="1224"/>
    </row>
    <row r="2309" spans="1:8" ht="15.75" customHeight="1" x14ac:dyDescent="0.25">
      <c r="A2309" s="112">
        <v>44726</v>
      </c>
      <c r="B2309" s="21" t="s">
        <v>7744</v>
      </c>
      <c r="C2309" s="13" t="s">
        <v>161</v>
      </c>
      <c r="D2309" s="765"/>
      <c r="E2309" s="22"/>
      <c r="F2309" s="19">
        <v>33179</v>
      </c>
      <c r="G2309" s="14">
        <f t="shared" si="41"/>
        <v>-33179</v>
      </c>
      <c r="H2309" s="1224"/>
    </row>
    <row r="2310" spans="1:8" ht="16.5" customHeight="1" x14ac:dyDescent="0.25">
      <c r="A2310" s="112">
        <v>44726</v>
      </c>
      <c r="B2310" s="21" t="s">
        <v>7815</v>
      </c>
      <c r="C2310" s="13" t="s">
        <v>161</v>
      </c>
      <c r="D2310" s="765"/>
      <c r="E2310" s="22"/>
      <c r="F2310" s="19">
        <v>58530</v>
      </c>
      <c r="G2310" s="14">
        <f t="shared" si="41"/>
        <v>-58530</v>
      </c>
      <c r="H2310" s="1224"/>
    </row>
    <row r="2311" spans="1:8" ht="18.75" x14ac:dyDescent="0.25">
      <c r="A2311" s="112">
        <v>44726</v>
      </c>
      <c r="B2311" s="21" t="s">
        <v>7951</v>
      </c>
      <c r="C2311" s="13" t="s">
        <v>180</v>
      </c>
      <c r="D2311" s="777" t="s">
        <v>8024</v>
      </c>
      <c r="E2311" s="22">
        <v>28860</v>
      </c>
      <c r="F2311" s="19"/>
      <c r="G2311" s="14">
        <f t="shared" si="41"/>
        <v>28860</v>
      </c>
      <c r="H2311" s="748"/>
    </row>
    <row r="2312" spans="1:8" x14ac:dyDescent="0.25">
      <c r="A2312" s="112">
        <v>44727</v>
      </c>
      <c r="B2312" s="21" t="s">
        <v>1399</v>
      </c>
      <c r="C2312" s="13" t="s">
        <v>2195</v>
      </c>
      <c r="D2312" s="765">
        <v>11222</v>
      </c>
      <c r="E2312" s="22">
        <v>67780</v>
      </c>
      <c r="F2312" s="19"/>
      <c r="G2312" s="14">
        <f>E2312-F2312</f>
        <v>67780</v>
      </c>
      <c r="H2312" s="13"/>
    </row>
    <row r="2313" spans="1:8" x14ac:dyDescent="0.25">
      <c r="A2313" s="112">
        <v>44735</v>
      </c>
      <c r="B2313" s="21" t="s">
        <v>7919</v>
      </c>
      <c r="C2313" s="13" t="s">
        <v>7240</v>
      </c>
      <c r="D2313" s="765"/>
      <c r="E2313" s="22"/>
      <c r="F2313" s="19">
        <v>300000</v>
      </c>
      <c r="G2313" s="14">
        <f t="shared" ref="G2313:G2331" si="42">E2313-F2313</f>
        <v>-300000</v>
      </c>
      <c r="H2313" s="690" t="s">
        <v>7986</v>
      </c>
    </row>
    <row r="2314" spans="1:8" x14ac:dyDescent="0.25">
      <c r="A2314" s="112">
        <v>44739</v>
      </c>
      <c r="B2314" s="21" t="s">
        <v>1399</v>
      </c>
      <c r="C2314" s="13" t="s">
        <v>2195</v>
      </c>
      <c r="D2314" s="765">
        <v>11291</v>
      </c>
      <c r="E2314" s="22">
        <v>29640</v>
      </c>
      <c r="F2314" s="19"/>
      <c r="G2314" s="14">
        <f>E2314-F2314</f>
        <v>29640</v>
      </c>
      <c r="H2314" s="13"/>
    </row>
    <row r="2315" spans="1:8" x14ac:dyDescent="0.25">
      <c r="A2315" s="112">
        <v>44483</v>
      </c>
      <c r="B2315" s="21" t="s">
        <v>1399</v>
      </c>
      <c r="C2315" s="13" t="s">
        <v>1814</v>
      </c>
      <c r="D2315" s="777" t="s">
        <v>8174</v>
      </c>
      <c r="E2315" s="22">
        <v>7091</v>
      </c>
      <c r="F2315" s="19"/>
      <c r="G2315" s="14">
        <f>E2315-F2315</f>
        <v>7091</v>
      </c>
      <c r="H2315" s="13"/>
    </row>
    <row r="2316" spans="1:8" x14ac:dyDescent="0.25">
      <c r="A2316" s="112">
        <v>44483</v>
      </c>
      <c r="B2316" s="21" t="s">
        <v>1399</v>
      </c>
      <c r="C2316" s="13" t="s">
        <v>1814</v>
      </c>
      <c r="D2316" s="765"/>
      <c r="E2316" s="22"/>
      <c r="F2316" s="19">
        <v>24239</v>
      </c>
      <c r="G2316" s="14">
        <f>E2316-F2316</f>
        <v>-24239</v>
      </c>
      <c r="H2316" s="13" t="s">
        <v>8175</v>
      </c>
    </row>
    <row r="2317" spans="1:8" x14ac:dyDescent="0.25">
      <c r="A2317" s="112">
        <v>44740</v>
      </c>
      <c r="B2317" s="21" t="s">
        <v>1399</v>
      </c>
      <c r="C2317" s="13" t="s">
        <v>1814</v>
      </c>
      <c r="D2317" s="777" t="s">
        <v>8033</v>
      </c>
      <c r="E2317" s="22">
        <v>29720</v>
      </c>
      <c r="F2317" s="19"/>
      <c r="G2317" s="14">
        <f>E2317-F2317</f>
        <v>29720</v>
      </c>
      <c r="H2317" s="13"/>
    </row>
    <row r="2318" spans="1:8" x14ac:dyDescent="0.25">
      <c r="A2318" s="112">
        <v>44742</v>
      </c>
      <c r="B2318" s="21" t="s">
        <v>7919</v>
      </c>
      <c r="C2318" s="13" t="s">
        <v>166</v>
      </c>
      <c r="D2318" s="777" t="s">
        <v>8030</v>
      </c>
      <c r="E2318" s="22">
        <v>132000</v>
      </c>
      <c r="F2318" s="19"/>
      <c r="G2318" s="14">
        <f t="shared" si="42"/>
        <v>132000</v>
      </c>
      <c r="H2318" s="13"/>
    </row>
    <row r="2319" spans="1:8" x14ac:dyDescent="0.25">
      <c r="A2319" s="112">
        <v>44742</v>
      </c>
      <c r="B2319" s="21" t="s">
        <v>1399</v>
      </c>
      <c r="C2319" s="13" t="s">
        <v>166</v>
      </c>
      <c r="D2319" s="777" t="s">
        <v>8031</v>
      </c>
      <c r="E2319" s="22">
        <v>6642</v>
      </c>
      <c r="F2319" s="19"/>
      <c r="G2319" s="14">
        <f t="shared" si="42"/>
        <v>6642</v>
      </c>
      <c r="H2319" s="13"/>
    </row>
    <row r="2320" spans="1:8" x14ac:dyDescent="0.25">
      <c r="A2320" s="112">
        <v>44743</v>
      </c>
      <c r="B2320" s="21" t="s">
        <v>1399</v>
      </c>
      <c r="C2320" s="13" t="s">
        <v>166</v>
      </c>
      <c r="D2320" s="777" t="s">
        <v>8032</v>
      </c>
      <c r="E2320" s="22">
        <v>54000</v>
      </c>
      <c r="F2320" s="19"/>
      <c r="G2320" s="14">
        <f t="shared" si="42"/>
        <v>54000</v>
      </c>
      <c r="H2320" s="13"/>
    </row>
    <row r="2321" spans="1:8" x14ac:dyDescent="0.25">
      <c r="A2321" s="112">
        <v>44747</v>
      </c>
      <c r="B2321" s="21" t="s">
        <v>7951</v>
      </c>
      <c r="C2321" s="13" t="s">
        <v>5186</v>
      </c>
      <c r="D2321" s="765">
        <v>652</v>
      </c>
      <c r="E2321" s="22">
        <v>101236</v>
      </c>
      <c r="F2321" s="19"/>
      <c r="G2321" s="14">
        <f t="shared" si="42"/>
        <v>101236</v>
      </c>
      <c r="H2321" s="13"/>
    </row>
    <row r="2322" spans="1:8" x14ac:dyDescent="0.25">
      <c r="A2322" s="112">
        <v>44755</v>
      </c>
      <c r="B2322" s="21" t="s">
        <v>8041</v>
      </c>
      <c r="C2322" s="13" t="s">
        <v>7465</v>
      </c>
      <c r="D2322" s="765" t="s">
        <v>8450</v>
      </c>
      <c r="E2322" s="22">
        <v>9600</v>
      </c>
      <c r="F2322" s="19"/>
      <c r="G2322" s="14">
        <f t="shared" si="42"/>
        <v>9600</v>
      </c>
      <c r="H2322" s="13"/>
    </row>
    <row r="2323" spans="1:8" x14ac:dyDescent="0.25">
      <c r="A2323" s="112">
        <v>44737</v>
      </c>
      <c r="B2323" s="21" t="s">
        <v>7553</v>
      </c>
      <c r="C2323" s="13" t="s">
        <v>7240</v>
      </c>
      <c r="D2323" s="777" t="s">
        <v>8043</v>
      </c>
      <c r="E2323" s="22">
        <v>252840</v>
      </c>
      <c r="F2323" s="19"/>
      <c r="G2323" s="752">
        <f t="shared" si="42"/>
        <v>252840</v>
      </c>
      <c r="H2323" s="13"/>
    </row>
    <row r="2324" spans="1:8" x14ac:dyDescent="0.25">
      <c r="A2324" s="112">
        <v>44737</v>
      </c>
      <c r="B2324" s="21" t="s">
        <v>7919</v>
      </c>
      <c r="C2324" s="13" t="s">
        <v>7240</v>
      </c>
      <c r="D2324" s="777" t="s">
        <v>8044</v>
      </c>
      <c r="E2324" s="22">
        <v>635790</v>
      </c>
      <c r="F2324" s="19"/>
      <c r="G2324" s="14">
        <f t="shared" si="42"/>
        <v>635790</v>
      </c>
      <c r="H2324" s="13"/>
    </row>
    <row r="2325" spans="1:8" x14ac:dyDescent="0.25">
      <c r="A2325" s="112">
        <v>44737</v>
      </c>
      <c r="B2325" s="21" t="s">
        <v>8041</v>
      </c>
      <c r="C2325" s="13" t="s">
        <v>7240</v>
      </c>
      <c r="D2325" s="777" t="s">
        <v>8045</v>
      </c>
      <c r="E2325" s="22">
        <v>390960</v>
      </c>
      <c r="F2325" s="19"/>
      <c r="G2325" s="14">
        <f t="shared" si="42"/>
        <v>390960</v>
      </c>
      <c r="H2325" s="13"/>
    </row>
    <row r="2326" spans="1:8" x14ac:dyDescent="0.25">
      <c r="A2326" s="112">
        <v>44761</v>
      </c>
      <c r="B2326" s="21" t="s">
        <v>8041</v>
      </c>
      <c r="C2326" s="13" t="s">
        <v>161</v>
      </c>
      <c r="D2326" s="765" t="s">
        <v>8216</v>
      </c>
      <c r="E2326" s="22">
        <v>60383</v>
      </c>
      <c r="F2326" s="19"/>
      <c r="G2326" s="14">
        <f>E2326-F2326</f>
        <v>60383</v>
      </c>
      <c r="H2326" s="13"/>
    </row>
    <row r="2327" spans="1:8" x14ac:dyDescent="0.25">
      <c r="A2327" s="112">
        <v>44769</v>
      </c>
      <c r="B2327" s="21" t="s">
        <v>7553</v>
      </c>
      <c r="C2327" s="13" t="s">
        <v>7240</v>
      </c>
      <c r="D2327" s="765"/>
      <c r="E2327" s="22"/>
      <c r="F2327" s="19">
        <v>100000</v>
      </c>
      <c r="G2327" s="14">
        <f t="shared" si="42"/>
        <v>-100000</v>
      </c>
      <c r="H2327" s="690" t="s">
        <v>8066</v>
      </c>
    </row>
    <row r="2328" spans="1:8" x14ac:dyDescent="0.25">
      <c r="A2328" s="112">
        <v>44777</v>
      </c>
      <c r="B2328" s="21" t="s">
        <v>7110</v>
      </c>
      <c r="C2328" s="13" t="s">
        <v>5186</v>
      </c>
      <c r="D2328" s="765"/>
      <c r="E2328" s="22"/>
      <c r="F2328" s="19">
        <v>3700</v>
      </c>
      <c r="G2328" s="14">
        <f t="shared" si="42"/>
        <v>-3700</v>
      </c>
      <c r="H2328" s="13" t="s">
        <v>4976</v>
      </c>
    </row>
    <row r="2329" spans="1:8" x14ac:dyDescent="0.25">
      <c r="A2329" s="112">
        <v>44777</v>
      </c>
      <c r="B2329" s="21" t="s">
        <v>7951</v>
      </c>
      <c r="C2329" s="13" t="s">
        <v>5186</v>
      </c>
      <c r="D2329" s="765"/>
      <c r="E2329" s="22"/>
      <c r="F2329" s="19">
        <v>95400</v>
      </c>
      <c r="G2329" s="14">
        <f t="shared" si="42"/>
        <v>-95400</v>
      </c>
      <c r="H2329" s="690" t="s">
        <v>8100</v>
      </c>
    </row>
    <row r="2330" spans="1:8" x14ac:dyDescent="0.25">
      <c r="A2330" s="112">
        <v>44777</v>
      </c>
      <c r="B2330" s="21" t="s">
        <v>7951</v>
      </c>
      <c r="C2330" s="13" t="s">
        <v>5186</v>
      </c>
      <c r="D2330" s="765"/>
      <c r="E2330" s="22"/>
      <c r="F2330" s="19">
        <v>5836</v>
      </c>
      <c r="G2330" s="14">
        <f t="shared" si="42"/>
        <v>-5836</v>
      </c>
      <c r="H2330" s="13" t="s">
        <v>4976</v>
      </c>
    </row>
    <row r="2331" spans="1:8" x14ac:dyDescent="0.25">
      <c r="A2331" s="112">
        <v>44777</v>
      </c>
      <c r="B2331" s="21" t="s">
        <v>7951</v>
      </c>
      <c r="C2331" s="13" t="s">
        <v>7952</v>
      </c>
      <c r="D2331" s="765"/>
      <c r="E2331" s="22"/>
      <c r="F2331" s="19">
        <v>250000</v>
      </c>
      <c r="G2331" s="14">
        <f t="shared" si="42"/>
        <v>-250000</v>
      </c>
      <c r="H2331" s="13" t="s">
        <v>8128</v>
      </c>
    </row>
    <row r="2332" spans="1:8" x14ac:dyDescent="0.25">
      <c r="A2332" s="112">
        <v>44718</v>
      </c>
      <c r="B2332" s="21" t="s">
        <v>1399</v>
      </c>
      <c r="C2332" s="13" t="s">
        <v>5680</v>
      </c>
      <c r="D2332" s="777" t="s">
        <v>8103</v>
      </c>
      <c r="E2332" s="22">
        <v>337580</v>
      </c>
      <c r="F2332" s="19"/>
      <c r="G2332" s="752">
        <f t="shared" ref="G2332:G2357" si="43">E2332-F2332</f>
        <v>337580</v>
      </c>
      <c r="H2332" s="13"/>
    </row>
    <row r="2333" spans="1:8" s="730" customFormat="1" x14ac:dyDescent="0.25">
      <c r="A2333" s="112">
        <v>44765</v>
      </c>
      <c r="B2333" s="21" t="s">
        <v>6503</v>
      </c>
      <c r="C2333" s="13" t="s">
        <v>166</v>
      </c>
      <c r="D2333" s="777" t="s">
        <v>8685</v>
      </c>
      <c r="E2333" s="22">
        <v>17400</v>
      </c>
      <c r="F2333" s="19"/>
      <c r="G2333" s="752">
        <f t="shared" si="43"/>
        <v>17400</v>
      </c>
      <c r="H2333" s="753"/>
    </row>
    <row r="2334" spans="1:8" s="730" customFormat="1" x14ac:dyDescent="0.25">
      <c r="A2334" s="112">
        <v>44770</v>
      </c>
      <c r="B2334" s="21" t="s">
        <v>6503</v>
      </c>
      <c r="C2334" s="13" t="s">
        <v>166</v>
      </c>
      <c r="D2334" s="777" t="s">
        <v>8684</v>
      </c>
      <c r="E2334" s="22">
        <v>4000</v>
      </c>
      <c r="F2334" s="19"/>
      <c r="G2334" s="752">
        <f t="shared" si="43"/>
        <v>4000</v>
      </c>
      <c r="H2334" s="753"/>
    </row>
    <row r="2335" spans="1:8" x14ac:dyDescent="0.25">
      <c r="A2335" s="112">
        <v>44768</v>
      </c>
      <c r="B2335" s="21" t="s">
        <v>8041</v>
      </c>
      <c r="C2335" s="13" t="s">
        <v>8454</v>
      </c>
      <c r="D2335" s="765"/>
      <c r="E2335" s="22"/>
      <c r="F2335" s="19">
        <v>100000</v>
      </c>
      <c r="G2335" s="14">
        <f t="shared" si="43"/>
        <v>-100000</v>
      </c>
      <c r="H2335" s="13" t="s">
        <v>8082</v>
      </c>
    </row>
    <row r="2336" spans="1:8" x14ac:dyDescent="0.25">
      <c r="A2336" s="112">
        <v>44769</v>
      </c>
      <c r="B2336" s="21" t="s">
        <v>7919</v>
      </c>
      <c r="C2336" s="13" t="s">
        <v>437</v>
      </c>
      <c r="D2336" s="765">
        <v>23799</v>
      </c>
      <c r="E2336" s="22">
        <v>61200</v>
      </c>
      <c r="F2336" s="19"/>
      <c r="G2336" s="14">
        <f t="shared" si="43"/>
        <v>61200</v>
      </c>
      <c r="H2336" s="13"/>
    </row>
    <row r="2337" spans="1:8" x14ac:dyDescent="0.25">
      <c r="A2337" s="112">
        <v>44771</v>
      </c>
      <c r="B2337" s="21" t="s">
        <v>8041</v>
      </c>
      <c r="C2337" s="13" t="s">
        <v>8089</v>
      </c>
      <c r="D2337" s="765"/>
      <c r="E2337" s="22">
        <v>5250000</v>
      </c>
      <c r="F2337" s="19"/>
      <c r="G2337" s="752">
        <f t="shared" si="43"/>
        <v>5250000</v>
      </c>
      <c r="H2337" s="13"/>
    </row>
    <row r="2338" spans="1:8" ht="31.5" x14ac:dyDescent="0.25">
      <c r="A2338" s="112">
        <v>44771</v>
      </c>
      <c r="B2338" s="742" t="s">
        <v>8041</v>
      </c>
      <c r="C2338" s="749" t="s">
        <v>8089</v>
      </c>
      <c r="D2338" s="778"/>
      <c r="E2338" s="750"/>
      <c r="F2338" s="751">
        <v>2400000</v>
      </c>
      <c r="G2338" s="752">
        <f t="shared" si="43"/>
        <v>-2400000</v>
      </c>
      <c r="H2338" s="731" t="s">
        <v>8090</v>
      </c>
    </row>
    <row r="2339" spans="1:8" x14ac:dyDescent="0.25">
      <c r="A2339" s="112">
        <v>44771</v>
      </c>
      <c r="B2339" s="21" t="s">
        <v>7919</v>
      </c>
      <c r="C2339" s="13" t="s">
        <v>166</v>
      </c>
      <c r="D2339" s="765"/>
      <c r="E2339" s="22">
        <v>151650</v>
      </c>
      <c r="F2339" s="19"/>
      <c r="G2339" s="14">
        <f t="shared" si="43"/>
        <v>151650</v>
      </c>
      <c r="H2339" s="13"/>
    </row>
    <row r="2340" spans="1:8" x14ac:dyDescent="0.25">
      <c r="A2340" s="112">
        <v>44772</v>
      </c>
      <c r="B2340" s="21" t="s">
        <v>7919</v>
      </c>
      <c r="C2340" s="13" t="s">
        <v>169</v>
      </c>
      <c r="D2340" s="765"/>
      <c r="E2340" s="22">
        <v>42000</v>
      </c>
      <c r="F2340" s="19"/>
      <c r="G2340" s="14">
        <f t="shared" si="43"/>
        <v>42000</v>
      </c>
      <c r="H2340" s="13"/>
    </row>
    <row r="2341" spans="1:8" x14ac:dyDescent="0.25">
      <c r="A2341" s="112">
        <v>44775</v>
      </c>
      <c r="B2341" s="21" t="s">
        <v>7919</v>
      </c>
      <c r="C2341" s="13" t="s">
        <v>437</v>
      </c>
      <c r="D2341" s="765">
        <v>23816</v>
      </c>
      <c r="E2341" s="22">
        <v>60000</v>
      </c>
      <c r="F2341" s="19"/>
      <c r="G2341" s="14">
        <f t="shared" si="43"/>
        <v>60000</v>
      </c>
      <c r="H2341" s="13"/>
    </row>
    <row r="2342" spans="1:8" x14ac:dyDescent="0.25">
      <c r="A2342" s="112">
        <v>44775</v>
      </c>
      <c r="B2342" s="21" t="s">
        <v>8041</v>
      </c>
      <c r="C2342" s="13" t="s">
        <v>3010</v>
      </c>
      <c r="D2342" s="765"/>
      <c r="E2342" s="22">
        <v>74700</v>
      </c>
      <c r="F2342" s="19"/>
      <c r="G2342" s="14">
        <f t="shared" si="43"/>
        <v>74700</v>
      </c>
      <c r="H2342" s="13" t="s">
        <v>8300</v>
      </c>
    </row>
    <row r="2343" spans="1:8" x14ac:dyDescent="0.25">
      <c r="A2343" s="112">
        <v>44777</v>
      </c>
      <c r="B2343" s="21" t="s">
        <v>7919</v>
      </c>
      <c r="C2343" s="13" t="s">
        <v>7240</v>
      </c>
      <c r="D2343" s="765"/>
      <c r="E2343" s="22"/>
      <c r="F2343" s="19">
        <v>250000</v>
      </c>
      <c r="G2343" s="14">
        <f t="shared" si="43"/>
        <v>-250000</v>
      </c>
      <c r="H2343" s="13" t="s">
        <v>7916</v>
      </c>
    </row>
    <row r="2344" spans="1:8" x14ac:dyDescent="0.25">
      <c r="A2344" s="112">
        <v>44777</v>
      </c>
      <c r="B2344" s="21" t="s">
        <v>7919</v>
      </c>
      <c r="C2344" s="13" t="s">
        <v>164</v>
      </c>
      <c r="D2344" s="765">
        <v>392</v>
      </c>
      <c r="E2344" s="22">
        <v>44979</v>
      </c>
      <c r="F2344" s="19"/>
      <c r="G2344" s="14">
        <f t="shared" si="43"/>
        <v>44979</v>
      </c>
      <c r="H2344" s="13"/>
    </row>
    <row r="2345" spans="1:8" x14ac:dyDescent="0.25">
      <c r="A2345" s="112">
        <v>44777</v>
      </c>
      <c r="B2345" s="21" t="s">
        <v>7919</v>
      </c>
      <c r="C2345" s="13" t="s">
        <v>164</v>
      </c>
      <c r="D2345" s="765">
        <v>396</v>
      </c>
      <c r="E2345" s="22">
        <v>455</v>
      </c>
      <c r="F2345" s="19"/>
      <c r="G2345" s="14">
        <f t="shared" si="43"/>
        <v>455</v>
      </c>
      <c r="H2345" s="13"/>
    </row>
    <row r="2346" spans="1:8" x14ac:dyDescent="0.25">
      <c r="A2346" s="112">
        <v>44779</v>
      </c>
      <c r="B2346" s="21" t="s">
        <v>7919</v>
      </c>
      <c r="C2346" s="13" t="s">
        <v>164</v>
      </c>
      <c r="D2346" s="765">
        <v>425</v>
      </c>
      <c r="E2346" s="22">
        <v>13280</v>
      </c>
      <c r="F2346" s="19"/>
      <c r="G2346" s="14">
        <f t="shared" si="43"/>
        <v>13280</v>
      </c>
      <c r="H2346" s="13"/>
    </row>
    <row r="2347" spans="1:8" x14ac:dyDescent="0.25">
      <c r="A2347" s="112">
        <v>44783</v>
      </c>
      <c r="B2347" s="21" t="s">
        <v>7919</v>
      </c>
      <c r="C2347" s="13" t="s">
        <v>7240</v>
      </c>
      <c r="D2347" s="765">
        <v>14</v>
      </c>
      <c r="E2347" s="22">
        <v>296380</v>
      </c>
      <c r="F2347" s="19"/>
      <c r="G2347" s="14">
        <f t="shared" si="43"/>
        <v>296380</v>
      </c>
      <c r="H2347" s="13"/>
    </row>
    <row r="2348" spans="1:8" x14ac:dyDescent="0.25">
      <c r="A2348" s="112">
        <v>44784</v>
      </c>
      <c r="B2348" s="21" t="s">
        <v>7919</v>
      </c>
      <c r="C2348" s="13" t="s">
        <v>437</v>
      </c>
      <c r="D2348" s="765">
        <v>23826</v>
      </c>
      <c r="E2348" s="22">
        <v>61200</v>
      </c>
      <c r="F2348" s="19"/>
      <c r="G2348" s="14">
        <f t="shared" si="43"/>
        <v>61200</v>
      </c>
      <c r="H2348" s="13"/>
    </row>
    <row r="2349" spans="1:8" x14ac:dyDescent="0.25">
      <c r="A2349" s="112">
        <v>44784</v>
      </c>
      <c r="B2349" s="21" t="s">
        <v>7919</v>
      </c>
      <c r="C2349" s="13" t="s">
        <v>166</v>
      </c>
      <c r="D2349" s="765" t="s">
        <v>8217</v>
      </c>
      <c r="E2349" s="22">
        <v>46000</v>
      </c>
      <c r="F2349" s="19"/>
      <c r="G2349" s="14">
        <f t="shared" si="43"/>
        <v>46000</v>
      </c>
      <c r="H2349" s="13"/>
    </row>
    <row r="2350" spans="1:8" x14ac:dyDescent="0.25">
      <c r="A2350" s="112">
        <v>44785</v>
      </c>
      <c r="B2350" s="21" t="s">
        <v>8041</v>
      </c>
      <c r="C2350" s="13" t="s">
        <v>169</v>
      </c>
      <c r="D2350" s="765"/>
      <c r="E2350" s="22">
        <v>114000</v>
      </c>
      <c r="F2350" s="19"/>
      <c r="G2350" s="14">
        <f t="shared" si="43"/>
        <v>114000</v>
      </c>
      <c r="H2350" s="13"/>
    </row>
    <row r="2351" spans="1:8" x14ac:dyDescent="0.25">
      <c r="A2351" s="112">
        <v>44789</v>
      </c>
      <c r="B2351" s="21" t="s">
        <v>8041</v>
      </c>
      <c r="C2351" s="13" t="s">
        <v>161</v>
      </c>
      <c r="D2351" s="765" t="s">
        <v>8310</v>
      </c>
      <c r="E2351" s="22">
        <v>52499</v>
      </c>
      <c r="F2351" s="19"/>
      <c r="G2351" s="14">
        <f t="shared" si="43"/>
        <v>52499</v>
      </c>
      <c r="H2351" s="13"/>
    </row>
    <row r="2352" spans="1:8" x14ac:dyDescent="0.25">
      <c r="A2352" s="112">
        <v>44793</v>
      </c>
      <c r="B2352" s="21" t="s">
        <v>7919</v>
      </c>
      <c r="C2352" s="13" t="s">
        <v>169</v>
      </c>
      <c r="D2352" s="765">
        <v>273</v>
      </c>
      <c r="E2352" s="22">
        <v>126250</v>
      </c>
      <c r="F2352" s="19"/>
      <c r="G2352" s="752">
        <f t="shared" si="43"/>
        <v>126250</v>
      </c>
      <c r="H2352" s="13"/>
    </row>
    <row r="2353" spans="1:8" x14ac:dyDescent="0.25">
      <c r="A2353" s="112">
        <v>44793</v>
      </c>
      <c r="B2353" s="21" t="s">
        <v>7919</v>
      </c>
      <c r="C2353" s="13" t="s">
        <v>164</v>
      </c>
      <c r="D2353" s="765" t="s">
        <v>8213</v>
      </c>
      <c r="E2353" s="22">
        <v>58635</v>
      </c>
      <c r="F2353" s="19"/>
      <c r="G2353" s="14">
        <f t="shared" si="43"/>
        <v>58635</v>
      </c>
      <c r="H2353" s="13"/>
    </row>
    <row r="2354" spans="1:8" x14ac:dyDescent="0.25">
      <c r="A2354" s="112">
        <v>44793</v>
      </c>
      <c r="B2354" s="21" t="s">
        <v>1399</v>
      </c>
      <c r="C2354" s="13" t="s">
        <v>164</v>
      </c>
      <c r="D2354" s="765"/>
      <c r="E2354" s="22">
        <v>10762</v>
      </c>
      <c r="F2354" s="19"/>
      <c r="G2354" s="14">
        <f t="shared" si="43"/>
        <v>10762</v>
      </c>
      <c r="H2354" s="13" t="s">
        <v>8214</v>
      </c>
    </row>
    <row r="2355" spans="1:8" ht="15.75" customHeight="1" x14ac:dyDescent="0.25">
      <c r="A2355" s="112">
        <v>44795</v>
      </c>
      <c r="B2355" s="21" t="s">
        <v>7919</v>
      </c>
      <c r="C2355" s="13" t="s">
        <v>169</v>
      </c>
      <c r="D2355" s="765" t="s">
        <v>8327</v>
      </c>
      <c r="E2355" s="22">
        <v>10750</v>
      </c>
      <c r="F2355" s="19"/>
      <c r="G2355" s="752">
        <f t="shared" si="43"/>
        <v>10750</v>
      </c>
      <c r="H2355" s="13"/>
    </row>
    <row r="2356" spans="1:8" ht="15.75" customHeight="1" x14ac:dyDescent="0.25">
      <c r="A2356" s="112">
        <v>44795</v>
      </c>
      <c r="B2356" s="21" t="s">
        <v>7919</v>
      </c>
      <c r="C2356" s="13" t="s">
        <v>166</v>
      </c>
      <c r="D2356" s="765" t="s">
        <v>8218</v>
      </c>
      <c r="E2356" s="22">
        <v>115000</v>
      </c>
      <c r="F2356" s="19"/>
      <c r="G2356" s="14">
        <f t="shared" si="43"/>
        <v>115000</v>
      </c>
      <c r="H2356" s="13"/>
    </row>
    <row r="2357" spans="1:8" x14ac:dyDescent="0.25">
      <c r="A2357" s="112">
        <v>44796</v>
      </c>
      <c r="B2357" s="21" t="s">
        <v>7919</v>
      </c>
      <c r="C2357" s="13" t="s">
        <v>169</v>
      </c>
      <c r="D2357" s="765">
        <v>287</v>
      </c>
      <c r="E2357" s="22">
        <v>10750</v>
      </c>
      <c r="F2357" s="19"/>
      <c r="G2357" s="752">
        <f t="shared" si="43"/>
        <v>10750</v>
      </c>
      <c r="H2357" s="13"/>
    </row>
    <row r="2358" spans="1:8" x14ac:dyDescent="0.25">
      <c r="A2358" s="112">
        <v>44797</v>
      </c>
      <c r="B2358" s="21" t="s">
        <v>6953</v>
      </c>
      <c r="C2358" s="13" t="s">
        <v>169</v>
      </c>
      <c r="D2358" s="765"/>
      <c r="E2358" s="22"/>
      <c r="F2358" s="19">
        <v>19000</v>
      </c>
      <c r="G2358" s="752">
        <f t="shared" ref="G2358:G2383" si="44">E2358-F2358</f>
        <v>-19000</v>
      </c>
      <c r="H2358" s="13" t="s">
        <v>7874</v>
      </c>
    </row>
    <row r="2359" spans="1:8" x14ac:dyDescent="0.25">
      <c r="A2359" s="112">
        <v>44797</v>
      </c>
      <c r="B2359" s="21" t="s">
        <v>6516</v>
      </c>
      <c r="C2359" s="13" t="s">
        <v>169</v>
      </c>
      <c r="D2359" s="765"/>
      <c r="E2359" s="22"/>
      <c r="F2359" s="19">
        <v>16410</v>
      </c>
      <c r="G2359" s="752">
        <f t="shared" si="44"/>
        <v>-16410</v>
      </c>
      <c r="H2359" s="13" t="s">
        <v>7874</v>
      </c>
    </row>
    <row r="2360" spans="1:8" x14ac:dyDescent="0.25">
      <c r="A2360" s="112">
        <v>44797</v>
      </c>
      <c r="B2360" s="21" t="s">
        <v>7919</v>
      </c>
      <c r="C2360" s="13" t="s">
        <v>169</v>
      </c>
      <c r="D2360" s="765"/>
      <c r="E2360" s="22"/>
      <c r="F2360" s="19">
        <v>42000</v>
      </c>
      <c r="G2360" s="752">
        <f t="shared" si="44"/>
        <v>-42000</v>
      </c>
      <c r="H2360" s="13" t="s">
        <v>7874</v>
      </c>
    </row>
    <row r="2361" spans="1:8" x14ac:dyDescent="0.25">
      <c r="A2361" s="112">
        <v>44797</v>
      </c>
      <c r="B2361" s="21" t="s">
        <v>8041</v>
      </c>
      <c r="C2361" s="13" t="s">
        <v>169</v>
      </c>
      <c r="D2361" s="765"/>
      <c r="E2361" s="22"/>
      <c r="F2361" s="19">
        <v>114000</v>
      </c>
      <c r="G2361" s="752">
        <f t="shared" si="44"/>
        <v>-114000</v>
      </c>
      <c r="H2361" s="13" t="s">
        <v>7874</v>
      </c>
    </row>
    <row r="2362" spans="1:8" x14ac:dyDescent="0.25">
      <c r="A2362" s="112">
        <v>44798</v>
      </c>
      <c r="B2362" s="21" t="s">
        <v>7919</v>
      </c>
      <c r="C2362" s="13" t="s">
        <v>169</v>
      </c>
      <c r="D2362" s="765" t="s">
        <v>8219</v>
      </c>
      <c r="E2362" s="22">
        <v>5885</v>
      </c>
      <c r="F2362" s="19"/>
      <c r="G2362" s="14">
        <f t="shared" si="44"/>
        <v>5885</v>
      </c>
      <c r="H2362" s="13"/>
    </row>
    <row r="2363" spans="1:8" x14ac:dyDescent="0.25">
      <c r="A2363" s="112">
        <v>44800</v>
      </c>
      <c r="B2363" s="21" t="s">
        <v>7919</v>
      </c>
      <c r="C2363" s="13" t="s">
        <v>7240</v>
      </c>
      <c r="D2363" s="765"/>
      <c r="E2363" s="22"/>
      <c r="F2363" s="19">
        <v>30000</v>
      </c>
      <c r="G2363" s="752">
        <f t="shared" si="44"/>
        <v>-30000</v>
      </c>
      <c r="H2363" s="13" t="s">
        <v>1156</v>
      </c>
    </row>
    <row r="2364" spans="1:8" ht="18.75" x14ac:dyDescent="0.25">
      <c r="A2364" s="112">
        <v>44802</v>
      </c>
      <c r="B2364" s="21" t="s">
        <v>1399</v>
      </c>
      <c r="C2364" s="13" t="s">
        <v>2195</v>
      </c>
      <c r="D2364" s="765"/>
      <c r="E2364" s="22"/>
      <c r="F2364" s="19">
        <v>91480</v>
      </c>
      <c r="G2364" s="752">
        <f t="shared" si="44"/>
        <v>-91480</v>
      </c>
      <c r="H2364" s="754" t="s">
        <v>8209</v>
      </c>
    </row>
    <row r="2365" spans="1:8" ht="18.75" x14ac:dyDescent="0.25">
      <c r="A2365" s="112">
        <v>44802</v>
      </c>
      <c r="B2365" s="21" t="s">
        <v>6503</v>
      </c>
      <c r="C2365" s="13" t="s">
        <v>2195</v>
      </c>
      <c r="D2365" s="765"/>
      <c r="E2365" s="22"/>
      <c r="F2365" s="19">
        <v>48520</v>
      </c>
      <c r="G2365" s="752">
        <f t="shared" si="44"/>
        <v>-48520</v>
      </c>
      <c r="H2365" s="754"/>
    </row>
    <row r="2366" spans="1:8" x14ac:dyDescent="0.25">
      <c r="A2366" s="112">
        <v>44802</v>
      </c>
      <c r="B2366" s="21" t="s">
        <v>8041</v>
      </c>
      <c r="C2366" s="13" t="s">
        <v>3010</v>
      </c>
      <c r="D2366" s="765"/>
      <c r="E2366" s="22">
        <v>27000</v>
      </c>
      <c r="F2366" s="19"/>
      <c r="G2366" s="14">
        <f t="shared" si="44"/>
        <v>27000</v>
      </c>
      <c r="H2366" s="13" t="s">
        <v>8301</v>
      </c>
    </row>
    <row r="2367" spans="1:8" x14ac:dyDescent="0.25">
      <c r="A2367" s="112">
        <v>44802</v>
      </c>
      <c r="B2367" s="21" t="s">
        <v>8041</v>
      </c>
      <c r="C2367" s="13" t="s">
        <v>3010</v>
      </c>
      <c r="D2367" s="765"/>
      <c r="E2367" s="22">
        <v>129999</v>
      </c>
      <c r="F2367" s="19"/>
      <c r="G2367" s="14">
        <f t="shared" si="44"/>
        <v>129999</v>
      </c>
      <c r="H2367" s="13"/>
    </row>
    <row r="2368" spans="1:8" x14ac:dyDescent="0.25">
      <c r="A2368" s="112">
        <v>44803</v>
      </c>
      <c r="B2368" s="21" t="s">
        <v>7919</v>
      </c>
      <c r="C2368" s="13" t="s">
        <v>7240</v>
      </c>
      <c r="D2368" s="765"/>
      <c r="E2368" s="22">
        <v>-62900</v>
      </c>
      <c r="F2368" s="19"/>
      <c r="G2368" s="752">
        <f t="shared" si="44"/>
        <v>-62900</v>
      </c>
      <c r="H2368" s="13" t="s">
        <v>8211</v>
      </c>
    </row>
    <row r="2369" spans="1:8" x14ac:dyDescent="0.25">
      <c r="A2369" s="112">
        <v>44803</v>
      </c>
      <c r="B2369" s="21" t="s">
        <v>7919</v>
      </c>
      <c r="C2369" s="13" t="s">
        <v>7240</v>
      </c>
      <c r="D2369" s="765"/>
      <c r="E2369" s="22">
        <v>47040</v>
      </c>
      <c r="F2369" s="19"/>
      <c r="G2369" s="752">
        <f t="shared" si="44"/>
        <v>47040</v>
      </c>
      <c r="H2369" s="13" t="s">
        <v>8212</v>
      </c>
    </row>
    <row r="2370" spans="1:8" x14ac:dyDescent="0.25">
      <c r="A2370" s="112">
        <v>44803</v>
      </c>
      <c r="B2370" s="21" t="s">
        <v>7553</v>
      </c>
      <c r="C2370" s="13" t="s">
        <v>7240</v>
      </c>
      <c r="D2370" s="765"/>
      <c r="E2370" s="22"/>
      <c r="F2370" s="19">
        <v>2840</v>
      </c>
      <c r="G2370" s="752">
        <f t="shared" si="44"/>
        <v>-2840</v>
      </c>
      <c r="H2370" s="13" t="s">
        <v>3917</v>
      </c>
    </row>
    <row r="2371" spans="1:8" x14ac:dyDescent="0.25">
      <c r="A2371" s="112">
        <v>44803</v>
      </c>
      <c r="B2371" s="21" t="s">
        <v>7919</v>
      </c>
      <c r="C2371" s="13" t="s">
        <v>7240</v>
      </c>
      <c r="D2371" s="777">
        <v>15</v>
      </c>
      <c r="E2371" s="22">
        <v>111730</v>
      </c>
      <c r="F2371" s="19"/>
      <c r="G2371" s="752">
        <f t="shared" si="44"/>
        <v>111730</v>
      </c>
      <c r="H2371" s="13"/>
    </row>
    <row r="2372" spans="1:8" x14ac:dyDescent="0.25">
      <c r="A2372" s="112">
        <v>44803</v>
      </c>
      <c r="B2372" s="21" t="s">
        <v>7919</v>
      </c>
      <c r="C2372" s="13" t="s">
        <v>7240</v>
      </c>
      <c r="D2372" s="765"/>
      <c r="E2372" s="22"/>
      <c r="F2372" s="19">
        <v>100000</v>
      </c>
      <c r="G2372" s="14">
        <f t="shared" si="44"/>
        <v>-100000</v>
      </c>
      <c r="H2372" s="13" t="s">
        <v>8233</v>
      </c>
    </row>
    <row r="2373" spans="1:8" x14ac:dyDescent="0.25">
      <c r="A2373" s="112">
        <v>44803</v>
      </c>
      <c r="B2373" s="21" t="s">
        <v>7919</v>
      </c>
      <c r="C2373" s="13" t="s">
        <v>7240</v>
      </c>
      <c r="D2373" s="765"/>
      <c r="E2373" s="22"/>
      <c r="F2373" s="19">
        <v>100000</v>
      </c>
      <c r="G2373" s="14">
        <f t="shared" si="44"/>
        <v>-100000</v>
      </c>
      <c r="H2373" s="13" t="s">
        <v>8234</v>
      </c>
    </row>
    <row r="2374" spans="1:8" x14ac:dyDescent="0.25">
      <c r="A2374" s="112">
        <v>44803</v>
      </c>
      <c r="B2374" s="21" t="s">
        <v>7919</v>
      </c>
      <c r="C2374" s="13" t="s">
        <v>7240</v>
      </c>
      <c r="D2374" s="765"/>
      <c r="E2374" s="22"/>
      <c r="F2374" s="19">
        <v>139000</v>
      </c>
      <c r="G2374" s="14">
        <f t="shared" si="44"/>
        <v>-139000</v>
      </c>
      <c r="H2374" s="13" t="s">
        <v>8235</v>
      </c>
    </row>
    <row r="2375" spans="1:8" x14ac:dyDescent="0.25">
      <c r="A2375" s="112">
        <v>44805</v>
      </c>
      <c r="B2375" s="21" t="s">
        <v>7919</v>
      </c>
      <c r="C2375" s="13" t="s">
        <v>169</v>
      </c>
      <c r="D2375" s="765" t="s">
        <v>8328</v>
      </c>
      <c r="E2375" s="22">
        <v>68150</v>
      </c>
      <c r="F2375" s="19"/>
      <c r="G2375" s="14">
        <f t="shared" si="44"/>
        <v>68150</v>
      </c>
      <c r="H2375" s="13"/>
    </row>
    <row r="2376" spans="1:8" x14ac:dyDescent="0.25">
      <c r="A2376" s="112">
        <v>44807</v>
      </c>
      <c r="B2376" s="21" t="s">
        <v>8041</v>
      </c>
      <c r="C2376" s="13" t="s">
        <v>3010</v>
      </c>
      <c r="D2376" s="765"/>
      <c r="E2376" s="22"/>
      <c r="F2376" s="19">
        <v>22500</v>
      </c>
      <c r="G2376" s="14">
        <f t="shared" si="44"/>
        <v>-22500</v>
      </c>
      <c r="H2376" s="13" t="s">
        <v>1156</v>
      </c>
    </row>
    <row r="2377" spans="1:8" x14ac:dyDescent="0.25">
      <c r="A2377" s="112">
        <v>44811</v>
      </c>
      <c r="B2377" s="21" t="s">
        <v>10149</v>
      </c>
      <c r="C2377" s="13" t="s">
        <v>5680</v>
      </c>
      <c r="D2377" s="765"/>
      <c r="E2377" s="22"/>
      <c r="F2377" s="19">
        <v>131000</v>
      </c>
      <c r="G2377" s="14">
        <f t="shared" si="44"/>
        <v>-131000</v>
      </c>
      <c r="H2377" s="13" t="s">
        <v>3917</v>
      </c>
    </row>
    <row r="2378" spans="1:8" x14ac:dyDescent="0.25">
      <c r="A2378" s="112">
        <v>44809</v>
      </c>
      <c r="B2378" s="21" t="s">
        <v>1399</v>
      </c>
      <c r="C2378" s="13" t="s">
        <v>5680</v>
      </c>
      <c r="D2378" s="765"/>
      <c r="E2378" s="22"/>
      <c r="F2378" s="19">
        <v>150000</v>
      </c>
      <c r="G2378" s="14">
        <f t="shared" si="44"/>
        <v>-150000</v>
      </c>
      <c r="H2378" s="13" t="s">
        <v>8238</v>
      </c>
    </row>
    <row r="2379" spans="1:8" x14ac:dyDescent="0.25">
      <c r="A2379" s="112">
        <v>44809</v>
      </c>
      <c r="B2379" s="21" t="s">
        <v>8041</v>
      </c>
      <c r="C2379" s="13" t="s">
        <v>3010</v>
      </c>
      <c r="D2379" s="765"/>
      <c r="E2379" s="22">
        <v>27000</v>
      </c>
      <c r="F2379" s="19"/>
      <c r="G2379" s="14">
        <f t="shared" si="44"/>
        <v>27000</v>
      </c>
      <c r="H2379" s="13" t="s">
        <v>1156</v>
      </c>
    </row>
    <row r="2380" spans="1:8" x14ac:dyDescent="0.25">
      <c r="A2380" s="112">
        <v>44809</v>
      </c>
      <c r="B2380" s="21" t="s">
        <v>8041</v>
      </c>
      <c r="C2380" s="13" t="s">
        <v>3010</v>
      </c>
      <c r="D2380" s="765"/>
      <c r="E2380" s="22">
        <v>45323</v>
      </c>
      <c r="F2380" s="19"/>
      <c r="G2380" s="14">
        <f t="shared" si="44"/>
        <v>45323</v>
      </c>
      <c r="H2380" s="13"/>
    </row>
    <row r="2381" spans="1:8" x14ac:dyDescent="0.25">
      <c r="A2381" s="112">
        <v>44809</v>
      </c>
      <c r="B2381" s="21" t="s">
        <v>8041</v>
      </c>
      <c r="C2381" s="13" t="s">
        <v>7465</v>
      </c>
      <c r="D2381" s="765" t="s">
        <v>8311</v>
      </c>
      <c r="E2381" s="22">
        <v>59395</v>
      </c>
      <c r="F2381" s="19"/>
      <c r="G2381" s="14">
        <f t="shared" si="44"/>
        <v>59395</v>
      </c>
      <c r="H2381" s="13"/>
    </row>
    <row r="2382" spans="1:8" x14ac:dyDescent="0.25">
      <c r="A2382" s="112">
        <v>44809</v>
      </c>
      <c r="B2382" s="21" t="s">
        <v>8041</v>
      </c>
      <c r="C2382" s="13" t="s">
        <v>7465</v>
      </c>
      <c r="D2382" s="765" t="s">
        <v>8312</v>
      </c>
      <c r="E2382" s="22">
        <v>935180</v>
      </c>
      <c r="F2382" s="19"/>
      <c r="G2382" s="14">
        <f t="shared" si="44"/>
        <v>935180</v>
      </c>
      <c r="H2382" s="13"/>
    </row>
    <row r="2383" spans="1:8" x14ac:dyDescent="0.25">
      <c r="A2383" s="112">
        <v>44809</v>
      </c>
      <c r="B2383" s="21" t="s">
        <v>8041</v>
      </c>
      <c r="C2383" s="13" t="s">
        <v>7465</v>
      </c>
      <c r="D2383" s="765" t="s">
        <v>8313</v>
      </c>
      <c r="E2383" s="22">
        <v>28800</v>
      </c>
      <c r="F2383" s="19"/>
      <c r="G2383" s="14">
        <f t="shared" si="44"/>
        <v>28800</v>
      </c>
      <c r="H2383" s="13"/>
    </row>
    <row r="2384" spans="1:8" x14ac:dyDescent="0.25">
      <c r="A2384" s="112">
        <v>44809</v>
      </c>
      <c r="B2384" s="21" t="s">
        <v>8041</v>
      </c>
      <c r="C2384" s="13" t="s">
        <v>7465</v>
      </c>
      <c r="D2384" s="765" t="s">
        <v>8314</v>
      </c>
      <c r="E2384" s="22">
        <v>421212</v>
      </c>
      <c r="F2384" s="19"/>
      <c r="G2384" s="14">
        <f t="shared" ref="G2384:G2406" si="45">E2384-F2384</f>
        <v>421212</v>
      </c>
      <c r="H2384" s="13"/>
    </row>
    <row r="2385" spans="1:8" x14ac:dyDescent="0.25">
      <c r="A2385" s="112">
        <v>44809</v>
      </c>
      <c r="B2385" s="21" t="s">
        <v>8041</v>
      </c>
      <c r="C2385" s="13" t="s">
        <v>7465</v>
      </c>
      <c r="D2385" s="765" t="s">
        <v>8315</v>
      </c>
      <c r="E2385" s="22">
        <v>371865</v>
      </c>
      <c r="F2385" s="19"/>
      <c r="G2385" s="14">
        <f t="shared" si="45"/>
        <v>371865</v>
      </c>
      <c r="H2385" s="13"/>
    </row>
    <row r="2386" spans="1:8" x14ac:dyDescent="0.25">
      <c r="A2386" s="112">
        <v>44809</v>
      </c>
      <c r="B2386" s="21" t="s">
        <v>7951</v>
      </c>
      <c r="C2386" s="13" t="s">
        <v>7952</v>
      </c>
      <c r="D2386" s="765"/>
      <c r="E2386" s="22"/>
      <c r="F2386" s="19">
        <v>400000</v>
      </c>
      <c r="G2386" s="14">
        <f t="shared" si="45"/>
        <v>-400000</v>
      </c>
      <c r="H2386" s="13" t="s">
        <v>8264</v>
      </c>
    </row>
    <row r="2387" spans="1:8" x14ac:dyDescent="0.25">
      <c r="A2387" s="112">
        <v>44811</v>
      </c>
      <c r="B2387" s="21" t="s">
        <v>8041</v>
      </c>
      <c r="C2387" s="13" t="s">
        <v>8454</v>
      </c>
      <c r="D2387" s="765" t="s">
        <v>8455</v>
      </c>
      <c r="E2387" s="22">
        <v>200000</v>
      </c>
      <c r="F2387" s="19"/>
      <c r="G2387" s="14">
        <f t="shared" si="45"/>
        <v>200000</v>
      </c>
      <c r="H2387" s="13" t="s">
        <v>8518</v>
      </c>
    </row>
    <row r="2388" spans="1:8" x14ac:dyDescent="0.25">
      <c r="A2388" s="112">
        <v>44811</v>
      </c>
      <c r="B2388" s="21" t="s">
        <v>1399</v>
      </c>
      <c r="C2388" s="13" t="s">
        <v>7240</v>
      </c>
      <c r="D2388" s="765" t="s">
        <v>8364</v>
      </c>
      <c r="E2388" s="22">
        <v>854151</v>
      </c>
      <c r="F2388" s="19"/>
      <c r="G2388" s="14">
        <f t="shared" si="45"/>
        <v>854151</v>
      </c>
      <c r="H2388" s="13"/>
    </row>
    <row r="2389" spans="1:8" x14ac:dyDescent="0.25">
      <c r="A2389" s="112">
        <v>44816</v>
      </c>
      <c r="B2389" s="21" t="s">
        <v>6509</v>
      </c>
      <c r="C2389" s="13" t="s">
        <v>3010</v>
      </c>
      <c r="D2389" s="765"/>
      <c r="E2389" s="22"/>
      <c r="F2389" s="19">
        <v>4661</v>
      </c>
      <c r="G2389" s="14">
        <f t="shared" si="45"/>
        <v>-4661</v>
      </c>
      <c r="H2389" s="13" t="s">
        <v>3917</v>
      </c>
    </row>
    <row r="2390" spans="1:8" x14ac:dyDescent="0.25">
      <c r="A2390" s="112">
        <v>44816</v>
      </c>
      <c r="B2390" s="21" t="s">
        <v>8041</v>
      </c>
      <c r="C2390" s="13" t="s">
        <v>7465</v>
      </c>
      <c r="D2390" s="765" t="s">
        <v>8401</v>
      </c>
      <c r="E2390" s="22">
        <v>20800</v>
      </c>
      <c r="F2390" s="19"/>
      <c r="G2390" s="14">
        <f t="shared" si="45"/>
        <v>20800</v>
      </c>
      <c r="H2390" s="13"/>
    </row>
    <row r="2391" spans="1:8" x14ac:dyDescent="0.25">
      <c r="A2391" s="112">
        <v>44818</v>
      </c>
      <c r="B2391" s="21" t="s">
        <v>8041</v>
      </c>
      <c r="C2391" s="13" t="s">
        <v>180</v>
      </c>
      <c r="D2391" s="765" t="s">
        <v>8365</v>
      </c>
      <c r="E2391" s="22">
        <v>100800</v>
      </c>
      <c r="F2391" s="19"/>
      <c r="G2391" s="14">
        <f t="shared" si="45"/>
        <v>100800</v>
      </c>
      <c r="H2391" s="13"/>
    </row>
    <row r="2392" spans="1:8" x14ac:dyDescent="0.25">
      <c r="A2392" s="112">
        <v>44818</v>
      </c>
      <c r="B2392" s="21" t="s">
        <v>8041</v>
      </c>
      <c r="C2392" s="13" t="s">
        <v>7465</v>
      </c>
      <c r="D2392" s="765" t="s">
        <v>8316</v>
      </c>
      <c r="E2392" s="22">
        <v>274016</v>
      </c>
      <c r="F2392" s="19"/>
      <c r="G2392" s="14">
        <f t="shared" si="45"/>
        <v>274016</v>
      </c>
      <c r="H2392" s="13"/>
    </row>
    <row r="2393" spans="1:8" x14ac:dyDescent="0.25">
      <c r="A2393" s="112">
        <v>44819</v>
      </c>
      <c r="B2393" s="21" t="s">
        <v>7951</v>
      </c>
      <c r="C2393" s="13" t="s">
        <v>7465</v>
      </c>
      <c r="D2393" s="765" t="s">
        <v>8317</v>
      </c>
      <c r="E2393" s="22">
        <v>111043</v>
      </c>
      <c r="F2393" s="19"/>
      <c r="G2393" s="14">
        <f t="shared" si="45"/>
        <v>111043</v>
      </c>
      <c r="H2393" s="13"/>
    </row>
    <row r="2394" spans="1:8" x14ac:dyDescent="0.25">
      <c r="A2394" s="112">
        <v>44819</v>
      </c>
      <c r="B2394" s="21" t="s">
        <v>7919</v>
      </c>
      <c r="C2394" s="13" t="s">
        <v>8392</v>
      </c>
      <c r="D2394" s="765" t="s">
        <v>8393</v>
      </c>
      <c r="E2394" s="22">
        <v>455186</v>
      </c>
      <c r="F2394" s="19"/>
      <c r="G2394" s="14">
        <f t="shared" si="45"/>
        <v>455186</v>
      </c>
      <c r="H2394" s="13"/>
    </row>
    <row r="2395" spans="1:8" x14ac:dyDescent="0.25">
      <c r="A2395" s="112">
        <v>44819</v>
      </c>
      <c r="B2395" s="21" t="s">
        <v>8041</v>
      </c>
      <c r="C2395" s="13" t="s">
        <v>8392</v>
      </c>
      <c r="D2395" s="765" t="s">
        <v>8394</v>
      </c>
      <c r="E2395" s="22">
        <v>47092</v>
      </c>
      <c r="F2395" s="19"/>
      <c r="G2395" s="14">
        <f t="shared" si="45"/>
        <v>47092</v>
      </c>
      <c r="H2395" s="13"/>
    </row>
    <row r="2396" spans="1:8" x14ac:dyDescent="0.25">
      <c r="A2396" s="112">
        <v>44820</v>
      </c>
      <c r="B2396" s="21" t="s">
        <v>8075</v>
      </c>
      <c r="C2396" s="13" t="s">
        <v>166</v>
      </c>
      <c r="D2396" s="765" t="s">
        <v>8362</v>
      </c>
      <c r="E2396" s="22">
        <v>31200</v>
      </c>
      <c r="F2396" s="19"/>
      <c r="G2396" s="14">
        <f t="shared" si="45"/>
        <v>31200</v>
      </c>
      <c r="H2396" s="13"/>
    </row>
    <row r="2397" spans="1:8" x14ac:dyDescent="0.25">
      <c r="A2397" s="112">
        <v>44820</v>
      </c>
      <c r="B2397" s="21" t="s">
        <v>7919</v>
      </c>
      <c r="C2397" s="13" t="s">
        <v>180</v>
      </c>
      <c r="D2397" s="765" t="s">
        <v>8366</v>
      </c>
      <c r="E2397" s="22">
        <v>59880</v>
      </c>
      <c r="F2397" s="19"/>
      <c r="G2397" s="14">
        <f t="shared" si="45"/>
        <v>59880</v>
      </c>
      <c r="H2397" s="13"/>
    </row>
    <row r="2398" spans="1:8" x14ac:dyDescent="0.25">
      <c r="A2398" s="112">
        <v>44823</v>
      </c>
      <c r="B2398" s="21" t="s">
        <v>2932</v>
      </c>
      <c r="C2398" s="13" t="s">
        <v>6765</v>
      </c>
      <c r="D2398" s="765" t="s">
        <v>8399</v>
      </c>
      <c r="E2398" s="22">
        <v>76350</v>
      </c>
      <c r="F2398" s="19"/>
      <c r="G2398" s="14">
        <f t="shared" si="45"/>
        <v>76350</v>
      </c>
      <c r="H2398" s="13"/>
    </row>
    <row r="2399" spans="1:8" x14ac:dyDescent="0.25">
      <c r="A2399" s="112">
        <v>44827</v>
      </c>
      <c r="B2399" s="21" t="s">
        <v>8041</v>
      </c>
      <c r="C2399" s="13" t="s">
        <v>7465</v>
      </c>
      <c r="D2399" s="765" t="s">
        <v>8451</v>
      </c>
      <c r="E2399" s="22">
        <v>41600</v>
      </c>
      <c r="F2399" s="19"/>
      <c r="G2399" s="14">
        <f t="shared" si="45"/>
        <v>41600</v>
      </c>
      <c r="H2399" s="13"/>
    </row>
    <row r="2400" spans="1:8" x14ac:dyDescent="0.25">
      <c r="A2400" s="112">
        <v>44827</v>
      </c>
      <c r="B2400" s="21" t="s">
        <v>8041</v>
      </c>
      <c r="C2400" s="13" t="s">
        <v>7465</v>
      </c>
      <c r="D2400" s="765" t="s">
        <v>8452</v>
      </c>
      <c r="E2400" s="22">
        <v>255657</v>
      </c>
      <c r="F2400" s="19"/>
      <c r="G2400" s="14">
        <f t="shared" si="45"/>
        <v>255657</v>
      </c>
      <c r="H2400" s="13"/>
    </row>
    <row r="2401" spans="1:8" x14ac:dyDescent="0.25">
      <c r="A2401" s="112">
        <v>44827</v>
      </c>
      <c r="B2401" s="21" t="s">
        <v>8075</v>
      </c>
      <c r="C2401" s="13" t="s">
        <v>162</v>
      </c>
      <c r="D2401" s="765" t="s">
        <v>8384</v>
      </c>
      <c r="E2401" s="22">
        <v>17510</v>
      </c>
      <c r="F2401" s="19"/>
      <c r="G2401" s="14">
        <f t="shared" si="45"/>
        <v>17510</v>
      </c>
      <c r="H2401" s="13" t="s">
        <v>8386</v>
      </c>
    </row>
    <row r="2402" spans="1:8" x14ac:dyDescent="0.25">
      <c r="A2402" s="112">
        <v>44828</v>
      </c>
      <c r="B2402" s="21" t="s">
        <v>3945</v>
      </c>
      <c r="C2402" s="13" t="s">
        <v>437</v>
      </c>
      <c r="D2402" s="765" t="s">
        <v>8363</v>
      </c>
      <c r="E2402" s="22">
        <v>68000</v>
      </c>
      <c r="F2402" s="19"/>
      <c r="G2402" s="14">
        <f t="shared" si="45"/>
        <v>68000</v>
      </c>
      <c r="H2402" s="13"/>
    </row>
    <row r="2403" spans="1:8" ht="15.75" customHeight="1" x14ac:dyDescent="0.25">
      <c r="A2403" s="112">
        <v>44831</v>
      </c>
      <c r="B2403" s="21" t="s">
        <v>7919</v>
      </c>
      <c r="C2403" s="13" t="s">
        <v>7240</v>
      </c>
      <c r="D2403" s="765"/>
      <c r="E2403" s="22"/>
      <c r="F2403" s="19">
        <v>109040</v>
      </c>
      <c r="G2403" s="14">
        <f t="shared" si="45"/>
        <v>-109040</v>
      </c>
      <c r="H2403" s="755" t="s">
        <v>8368</v>
      </c>
    </row>
    <row r="2404" spans="1:8" x14ac:dyDescent="0.25">
      <c r="A2404" s="112">
        <v>44831</v>
      </c>
      <c r="B2404" s="21" t="s">
        <v>8041</v>
      </c>
      <c r="C2404" s="13" t="s">
        <v>7240</v>
      </c>
      <c r="D2404" s="765"/>
      <c r="E2404" s="22"/>
      <c r="F2404" s="19">
        <v>390960</v>
      </c>
      <c r="G2404" s="14">
        <f t="shared" si="45"/>
        <v>-390960</v>
      </c>
      <c r="H2404" s="755"/>
    </row>
    <row r="2405" spans="1:8" x14ac:dyDescent="0.25">
      <c r="A2405" s="112">
        <v>44833</v>
      </c>
      <c r="B2405" s="21" t="s">
        <v>8041</v>
      </c>
      <c r="C2405" s="13" t="s">
        <v>7465</v>
      </c>
      <c r="D2405" s="765" t="s">
        <v>8453</v>
      </c>
      <c r="E2405" s="22">
        <v>232416</v>
      </c>
      <c r="F2405" s="19"/>
      <c r="G2405" s="14">
        <f t="shared" si="45"/>
        <v>232416</v>
      </c>
      <c r="H2405" s="756"/>
    </row>
    <row r="2406" spans="1:8" x14ac:dyDescent="0.25">
      <c r="A2406" s="112">
        <v>44835</v>
      </c>
      <c r="B2406" s="21" t="s">
        <v>7919</v>
      </c>
      <c r="C2406" s="13" t="s">
        <v>7465</v>
      </c>
      <c r="D2406" s="765" t="s">
        <v>8402</v>
      </c>
      <c r="E2406" s="22">
        <v>651281</v>
      </c>
      <c r="F2406" s="19"/>
      <c r="G2406" s="14">
        <f t="shared" si="45"/>
        <v>651281</v>
      </c>
      <c r="H2406" s="13"/>
    </row>
    <row r="2407" spans="1:8" x14ac:dyDescent="0.25">
      <c r="A2407" s="112">
        <v>44835</v>
      </c>
      <c r="B2407" s="21" t="s">
        <v>7919</v>
      </c>
      <c r="C2407" s="13" t="s">
        <v>437</v>
      </c>
      <c r="D2407" s="765" t="s">
        <v>8403</v>
      </c>
      <c r="E2407" s="22">
        <v>42000</v>
      </c>
      <c r="F2407" s="19"/>
      <c r="G2407" s="14">
        <f t="shared" ref="G2407:G2429" si="46">E2407-F2407</f>
        <v>42000</v>
      </c>
      <c r="H2407" s="13"/>
    </row>
    <row r="2408" spans="1:8" x14ac:dyDescent="0.25">
      <c r="A2408" s="112">
        <v>44837</v>
      </c>
      <c r="B2408" s="21" t="s">
        <v>8075</v>
      </c>
      <c r="C2408" s="13" t="s">
        <v>8392</v>
      </c>
      <c r="D2408" s="765" t="s">
        <v>7681</v>
      </c>
      <c r="E2408" s="22">
        <v>9067</v>
      </c>
      <c r="F2408" s="19"/>
      <c r="G2408" s="14">
        <f t="shared" si="46"/>
        <v>9067</v>
      </c>
      <c r="H2408" s="13"/>
    </row>
    <row r="2409" spans="1:8" x14ac:dyDescent="0.25">
      <c r="A2409" s="112">
        <v>44837</v>
      </c>
      <c r="B2409" s="21" t="s">
        <v>8041</v>
      </c>
      <c r="C2409" s="13" t="s">
        <v>8392</v>
      </c>
      <c r="D2409" s="765" t="s">
        <v>8102</v>
      </c>
      <c r="E2409" s="22">
        <v>154641</v>
      </c>
      <c r="F2409" s="19"/>
      <c r="G2409" s="14">
        <f t="shared" si="46"/>
        <v>154641</v>
      </c>
      <c r="H2409" s="13"/>
    </row>
    <row r="2410" spans="1:8" x14ac:dyDescent="0.25">
      <c r="A2410" s="112">
        <v>44837</v>
      </c>
      <c r="B2410" s="21" t="s">
        <v>7919</v>
      </c>
      <c r="C2410" s="13" t="s">
        <v>8392</v>
      </c>
      <c r="D2410" s="765" t="s">
        <v>8395</v>
      </c>
      <c r="E2410" s="22">
        <v>118082</v>
      </c>
      <c r="F2410" s="19"/>
      <c r="G2410" s="14">
        <f t="shared" si="46"/>
        <v>118082</v>
      </c>
      <c r="H2410" s="13"/>
    </row>
    <row r="2411" spans="1:8" s="730" customFormat="1" ht="31.5" x14ac:dyDescent="0.25">
      <c r="A2411" s="112">
        <v>44837</v>
      </c>
      <c r="B2411" s="742" t="s">
        <v>7919</v>
      </c>
      <c r="C2411" s="749" t="s">
        <v>8392</v>
      </c>
      <c r="D2411" s="778"/>
      <c r="E2411" s="750"/>
      <c r="F2411" s="751">
        <v>343867</v>
      </c>
      <c r="G2411" s="752">
        <f t="shared" si="46"/>
        <v>-343867</v>
      </c>
      <c r="H2411" s="755" t="s">
        <v>8396</v>
      </c>
    </row>
    <row r="2412" spans="1:8" x14ac:dyDescent="0.25">
      <c r="A2412" s="112">
        <v>44837</v>
      </c>
      <c r="B2412" s="21" t="s">
        <v>8041</v>
      </c>
      <c r="C2412" s="749" t="s">
        <v>8392</v>
      </c>
      <c r="D2412" s="765"/>
      <c r="E2412" s="22"/>
      <c r="F2412" s="19">
        <v>167000</v>
      </c>
      <c r="G2412" s="752">
        <f t="shared" si="46"/>
        <v>-167000</v>
      </c>
      <c r="H2412" s="13" t="s">
        <v>8397</v>
      </c>
    </row>
    <row r="2413" spans="1:8" x14ac:dyDescent="0.25">
      <c r="A2413" s="112">
        <v>44838</v>
      </c>
      <c r="B2413" s="21" t="s">
        <v>7919</v>
      </c>
      <c r="C2413" s="13" t="s">
        <v>169</v>
      </c>
      <c r="D2413" s="765" t="s">
        <v>8410</v>
      </c>
      <c r="E2413" s="22">
        <v>2400</v>
      </c>
      <c r="F2413" s="19"/>
      <c r="G2413" s="752">
        <f t="shared" si="46"/>
        <v>2400</v>
      </c>
      <c r="H2413" s="13" t="s">
        <v>8411</v>
      </c>
    </row>
    <row r="2414" spans="1:8" x14ac:dyDescent="0.25">
      <c r="A2414" s="112">
        <v>44838</v>
      </c>
      <c r="B2414" s="21" t="s">
        <v>7919</v>
      </c>
      <c r="C2414" s="13" t="s">
        <v>7465</v>
      </c>
      <c r="D2414" s="765" t="s">
        <v>8493</v>
      </c>
      <c r="E2414" s="22">
        <v>14601</v>
      </c>
      <c r="F2414" s="19"/>
      <c r="G2414" s="752">
        <f t="shared" si="46"/>
        <v>14601</v>
      </c>
      <c r="H2414" s="13"/>
    </row>
    <row r="2415" spans="1:8" x14ac:dyDescent="0.25">
      <c r="A2415" s="112">
        <v>44840</v>
      </c>
      <c r="B2415" s="21" t="s">
        <v>8041</v>
      </c>
      <c r="C2415" s="13" t="s">
        <v>5186</v>
      </c>
      <c r="D2415" s="765"/>
      <c r="E2415" s="22"/>
      <c r="F2415" s="19">
        <v>300000</v>
      </c>
      <c r="G2415" s="752">
        <f t="shared" si="46"/>
        <v>-300000</v>
      </c>
      <c r="H2415" s="13" t="s">
        <v>8420</v>
      </c>
    </row>
    <row r="2416" spans="1:8" x14ac:dyDescent="0.25">
      <c r="A2416" s="112">
        <v>44841</v>
      </c>
      <c r="B2416" s="21" t="s">
        <v>8041</v>
      </c>
      <c r="C2416" s="13" t="s">
        <v>8454</v>
      </c>
      <c r="D2416" s="765" t="s">
        <v>8456</v>
      </c>
      <c r="E2416" s="22">
        <v>120000</v>
      </c>
      <c r="F2416" s="19"/>
      <c r="G2416" s="752">
        <f t="shared" si="46"/>
        <v>120000</v>
      </c>
      <c r="H2416" s="13" t="s">
        <v>8457</v>
      </c>
    </row>
    <row r="2417" spans="1:8" x14ac:dyDescent="0.25">
      <c r="A2417" s="112">
        <v>44845</v>
      </c>
      <c r="B2417" s="21" t="s">
        <v>8337</v>
      </c>
      <c r="C2417" s="13" t="s">
        <v>2195</v>
      </c>
      <c r="D2417" s="765" t="s">
        <v>8469</v>
      </c>
      <c r="E2417" s="22">
        <v>150728</v>
      </c>
      <c r="F2417" s="19"/>
      <c r="G2417" s="752">
        <f t="shared" si="46"/>
        <v>150728</v>
      </c>
      <c r="H2417" s="13" t="s">
        <v>8470</v>
      </c>
    </row>
    <row r="2418" spans="1:8" x14ac:dyDescent="0.25">
      <c r="A2418" s="112">
        <v>44846</v>
      </c>
      <c r="B2418" s="21" t="s">
        <v>8041</v>
      </c>
      <c r="C2418" s="13" t="s">
        <v>8454</v>
      </c>
      <c r="D2418" s="765" t="s">
        <v>8467</v>
      </c>
      <c r="E2418" s="22">
        <v>162000</v>
      </c>
      <c r="F2418" s="19"/>
      <c r="G2418" s="752">
        <f t="shared" si="46"/>
        <v>162000</v>
      </c>
      <c r="H2418" s="13" t="s">
        <v>8468</v>
      </c>
    </row>
    <row r="2419" spans="1:8" x14ac:dyDescent="0.25">
      <c r="A2419" s="112">
        <v>44847</v>
      </c>
      <c r="B2419" s="21" t="s">
        <v>8337</v>
      </c>
      <c r="C2419" s="13" t="s">
        <v>7240</v>
      </c>
      <c r="D2419" s="765"/>
      <c r="E2419" s="22"/>
      <c r="F2419" s="19">
        <v>300000</v>
      </c>
      <c r="G2419" s="752">
        <f t="shared" si="46"/>
        <v>-300000</v>
      </c>
      <c r="H2419" s="13" t="s">
        <v>8478</v>
      </c>
    </row>
    <row r="2420" spans="1:8" x14ac:dyDescent="0.25">
      <c r="A2420" s="112">
        <v>44848</v>
      </c>
      <c r="B2420" s="21" t="s">
        <v>8041</v>
      </c>
      <c r="C2420" s="13" t="s">
        <v>161</v>
      </c>
      <c r="D2420" s="765"/>
      <c r="E2420" s="22"/>
      <c r="F2420" s="19">
        <v>52499</v>
      </c>
      <c r="G2420" s="752">
        <f t="shared" si="46"/>
        <v>-52499</v>
      </c>
      <c r="H2420" s="13" t="s">
        <v>8475</v>
      </c>
    </row>
    <row r="2421" spans="1:8" x14ac:dyDescent="0.25">
      <c r="A2421" s="112">
        <v>44848</v>
      </c>
      <c r="B2421" s="21" t="s">
        <v>7919</v>
      </c>
      <c r="C2421" s="13" t="s">
        <v>169</v>
      </c>
      <c r="D2421" s="765"/>
      <c r="E2421" s="22"/>
      <c r="F2421" s="19">
        <v>224000</v>
      </c>
      <c r="G2421" s="752">
        <f t="shared" si="46"/>
        <v>-224000</v>
      </c>
      <c r="H2421" s="13" t="s">
        <v>8479</v>
      </c>
    </row>
    <row r="2422" spans="1:8" x14ac:dyDescent="0.25">
      <c r="A2422" s="112">
        <v>44848</v>
      </c>
      <c r="B2422" s="21" t="s">
        <v>8041</v>
      </c>
      <c r="C2422" s="13" t="s">
        <v>5186</v>
      </c>
      <c r="D2422" s="765" t="s">
        <v>8521</v>
      </c>
      <c r="E2422" s="22">
        <v>861760</v>
      </c>
      <c r="F2422" s="19"/>
      <c r="G2422" s="752">
        <f t="shared" si="46"/>
        <v>861760</v>
      </c>
      <c r="H2422" s="13"/>
    </row>
    <row r="2423" spans="1:8" x14ac:dyDescent="0.25">
      <c r="A2423" s="112">
        <v>44849</v>
      </c>
      <c r="B2423" s="21" t="s">
        <v>7919</v>
      </c>
      <c r="C2423" s="13" t="s">
        <v>169</v>
      </c>
      <c r="D2423" s="765" t="s">
        <v>8476</v>
      </c>
      <c r="E2423" s="22">
        <v>30588</v>
      </c>
      <c r="F2423" s="19"/>
      <c r="G2423" s="752">
        <f t="shared" si="46"/>
        <v>30588</v>
      </c>
      <c r="H2423" s="13" t="s">
        <v>8477</v>
      </c>
    </row>
    <row r="2424" spans="1:8" x14ac:dyDescent="0.25">
      <c r="A2424" s="112">
        <v>44851</v>
      </c>
      <c r="B2424" s="21" t="s">
        <v>7919</v>
      </c>
      <c r="C2424" s="13" t="s">
        <v>166</v>
      </c>
      <c r="D2424" s="765" t="s">
        <v>8519</v>
      </c>
      <c r="E2424" s="22">
        <v>46700</v>
      </c>
      <c r="F2424" s="19"/>
      <c r="G2424" s="752">
        <f t="shared" si="46"/>
        <v>46700</v>
      </c>
      <c r="H2424" s="13" t="s">
        <v>8520</v>
      </c>
    </row>
    <row r="2425" spans="1:8" x14ac:dyDescent="0.25">
      <c r="A2425" s="112">
        <v>44852</v>
      </c>
      <c r="B2425" s="21" t="s">
        <v>8075</v>
      </c>
      <c r="C2425" s="13" t="s">
        <v>5186</v>
      </c>
      <c r="D2425" s="765" t="s">
        <v>8522</v>
      </c>
      <c r="E2425" s="22">
        <v>63132</v>
      </c>
      <c r="F2425" s="19"/>
      <c r="G2425" s="752">
        <f t="shared" si="46"/>
        <v>63132</v>
      </c>
      <c r="H2425" s="13"/>
    </row>
    <row r="2426" spans="1:8" x14ac:dyDescent="0.25">
      <c r="A2426" s="112">
        <v>44852</v>
      </c>
      <c r="B2426" s="21" t="s">
        <v>8041</v>
      </c>
      <c r="C2426" s="13" t="s">
        <v>7465</v>
      </c>
      <c r="D2426" s="765" t="s">
        <v>8544</v>
      </c>
      <c r="E2426" s="22">
        <v>85219</v>
      </c>
      <c r="F2426" s="19"/>
      <c r="G2426" s="752">
        <f t="shared" si="46"/>
        <v>85219</v>
      </c>
      <c r="H2426" s="13"/>
    </row>
    <row r="2427" spans="1:8" x14ac:dyDescent="0.25">
      <c r="A2427" s="112">
        <v>44854</v>
      </c>
      <c r="B2427" s="21" t="s">
        <v>8041</v>
      </c>
      <c r="C2427" s="13" t="s">
        <v>7465</v>
      </c>
      <c r="D2427" s="765"/>
      <c r="E2427" s="22"/>
      <c r="F2427" s="19">
        <v>300000</v>
      </c>
      <c r="G2427" s="752">
        <f t="shared" si="46"/>
        <v>-300000</v>
      </c>
      <c r="H2427" s="13" t="s">
        <v>8507</v>
      </c>
    </row>
    <row r="2428" spans="1:8" x14ac:dyDescent="0.25">
      <c r="A2428" s="112">
        <v>44854</v>
      </c>
      <c r="B2428" s="21" t="s">
        <v>8041</v>
      </c>
      <c r="C2428" s="13" t="s">
        <v>7465</v>
      </c>
      <c r="D2428" s="765"/>
      <c r="E2428" s="22"/>
      <c r="F2428" s="19">
        <v>460000</v>
      </c>
      <c r="G2428" s="752">
        <f t="shared" si="46"/>
        <v>-460000</v>
      </c>
      <c r="H2428" s="13" t="s">
        <v>8508</v>
      </c>
    </row>
    <row r="2429" spans="1:8" x14ac:dyDescent="0.25">
      <c r="A2429" s="112">
        <v>44854</v>
      </c>
      <c r="B2429" s="21" t="s">
        <v>8041</v>
      </c>
      <c r="C2429" s="13" t="s">
        <v>8454</v>
      </c>
      <c r="D2429" s="765"/>
      <c r="E2429" s="22"/>
      <c r="F2429" s="19">
        <v>200000</v>
      </c>
      <c r="G2429" s="14">
        <f t="shared" si="46"/>
        <v>-200000</v>
      </c>
      <c r="H2429" s="13" t="s">
        <v>8509</v>
      </c>
    </row>
    <row r="2430" spans="1:8" x14ac:dyDescent="0.25">
      <c r="A2430" s="112">
        <v>44854</v>
      </c>
      <c r="B2430" s="21" t="s">
        <v>8041</v>
      </c>
      <c r="C2430" s="13" t="s">
        <v>8392</v>
      </c>
      <c r="D2430" s="765" t="s">
        <v>7682</v>
      </c>
      <c r="E2430" s="22">
        <v>77950</v>
      </c>
      <c r="F2430" s="19"/>
      <c r="G2430" s="14">
        <f t="shared" ref="G2430:G2478" si="47">E2430-F2430</f>
        <v>77950</v>
      </c>
      <c r="H2430" s="13"/>
    </row>
    <row r="2431" spans="1:8" x14ac:dyDescent="0.25">
      <c r="A2431" s="112">
        <v>44854</v>
      </c>
      <c r="B2431" s="21" t="s">
        <v>7919</v>
      </c>
      <c r="C2431" s="13" t="s">
        <v>8392</v>
      </c>
      <c r="D2431" s="765" t="s">
        <v>8523</v>
      </c>
      <c r="E2431" s="22">
        <v>113397</v>
      </c>
      <c r="F2431" s="19"/>
      <c r="G2431" s="14">
        <f t="shared" si="47"/>
        <v>113397</v>
      </c>
      <c r="H2431" s="13"/>
    </row>
    <row r="2432" spans="1:8" x14ac:dyDescent="0.25">
      <c r="A2432" s="112">
        <v>44854</v>
      </c>
      <c r="B2432" s="21" t="s">
        <v>7919</v>
      </c>
      <c r="C2432" s="13" t="s">
        <v>169</v>
      </c>
      <c r="D2432" s="765" t="s">
        <v>8524</v>
      </c>
      <c r="E2432" s="22">
        <v>4000</v>
      </c>
      <c r="F2432" s="19"/>
      <c r="G2432" s="752">
        <f t="shared" si="47"/>
        <v>4000</v>
      </c>
      <c r="H2432" s="13" t="s">
        <v>8525</v>
      </c>
    </row>
    <row r="2433" spans="1:8" x14ac:dyDescent="0.25">
      <c r="A2433" s="112">
        <v>44855</v>
      </c>
      <c r="B2433" s="21" t="s">
        <v>8337</v>
      </c>
      <c r="C2433" s="13" t="s">
        <v>7465</v>
      </c>
      <c r="D2433" s="765" t="s">
        <v>8870</v>
      </c>
      <c r="E2433" s="22">
        <v>196262</v>
      </c>
      <c r="F2433" s="19"/>
      <c r="G2433" s="14">
        <f t="shared" si="47"/>
        <v>196262</v>
      </c>
      <c r="H2433" s="13"/>
    </row>
    <row r="2434" spans="1:8" x14ac:dyDescent="0.25">
      <c r="A2434" s="112">
        <v>44858</v>
      </c>
      <c r="B2434" s="21" t="s">
        <v>8041</v>
      </c>
      <c r="C2434" s="13" t="s">
        <v>5186</v>
      </c>
      <c r="D2434" s="765"/>
      <c r="E2434" s="22"/>
      <c r="F2434" s="19">
        <v>300950</v>
      </c>
      <c r="G2434" s="14">
        <f t="shared" si="47"/>
        <v>-300950</v>
      </c>
      <c r="H2434" s="13" t="s">
        <v>8535</v>
      </c>
    </row>
    <row r="2435" spans="1:8" x14ac:dyDescent="0.25">
      <c r="A2435" s="112">
        <v>44859</v>
      </c>
      <c r="B2435" s="21" t="s">
        <v>7919</v>
      </c>
      <c r="C2435" s="13" t="s">
        <v>8392</v>
      </c>
      <c r="D2435" s="765"/>
      <c r="E2435" s="22"/>
      <c r="F2435" s="19">
        <v>200000</v>
      </c>
      <c r="G2435" s="14">
        <f t="shared" si="47"/>
        <v>-200000</v>
      </c>
      <c r="H2435" s="13" t="s">
        <v>8536</v>
      </c>
    </row>
    <row r="2436" spans="1:8" x14ac:dyDescent="0.25">
      <c r="A2436" s="112">
        <v>44859</v>
      </c>
      <c r="B2436" s="21" t="s">
        <v>7919</v>
      </c>
      <c r="C2436" s="13" t="s">
        <v>162</v>
      </c>
      <c r="D2436" s="765" t="s">
        <v>8554</v>
      </c>
      <c r="E2436" s="22">
        <v>27990</v>
      </c>
      <c r="F2436" s="19"/>
      <c r="G2436" s="14">
        <f t="shared" si="47"/>
        <v>27990</v>
      </c>
      <c r="H2436" s="13" t="s">
        <v>8555</v>
      </c>
    </row>
    <row r="2437" spans="1:8" x14ac:dyDescent="0.25">
      <c r="A2437" s="112">
        <v>44859</v>
      </c>
      <c r="B2437" s="21" t="s">
        <v>7919</v>
      </c>
      <c r="C2437" s="13" t="s">
        <v>166</v>
      </c>
      <c r="D2437" s="765"/>
      <c r="E2437" s="22"/>
      <c r="F2437" s="19">
        <v>147140</v>
      </c>
      <c r="G2437" s="14">
        <f t="shared" si="47"/>
        <v>-147140</v>
      </c>
      <c r="H2437" s="1191" t="s">
        <v>8539</v>
      </c>
    </row>
    <row r="2438" spans="1:8" x14ac:dyDescent="0.25">
      <c r="A2438" s="112">
        <v>44859</v>
      </c>
      <c r="B2438" s="21" t="s">
        <v>8075</v>
      </c>
      <c r="C2438" s="13" t="s">
        <v>166</v>
      </c>
      <c r="D2438" s="765"/>
      <c r="E2438" s="22"/>
      <c r="F2438" s="19">
        <v>31200</v>
      </c>
      <c r="G2438" s="14">
        <f t="shared" si="47"/>
        <v>-31200</v>
      </c>
      <c r="H2438" s="1191"/>
    </row>
    <row r="2439" spans="1:8" x14ac:dyDescent="0.25">
      <c r="A2439" s="112">
        <v>44859</v>
      </c>
      <c r="B2439" s="21" t="s">
        <v>8557</v>
      </c>
      <c r="C2439" s="13" t="s">
        <v>166</v>
      </c>
      <c r="D2439" s="765"/>
      <c r="E2439" s="22"/>
      <c r="F2439" s="19">
        <v>109718</v>
      </c>
      <c r="G2439" s="14">
        <f t="shared" si="47"/>
        <v>-109718</v>
      </c>
      <c r="H2439" s="1191"/>
    </row>
    <row r="2440" spans="1:8" x14ac:dyDescent="0.25">
      <c r="A2440" s="112">
        <v>44860</v>
      </c>
      <c r="B2440" s="21" t="s">
        <v>6503</v>
      </c>
      <c r="C2440" s="13" t="s">
        <v>2195</v>
      </c>
      <c r="D2440" s="765" t="s">
        <v>8582</v>
      </c>
      <c r="E2440" s="22">
        <v>23920</v>
      </c>
      <c r="F2440" s="19"/>
      <c r="G2440" s="14">
        <f t="shared" si="47"/>
        <v>23920</v>
      </c>
      <c r="H2440" s="744"/>
    </row>
    <row r="2441" spans="1:8" x14ac:dyDescent="0.25">
      <c r="A2441" s="112">
        <v>44860</v>
      </c>
      <c r="B2441" s="21" t="s">
        <v>1399</v>
      </c>
      <c r="C2441" s="13" t="s">
        <v>2195</v>
      </c>
      <c r="D2441" s="765"/>
      <c r="E2441" s="22"/>
      <c r="F2441" s="19"/>
      <c r="G2441" s="14">
        <f t="shared" si="47"/>
        <v>0</v>
      </c>
      <c r="H2441" s="13"/>
    </row>
    <row r="2442" spans="1:8" x14ac:dyDescent="0.25">
      <c r="A2442" s="112">
        <v>44860</v>
      </c>
      <c r="B2442" s="21" t="s">
        <v>8337</v>
      </c>
      <c r="C2442" s="13" t="s">
        <v>2195</v>
      </c>
      <c r="D2442" s="765"/>
      <c r="E2442" s="22"/>
      <c r="F2442" s="19">
        <v>728</v>
      </c>
      <c r="G2442" s="14">
        <f t="shared" si="47"/>
        <v>-728</v>
      </c>
      <c r="H2442" s="13" t="s">
        <v>7874</v>
      </c>
    </row>
    <row r="2443" spans="1:8" x14ac:dyDescent="0.25">
      <c r="A2443" s="112">
        <v>44860</v>
      </c>
      <c r="B2443" s="21" t="s">
        <v>8337</v>
      </c>
      <c r="C2443" s="13" t="s">
        <v>2195</v>
      </c>
      <c r="D2443" s="765"/>
      <c r="E2443" s="22"/>
      <c r="F2443" s="19">
        <v>150000</v>
      </c>
      <c r="G2443" s="14">
        <f t="shared" si="47"/>
        <v>-150000</v>
      </c>
      <c r="H2443" s="1206" t="s">
        <v>8552</v>
      </c>
    </row>
    <row r="2444" spans="1:8" x14ac:dyDescent="0.25">
      <c r="A2444" s="112">
        <v>44860</v>
      </c>
      <c r="B2444" s="21" t="s">
        <v>6503</v>
      </c>
      <c r="C2444" s="13" t="s">
        <v>2195</v>
      </c>
      <c r="D2444" s="765"/>
      <c r="E2444" s="22"/>
      <c r="F2444" s="19">
        <v>23920</v>
      </c>
      <c r="G2444" s="14">
        <f t="shared" si="47"/>
        <v>-23920</v>
      </c>
      <c r="H2444" s="1206"/>
    </row>
    <row r="2445" spans="1:8" x14ac:dyDescent="0.25">
      <c r="A2445" s="112">
        <v>44860</v>
      </c>
      <c r="B2445" s="21" t="s">
        <v>8557</v>
      </c>
      <c r="C2445" s="13" t="s">
        <v>2195</v>
      </c>
      <c r="D2445" s="765"/>
      <c r="E2445" s="22"/>
      <c r="F2445" s="19">
        <v>11080</v>
      </c>
      <c r="G2445" s="14">
        <f t="shared" si="47"/>
        <v>-11080</v>
      </c>
      <c r="H2445" s="1206"/>
    </row>
    <row r="2446" spans="1:8" x14ac:dyDescent="0.25">
      <c r="A2446" s="112">
        <v>44860</v>
      </c>
      <c r="B2446" s="21" t="s">
        <v>8557</v>
      </c>
      <c r="C2446" s="13" t="s">
        <v>166</v>
      </c>
      <c r="D2446" s="765" t="s">
        <v>8578</v>
      </c>
      <c r="E2446" s="22">
        <v>125000</v>
      </c>
      <c r="F2446" s="19"/>
      <c r="G2446" s="14">
        <f t="shared" si="47"/>
        <v>125000</v>
      </c>
      <c r="H2446" s="756" t="s">
        <v>8580</v>
      </c>
    </row>
    <row r="2447" spans="1:8" x14ac:dyDescent="0.25">
      <c r="A2447" s="112">
        <v>44860</v>
      </c>
      <c r="B2447" s="21" t="s">
        <v>7919</v>
      </c>
      <c r="C2447" s="13" t="s">
        <v>8454</v>
      </c>
      <c r="D2447" s="765" t="s">
        <v>8739</v>
      </c>
      <c r="E2447" s="22">
        <v>42000</v>
      </c>
      <c r="F2447" s="19"/>
      <c r="G2447" s="14">
        <f t="shared" si="47"/>
        <v>42000</v>
      </c>
      <c r="H2447" s="756" t="s">
        <v>8740</v>
      </c>
    </row>
    <row r="2448" spans="1:8" x14ac:dyDescent="0.25">
      <c r="A2448" s="112">
        <v>44862</v>
      </c>
      <c r="B2448" s="21" t="s">
        <v>7919</v>
      </c>
      <c r="C2448" s="13" t="s">
        <v>166</v>
      </c>
      <c r="D2448" s="765" t="s">
        <v>8579</v>
      </c>
      <c r="E2448" s="22">
        <v>25000</v>
      </c>
      <c r="F2448" s="19"/>
      <c r="G2448" s="14">
        <f t="shared" si="47"/>
        <v>25000</v>
      </c>
      <c r="H2448" s="756" t="s">
        <v>8581</v>
      </c>
    </row>
    <row r="2449" spans="1:8" x14ac:dyDescent="0.25">
      <c r="A2449" s="112">
        <v>44861</v>
      </c>
      <c r="B2449" s="21" t="s">
        <v>7951</v>
      </c>
      <c r="C2449" s="13" t="s">
        <v>7952</v>
      </c>
      <c r="D2449" s="765"/>
      <c r="E2449" s="22"/>
      <c r="F2449" s="19">
        <v>495000</v>
      </c>
      <c r="G2449" s="14">
        <f t="shared" si="47"/>
        <v>-495000</v>
      </c>
      <c r="H2449" s="13" t="s">
        <v>8548</v>
      </c>
    </row>
    <row r="2450" spans="1:8" x14ac:dyDescent="0.25">
      <c r="A2450" s="112">
        <v>44861</v>
      </c>
      <c r="B2450" s="21" t="s">
        <v>8041</v>
      </c>
      <c r="C2450" s="13" t="s">
        <v>3010</v>
      </c>
      <c r="D2450" s="765"/>
      <c r="E2450" s="22"/>
      <c r="F2450" s="19">
        <v>150000</v>
      </c>
      <c r="G2450" s="14">
        <f t="shared" si="47"/>
        <v>-150000</v>
      </c>
      <c r="H2450" s="13" t="s">
        <v>8551</v>
      </c>
    </row>
    <row r="2451" spans="1:8" x14ac:dyDescent="0.25">
      <c r="A2451" s="112">
        <v>44862</v>
      </c>
      <c r="B2451" s="21" t="s">
        <v>8337</v>
      </c>
      <c r="C2451" s="13" t="s">
        <v>7240</v>
      </c>
      <c r="D2451" s="765"/>
      <c r="E2451" s="22"/>
      <c r="F2451" s="19">
        <v>192000</v>
      </c>
      <c r="G2451" s="14">
        <f t="shared" si="47"/>
        <v>-192000</v>
      </c>
      <c r="H2451" s="13" t="s">
        <v>8553</v>
      </c>
    </row>
    <row r="2452" spans="1:8" x14ac:dyDescent="0.25">
      <c r="A2452" s="112">
        <v>44863</v>
      </c>
      <c r="B2452" s="21" t="s">
        <v>8530</v>
      </c>
      <c r="C2452" s="13" t="s">
        <v>166</v>
      </c>
      <c r="D2452" s="765" t="s">
        <v>8652</v>
      </c>
      <c r="E2452" s="22">
        <v>24000</v>
      </c>
      <c r="F2452" s="19"/>
      <c r="G2452" s="14">
        <f t="shared" si="47"/>
        <v>24000</v>
      </c>
      <c r="H2452" s="13" t="s">
        <v>8651</v>
      </c>
    </row>
    <row r="2453" spans="1:8" x14ac:dyDescent="0.25">
      <c r="A2453" s="112">
        <v>44865</v>
      </c>
      <c r="B2453" s="21" t="s">
        <v>8557</v>
      </c>
      <c r="C2453" s="13" t="s">
        <v>8392</v>
      </c>
      <c r="D2453" s="765" t="s">
        <v>7749</v>
      </c>
      <c r="E2453" s="22">
        <v>315599</v>
      </c>
      <c r="F2453" s="19"/>
      <c r="G2453" s="14">
        <f t="shared" si="47"/>
        <v>315599</v>
      </c>
      <c r="H2453" s="13"/>
    </row>
    <row r="2454" spans="1:8" x14ac:dyDescent="0.25">
      <c r="A2454" s="112">
        <v>44865</v>
      </c>
      <c r="B2454" s="21" t="s">
        <v>8041</v>
      </c>
      <c r="C2454" s="13" t="s">
        <v>8392</v>
      </c>
      <c r="D2454" s="765" t="s">
        <v>7812</v>
      </c>
      <c r="E2454" s="22">
        <v>17676</v>
      </c>
      <c r="F2454" s="19"/>
      <c r="G2454" s="14">
        <f t="shared" si="47"/>
        <v>17676</v>
      </c>
      <c r="H2454" s="13"/>
    </row>
    <row r="2455" spans="1:8" x14ac:dyDescent="0.25">
      <c r="A2455" s="112">
        <v>44865</v>
      </c>
      <c r="B2455" s="21" t="s">
        <v>7919</v>
      </c>
      <c r="C2455" s="13" t="s">
        <v>8392</v>
      </c>
      <c r="D2455" s="765" t="s">
        <v>8589</v>
      </c>
      <c r="E2455" s="22">
        <v>8421</v>
      </c>
      <c r="F2455" s="19"/>
      <c r="G2455" s="14">
        <f t="shared" si="47"/>
        <v>8421</v>
      </c>
      <c r="H2455" s="13"/>
    </row>
    <row r="2456" spans="1:8" x14ac:dyDescent="0.25">
      <c r="A2456" s="112">
        <v>44865</v>
      </c>
      <c r="B2456" s="21" t="s">
        <v>8530</v>
      </c>
      <c r="C2456" s="13" t="s">
        <v>8392</v>
      </c>
      <c r="D2456" s="765" t="s">
        <v>8044</v>
      </c>
      <c r="E2456" s="22">
        <v>112292</v>
      </c>
      <c r="F2456" s="19"/>
      <c r="G2456" s="14">
        <f t="shared" si="47"/>
        <v>112292</v>
      </c>
      <c r="H2456" s="13"/>
    </row>
    <row r="2457" spans="1:8" x14ac:dyDescent="0.25">
      <c r="A2457" s="112">
        <v>44865</v>
      </c>
      <c r="B2457" s="21" t="s">
        <v>1399</v>
      </c>
      <c r="C2457" s="13" t="s">
        <v>7240</v>
      </c>
      <c r="D2457" s="765"/>
      <c r="E2457" s="22"/>
      <c r="F2457" s="19">
        <v>50000</v>
      </c>
      <c r="G2457" s="14">
        <f t="shared" si="47"/>
        <v>-50000</v>
      </c>
      <c r="H2457" s="13" t="s">
        <v>1156</v>
      </c>
    </row>
    <row r="2458" spans="1:8" x14ac:dyDescent="0.25">
      <c r="A2458" s="112">
        <v>44866</v>
      </c>
      <c r="B2458" s="21" t="s">
        <v>6503</v>
      </c>
      <c r="C2458" s="13" t="s">
        <v>164</v>
      </c>
      <c r="D2458" s="765" t="s">
        <v>8213</v>
      </c>
      <c r="E2458" s="22">
        <v>7017</v>
      </c>
      <c r="F2458" s="19"/>
      <c r="G2458" s="14">
        <f t="shared" si="47"/>
        <v>7017</v>
      </c>
      <c r="H2458" s="13"/>
    </row>
    <row r="2459" spans="1:8" x14ac:dyDescent="0.25">
      <c r="A2459" s="112">
        <v>44866</v>
      </c>
      <c r="B2459" s="21" t="s">
        <v>8557</v>
      </c>
      <c r="C2459" s="13" t="s">
        <v>2195</v>
      </c>
      <c r="D2459" s="765" t="s">
        <v>8585</v>
      </c>
      <c r="E2459" s="22">
        <v>27000</v>
      </c>
      <c r="F2459" s="19"/>
      <c r="G2459" s="14">
        <f t="shared" si="47"/>
        <v>27000</v>
      </c>
      <c r="H2459" s="13"/>
    </row>
    <row r="2460" spans="1:8" x14ac:dyDescent="0.25">
      <c r="A2460" s="112">
        <v>44867</v>
      </c>
      <c r="B2460" s="21" t="s">
        <v>8075</v>
      </c>
      <c r="C2460" s="13" t="s">
        <v>8392</v>
      </c>
      <c r="D2460" s="765" t="s">
        <v>8045</v>
      </c>
      <c r="E2460" s="22">
        <v>4429</v>
      </c>
      <c r="F2460" s="19"/>
      <c r="G2460" s="14">
        <f t="shared" si="47"/>
        <v>4429</v>
      </c>
      <c r="H2460" s="13"/>
    </row>
    <row r="2461" spans="1:8" x14ac:dyDescent="0.25">
      <c r="A2461" s="112">
        <v>44867</v>
      </c>
      <c r="B2461" s="21" t="s">
        <v>7919</v>
      </c>
      <c r="C2461" s="13" t="s">
        <v>5186</v>
      </c>
      <c r="D2461" s="765" t="s">
        <v>8587</v>
      </c>
      <c r="E2461" s="22">
        <v>37944</v>
      </c>
      <c r="F2461" s="19"/>
      <c r="G2461" s="14">
        <f t="shared" si="47"/>
        <v>37944</v>
      </c>
      <c r="H2461" s="13" t="s">
        <v>8588</v>
      </c>
    </row>
    <row r="2462" spans="1:8" x14ac:dyDescent="0.25">
      <c r="A2462" s="112">
        <v>44868</v>
      </c>
      <c r="B2462" s="21" t="s">
        <v>8337</v>
      </c>
      <c r="C2462" s="13" t="s">
        <v>7240</v>
      </c>
      <c r="D2462" s="765" t="s">
        <v>8586</v>
      </c>
      <c r="E2462" s="22">
        <v>1054245</v>
      </c>
      <c r="F2462" s="19"/>
      <c r="G2462" s="14">
        <f t="shared" si="47"/>
        <v>1054245</v>
      </c>
      <c r="H2462" s="13"/>
    </row>
    <row r="2463" spans="1:8" x14ac:dyDescent="0.25">
      <c r="A2463" s="112">
        <v>44870</v>
      </c>
      <c r="B2463" s="21" t="s">
        <v>8337</v>
      </c>
      <c r="C2463" s="13" t="s">
        <v>7240</v>
      </c>
      <c r="D2463" s="765"/>
      <c r="E2463" s="22"/>
      <c r="F2463" s="19">
        <v>200000</v>
      </c>
      <c r="G2463" s="14">
        <f t="shared" si="47"/>
        <v>-200000</v>
      </c>
      <c r="H2463" s="13" t="s">
        <v>8622</v>
      </c>
    </row>
    <row r="2464" spans="1:8" x14ac:dyDescent="0.25">
      <c r="A2464" s="112">
        <v>44870</v>
      </c>
      <c r="B2464" s="21" t="s">
        <v>8337</v>
      </c>
      <c r="C2464" s="13" t="s">
        <v>7240</v>
      </c>
      <c r="D2464" s="765"/>
      <c r="E2464" s="22"/>
      <c r="F2464" s="19">
        <v>100000</v>
      </c>
      <c r="G2464" s="14">
        <f t="shared" si="47"/>
        <v>-100000</v>
      </c>
      <c r="H2464" s="13" t="s">
        <v>8623</v>
      </c>
    </row>
    <row r="2465" spans="1:8" x14ac:dyDescent="0.25">
      <c r="A2465" s="112">
        <v>44870</v>
      </c>
      <c r="B2465" s="21" t="s">
        <v>8337</v>
      </c>
      <c r="C2465" s="13" t="s">
        <v>7240</v>
      </c>
      <c r="D2465" s="765"/>
      <c r="E2465" s="22"/>
      <c r="F2465" s="19">
        <v>278000</v>
      </c>
      <c r="G2465" s="14">
        <f t="shared" si="47"/>
        <v>-278000</v>
      </c>
      <c r="H2465" s="712" t="s">
        <v>8633</v>
      </c>
    </row>
    <row r="2466" spans="1:8" x14ac:dyDescent="0.25">
      <c r="A2466" s="112">
        <v>44872</v>
      </c>
      <c r="B2466" s="21" t="s">
        <v>8075</v>
      </c>
      <c r="C2466" s="13" t="s">
        <v>162</v>
      </c>
      <c r="D2466" s="765" t="s">
        <v>8624</v>
      </c>
      <c r="E2466" s="22">
        <v>17510</v>
      </c>
      <c r="F2466" s="19"/>
      <c r="G2466" s="14">
        <f t="shared" si="47"/>
        <v>17510</v>
      </c>
      <c r="H2466" s="13"/>
    </row>
    <row r="2467" spans="1:8" x14ac:dyDescent="0.25">
      <c r="A2467" s="112">
        <v>44872</v>
      </c>
      <c r="B2467" s="21" t="s">
        <v>7730</v>
      </c>
      <c r="C2467" s="13" t="s">
        <v>162</v>
      </c>
      <c r="D2467" s="765"/>
      <c r="E2467" s="22"/>
      <c r="F2467" s="19">
        <v>15000</v>
      </c>
      <c r="G2467" s="14">
        <f t="shared" si="47"/>
        <v>-15000</v>
      </c>
      <c r="H2467" s="1181" t="s">
        <v>8625</v>
      </c>
    </row>
    <row r="2468" spans="1:8" x14ac:dyDescent="0.25">
      <c r="A2468" s="112">
        <v>44872</v>
      </c>
      <c r="B2468" s="21" t="s">
        <v>7815</v>
      </c>
      <c r="C2468" s="13" t="s">
        <v>162</v>
      </c>
      <c r="D2468" s="765"/>
      <c r="E2468" s="22"/>
      <c r="F2468" s="19">
        <v>35000</v>
      </c>
      <c r="G2468" s="14">
        <f t="shared" si="47"/>
        <v>-35000</v>
      </c>
      <c r="H2468" s="1181"/>
    </row>
    <row r="2469" spans="1:8" x14ac:dyDescent="0.25">
      <c r="A2469" s="112">
        <v>44872</v>
      </c>
      <c r="B2469" s="21" t="s">
        <v>7919</v>
      </c>
      <c r="C2469" s="13" t="s">
        <v>162</v>
      </c>
      <c r="D2469" s="765"/>
      <c r="E2469" s="22"/>
      <c r="F2469" s="19">
        <v>26000</v>
      </c>
      <c r="G2469" s="14">
        <f t="shared" si="47"/>
        <v>-26000</v>
      </c>
      <c r="H2469" s="1181"/>
    </row>
    <row r="2470" spans="1:8" x14ac:dyDescent="0.25">
      <c r="A2470" s="112">
        <v>44872</v>
      </c>
      <c r="B2470" s="21" t="s">
        <v>8075</v>
      </c>
      <c r="C2470" s="13" t="s">
        <v>162</v>
      </c>
      <c r="D2470" s="765"/>
      <c r="E2470" s="22"/>
      <c r="F2470" s="19">
        <v>32000</v>
      </c>
      <c r="G2470" s="14">
        <f t="shared" si="47"/>
        <v>-32000</v>
      </c>
      <c r="H2470" s="1181"/>
    </row>
    <row r="2471" spans="1:8" x14ac:dyDescent="0.25">
      <c r="A2471" s="112">
        <v>44872</v>
      </c>
      <c r="B2471" s="21" t="s">
        <v>7730</v>
      </c>
      <c r="C2471" s="13" t="s">
        <v>162</v>
      </c>
      <c r="D2471" s="765"/>
      <c r="E2471" s="22"/>
      <c r="F2471" s="19">
        <v>3000</v>
      </c>
      <c r="G2471" s="14">
        <f t="shared" si="47"/>
        <v>-3000</v>
      </c>
      <c r="H2471" s="13" t="s">
        <v>7874</v>
      </c>
    </row>
    <row r="2472" spans="1:8" x14ac:dyDescent="0.25">
      <c r="A2472" s="112">
        <v>44872</v>
      </c>
      <c r="B2472" s="21" t="s">
        <v>7815</v>
      </c>
      <c r="C2472" s="13" t="s">
        <v>162</v>
      </c>
      <c r="D2472" s="765"/>
      <c r="E2472" s="22"/>
      <c r="F2472" s="19">
        <v>1000</v>
      </c>
      <c r="G2472" s="14">
        <f t="shared" si="47"/>
        <v>-1000</v>
      </c>
      <c r="H2472" s="13" t="s">
        <v>7874</v>
      </c>
    </row>
    <row r="2473" spans="1:8" x14ac:dyDescent="0.25">
      <c r="A2473" s="112">
        <v>44872</v>
      </c>
      <c r="B2473" s="21" t="s">
        <v>7919</v>
      </c>
      <c r="C2473" s="13" t="s">
        <v>162</v>
      </c>
      <c r="D2473" s="765"/>
      <c r="E2473" s="22"/>
      <c r="F2473" s="19">
        <v>1990</v>
      </c>
      <c r="G2473" s="14">
        <f t="shared" si="47"/>
        <v>-1990</v>
      </c>
      <c r="H2473" s="13" t="s">
        <v>7874</v>
      </c>
    </row>
    <row r="2474" spans="1:8" x14ac:dyDescent="0.25">
      <c r="A2474" s="112">
        <v>44872</v>
      </c>
      <c r="B2474" s="21" t="s">
        <v>8075</v>
      </c>
      <c r="C2474" s="13" t="s">
        <v>162</v>
      </c>
      <c r="D2474" s="765"/>
      <c r="E2474" s="22"/>
      <c r="F2474" s="19">
        <v>3020</v>
      </c>
      <c r="G2474" s="14">
        <f t="shared" si="47"/>
        <v>-3020</v>
      </c>
      <c r="H2474" s="13" t="s">
        <v>7874</v>
      </c>
    </row>
    <row r="2475" spans="1:8" x14ac:dyDescent="0.25">
      <c r="A2475" s="112">
        <v>44873</v>
      </c>
      <c r="B2475" s="21" t="s">
        <v>8337</v>
      </c>
      <c r="C2475" s="13" t="s">
        <v>2195</v>
      </c>
      <c r="D2475" s="765" t="s">
        <v>8649</v>
      </c>
      <c r="E2475" s="22">
        <v>90000</v>
      </c>
      <c r="F2475" s="19"/>
      <c r="G2475" s="14">
        <f t="shared" si="47"/>
        <v>90000</v>
      </c>
      <c r="H2475" s="13" t="s">
        <v>8650</v>
      </c>
    </row>
    <row r="2476" spans="1:8" x14ac:dyDescent="0.25">
      <c r="A2476" s="112">
        <v>44876</v>
      </c>
      <c r="B2476" s="21" t="s">
        <v>7951</v>
      </c>
      <c r="C2476" s="13" t="s">
        <v>7952</v>
      </c>
      <c r="D2476" s="765"/>
      <c r="E2476" s="22"/>
      <c r="F2476" s="19">
        <v>300000</v>
      </c>
      <c r="G2476" s="14">
        <f t="shared" si="47"/>
        <v>-300000</v>
      </c>
      <c r="H2476" s="13" t="s">
        <v>8630</v>
      </c>
    </row>
    <row r="2477" spans="1:8" x14ac:dyDescent="0.25">
      <c r="A2477" s="112">
        <v>44876</v>
      </c>
      <c r="B2477" s="21" t="s">
        <v>7919</v>
      </c>
      <c r="C2477" s="13" t="s">
        <v>164</v>
      </c>
      <c r="D2477" s="765"/>
      <c r="E2477" s="22"/>
      <c r="F2477" s="19">
        <v>50000</v>
      </c>
      <c r="G2477" s="14">
        <f t="shared" si="47"/>
        <v>-50000</v>
      </c>
      <c r="H2477" s="13" t="s">
        <v>1156</v>
      </c>
    </row>
    <row r="2478" spans="1:8" x14ac:dyDescent="0.25">
      <c r="A2478" s="112">
        <v>44879</v>
      </c>
      <c r="B2478" s="21" t="s">
        <v>8337</v>
      </c>
      <c r="C2478" s="13" t="s">
        <v>169</v>
      </c>
      <c r="D2478" s="765" t="s">
        <v>8653</v>
      </c>
      <c r="E2478" s="22">
        <v>57500</v>
      </c>
      <c r="F2478" s="19"/>
      <c r="G2478" s="14">
        <f t="shared" si="47"/>
        <v>57500</v>
      </c>
      <c r="H2478" s="13" t="s">
        <v>8654</v>
      </c>
    </row>
    <row r="2479" spans="1:8" x14ac:dyDescent="0.25">
      <c r="A2479" s="112">
        <v>44880</v>
      </c>
      <c r="B2479" s="21" t="s">
        <v>8557</v>
      </c>
      <c r="C2479" s="13" t="s">
        <v>2195</v>
      </c>
      <c r="D2479" s="765" t="s">
        <v>8681</v>
      </c>
      <c r="E2479" s="22">
        <v>2530</v>
      </c>
      <c r="F2479" s="19"/>
      <c r="G2479" s="14">
        <f t="shared" ref="G2479:G2709" si="48">E2479-F2479</f>
        <v>2530</v>
      </c>
      <c r="H2479" s="13" t="s">
        <v>8682</v>
      </c>
    </row>
    <row r="2480" spans="1:8" x14ac:dyDescent="0.25">
      <c r="A2480" s="112">
        <v>44881</v>
      </c>
      <c r="B2480" s="21" t="s">
        <v>8041</v>
      </c>
      <c r="C2480" s="13" t="s">
        <v>5186</v>
      </c>
      <c r="D2480" s="765" t="s">
        <v>8672</v>
      </c>
      <c r="E2480" s="22">
        <v>93600</v>
      </c>
      <c r="F2480" s="19"/>
      <c r="G2480" s="14">
        <f t="shared" si="48"/>
        <v>93600</v>
      </c>
      <c r="H2480" s="13" t="s">
        <v>8673</v>
      </c>
    </row>
    <row r="2481" spans="1:8" x14ac:dyDescent="0.25">
      <c r="A2481" s="112">
        <v>44881</v>
      </c>
      <c r="B2481" s="21" t="s">
        <v>8041</v>
      </c>
      <c r="C2481" s="13" t="s">
        <v>5186</v>
      </c>
      <c r="D2481" s="765"/>
      <c r="E2481" s="22"/>
      <c r="F2481" s="19">
        <v>93600</v>
      </c>
      <c r="G2481" s="14">
        <f t="shared" si="48"/>
        <v>-93600</v>
      </c>
      <c r="H2481" s="13" t="s">
        <v>8675</v>
      </c>
    </row>
    <row r="2482" spans="1:8" x14ac:dyDescent="0.25">
      <c r="A2482" s="112">
        <v>44881</v>
      </c>
      <c r="B2482" s="21" t="s">
        <v>8655</v>
      </c>
      <c r="C2482" s="13" t="s">
        <v>8392</v>
      </c>
      <c r="D2482" s="765" t="s">
        <v>8043</v>
      </c>
      <c r="E2482" s="22">
        <v>472224</v>
      </c>
      <c r="F2482" s="19"/>
      <c r="G2482" s="14">
        <f t="shared" si="48"/>
        <v>472224</v>
      </c>
      <c r="H2482" s="13"/>
    </row>
    <row r="2483" spans="1:8" x14ac:dyDescent="0.25">
      <c r="A2483" s="112">
        <v>44881</v>
      </c>
      <c r="B2483" s="21" t="s">
        <v>8337</v>
      </c>
      <c r="C2483" s="13" t="s">
        <v>169</v>
      </c>
      <c r="D2483" s="765" t="s">
        <v>8730</v>
      </c>
      <c r="E2483" s="22">
        <v>13900</v>
      </c>
      <c r="F2483" s="19"/>
      <c r="G2483" s="14">
        <f t="shared" si="48"/>
        <v>13900</v>
      </c>
      <c r="H2483" s="13" t="s">
        <v>8731</v>
      </c>
    </row>
    <row r="2484" spans="1:8" x14ac:dyDescent="0.25">
      <c r="A2484" s="112">
        <v>44882</v>
      </c>
      <c r="B2484" s="21" t="s">
        <v>8530</v>
      </c>
      <c r="C2484" s="13" t="s">
        <v>166</v>
      </c>
      <c r="D2484" s="765" t="s">
        <v>8800</v>
      </c>
      <c r="E2484" s="22">
        <v>30800</v>
      </c>
      <c r="F2484" s="19"/>
      <c r="G2484" s="14">
        <f t="shared" si="48"/>
        <v>30800</v>
      </c>
      <c r="H2484" s="13"/>
    </row>
    <row r="2485" spans="1:8" x14ac:dyDescent="0.25">
      <c r="A2485" s="112">
        <v>44882</v>
      </c>
      <c r="B2485" s="21" t="s">
        <v>7815</v>
      </c>
      <c r="C2485" s="13" t="s">
        <v>161</v>
      </c>
      <c r="D2485" s="765"/>
      <c r="E2485" s="22"/>
      <c r="F2485" s="19">
        <v>9000</v>
      </c>
      <c r="G2485" s="14">
        <f t="shared" si="48"/>
        <v>-9000</v>
      </c>
      <c r="H2485" s="1181" t="s">
        <v>8674</v>
      </c>
    </row>
    <row r="2486" spans="1:8" x14ac:dyDescent="0.25">
      <c r="A2486" s="112">
        <v>44882</v>
      </c>
      <c r="B2486" s="21" t="s">
        <v>8041</v>
      </c>
      <c r="C2486" s="13" t="s">
        <v>161</v>
      </c>
      <c r="D2486" s="765"/>
      <c r="E2486" s="22"/>
      <c r="F2486" s="19">
        <v>60000</v>
      </c>
      <c r="G2486" s="14">
        <f t="shared" si="48"/>
        <v>-60000</v>
      </c>
      <c r="H2486" s="1181"/>
    </row>
    <row r="2487" spans="1:8" x14ac:dyDescent="0.25">
      <c r="A2487" s="112">
        <v>44882</v>
      </c>
      <c r="B2487" s="21" t="s">
        <v>7815</v>
      </c>
      <c r="C2487" s="13" t="s">
        <v>161</v>
      </c>
      <c r="D2487" s="765"/>
      <c r="E2487" s="22"/>
      <c r="F2487" s="19">
        <v>95</v>
      </c>
      <c r="G2487" s="14">
        <f t="shared" si="48"/>
        <v>-95</v>
      </c>
      <c r="H2487" s="1181" t="s">
        <v>4976</v>
      </c>
    </row>
    <row r="2488" spans="1:8" x14ac:dyDescent="0.25">
      <c r="A2488" s="112">
        <v>44882</v>
      </c>
      <c r="B2488" s="21" t="s">
        <v>8041</v>
      </c>
      <c r="C2488" s="13" t="s">
        <v>161</v>
      </c>
      <c r="D2488" s="765"/>
      <c r="E2488" s="22"/>
      <c r="F2488" s="19">
        <v>383</v>
      </c>
      <c r="G2488" s="14">
        <f t="shared" si="48"/>
        <v>-383</v>
      </c>
      <c r="H2488" s="1181"/>
    </row>
    <row r="2489" spans="1:8" x14ac:dyDescent="0.25">
      <c r="A2489" s="112">
        <v>44882</v>
      </c>
      <c r="B2489" s="21" t="s">
        <v>7919</v>
      </c>
      <c r="C2489" s="13" t="s">
        <v>8392</v>
      </c>
      <c r="D2489" s="765"/>
      <c r="E2489" s="22"/>
      <c r="F2489" s="19">
        <v>100000</v>
      </c>
      <c r="G2489" s="14">
        <f t="shared" si="48"/>
        <v>-100000</v>
      </c>
      <c r="H2489" s="1176" t="s">
        <v>8633</v>
      </c>
    </row>
    <row r="2490" spans="1:8" x14ac:dyDescent="0.25">
      <c r="A2490" s="112">
        <v>44882</v>
      </c>
      <c r="B2490" s="21" t="s">
        <v>8041</v>
      </c>
      <c r="C2490" s="13" t="s">
        <v>8392</v>
      </c>
      <c r="D2490" s="765"/>
      <c r="E2490" s="22"/>
      <c r="F2490" s="19">
        <v>100000</v>
      </c>
      <c r="G2490" s="14">
        <f t="shared" si="48"/>
        <v>-100000</v>
      </c>
      <c r="H2490" s="1176"/>
    </row>
    <row r="2491" spans="1:8" x14ac:dyDescent="0.25">
      <c r="A2491" s="112">
        <v>44882</v>
      </c>
      <c r="B2491" s="21" t="s">
        <v>8557</v>
      </c>
      <c r="C2491" s="13" t="s">
        <v>8392</v>
      </c>
      <c r="D2491" s="765"/>
      <c r="E2491" s="22"/>
      <c r="F2491" s="19">
        <v>200000</v>
      </c>
      <c r="G2491" s="14">
        <f t="shared" si="48"/>
        <v>-200000</v>
      </c>
      <c r="H2491" s="1176"/>
    </row>
    <row r="2492" spans="1:8" x14ac:dyDescent="0.25">
      <c r="A2492" s="112">
        <v>44882</v>
      </c>
      <c r="B2492" s="21" t="s">
        <v>8530</v>
      </c>
      <c r="C2492" s="13" t="s">
        <v>8392</v>
      </c>
      <c r="D2492" s="765"/>
      <c r="E2492" s="22"/>
      <c r="F2492" s="19">
        <v>100000</v>
      </c>
      <c r="G2492" s="14">
        <f t="shared" si="48"/>
        <v>-100000</v>
      </c>
      <c r="H2492" s="1176"/>
    </row>
    <row r="2493" spans="1:8" x14ac:dyDescent="0.25">
      <c r="A2493" s="112">
        <v>44884</v>
      </c>
      <c r="B2493" s="21" t="s">
        <v>8655</v>
      </c>
      <c r="C2493" s="13" t="s">
        <v>8392</v>
      </c>
      <c r="D2493" s="765" t="s">
        <v>8694</v>
      </c>
      <c r="E2493" s="22">
        <v>259749</v>
      </c>
      <c r="F2493" s="19"/>
      <c r="G2493" s="14">
        <f t="shared" si="48"/>
        <v>259749</v>
      </c>
      <c r="H2493" s="13"/>
    </row>
    <row r="2494" spans="1:8" x14ac:dyDescent="0.25">
      <c r="A2494" s="112">
        <v>44884</v>
      </c>
      <c r="B2494" s="21" t="s">
        <v>8655</v>
      </c>
      <c r="C2494" s="13" t="s">
        <v>166</v>
      </c>
      <c r="D2494" s="765" t="s">
        <v>8733</v>
      </c>
      <c r="E2494" s="22">
        <v>602000</v>
      </c>
      <c r="F2494" s="19"/>
      <c r="G2494" s="14">
        <f t="shared" si="48"/>
        <v>602000</v>
      </c>
      <c r="H2494" s="13" t="s">
        <v>8734</v>
      </c>
    </row>
    <row r="2495" spans="1:8" x14ac:dyDescent="0.25">
      <c r="A2495" s="112">
        <v>44884</v>
      </c>
      <c r="B2495" s="21" t="s">
        <v>8530</v>
      </c>
      <c r="C2495" s="13" t="s">
        <v>8392</v>
      </c>
      <c r="D2495" s="765" t="s">
        <v>8695</v>
      </c>
      <c r="E2495" s="22">
        <v>60270</v>
      </c>
      <c r="F2495" s="19"/>
      <c r="G2495" s="14">
        <f t="shared" si="48"/>
        <v>60270</v>
      </c>
      <c r="H2495" s="13"/>
    </row>
    <row r="2496" spans="1:8" x14ac:dyDescent="0.25">
      <c r="A2496" s="112">
        <v>44884</v>
      </c>
      <c r="B2496" s="21" t="s">
        <v>8337</v>
      </c>
      <c r="C2496" s="13" t="s">
        <v>2195</v>
      </c>
      <c r="D2496" s="765" t="s">
        <v>8738</v>
      </c>
      <c r="E2496" s="22">
        <v>40500</v>
      </c>
      <c r="F2496" s="19"/>
      <c r="G2496" s="14">
        <f t="shared" si="48"/>
        <v>40500</v>
      </c>
      <c r="H2496" s="13"/>
    </row>
    <row r="2497" spans="1:8" x14ac:dyDescent="0.25">
      <c r="A2497" s="112">
        <v>44884</v>
      </c>
      <c r="B2497" s="21" t="s">
        <v>6503</v>
      </c>
      <c r="C2497" s="13" t="s">
        <v>164</v>
      </c>
      <c r="D2497" s="765" t="s">
        <v>8213</v>
      </c>
      <c r="E2497" s="22">
        <v>2311</v>
      </c>
      <c r="F2497" s="19"/>
      <c r="G2497" s="14">
        <f t="shared" si="48"/>
        <v>2311</v>
      </c>
      <c r="H2497" s="13"/>
    </row>
    <row r="2498" spans="1:8" x14ac:dyDescent="0.25">
      <c r="A2498" s="112">
        <v>44886</v>
      </c>
      <c r="B2498" s="21" t="s">
        <v>8655</v>
      </c>
      <c r="C2498" s="13" t="s">
        <v>8392</v>
      </c>
      <c r="D2498" s="765" t="s">
        <v>8696</v>
      </c>
      <c r="E2498" s="22">
        <v>448149</v>
      </c>
      <c r="F2498" s="19"/>
      <c r="G2498" s="14">
        <f t="shared" si="48"/>
        <v>448149</v>
      </c>
      <c r="H2498" s="13"/>
    </row>
    <row r="2499" spans="1:8" x14ac:dyDescent="0.25">
      <c r="A2499" s="112">
        <v>44886</v>
      </c>
      <c r="B2499" s="21" t="s">
        <v>8041</v>
      </c>
      <c r="C2499" s="13" t="s">
        <v>8392</v>
      </c>
      <c r="D2499" s="765" t="s">
        <v>8364</v>
      </c>
      <c r="E2499" s="22">
        <v>20236</v>
      </c>
      <c r="F2499" s="19"/>
      <c r="G2499" s="14">
        <f t="shared" si="48"/>
        <v>20236</v>
      </c>
      <c r="H2499" s="13"/>
    </row>
    <row r="2500" spans="1:8" x14ac:dyDescent="0.25">
      <c r="A2500" s="112">
        <v>44887</v>
      </c>
      <c r="B2500" s="21" t="s">
        <v>8041</v>
      </c>
      <c r="C2500" s="13" t="s">
        <v>8454</v>
      </c>
      <c r="D2500" s="765"/>
      <c r="E2500" s="22"/>
      <c r="F2500" s="19">
        <v>100000</v>
      </c>
      <c r="G2500" s="14">
        <f t="shared" si="48"/>
        <v>-100000</v>
      </c>
      <c r="H2500" s="13" t="s">
        <v>1156</v>
      </c>
    </row>
    <row r="2501" spans="1:8" x14ac:dyDescent="0.25">
      <c r="A2501" s="112">
        <v>44887</v>
      </c>
      <c r="B2501" s="21" t="s">
        <v>8041</v>
      </c>
      <c r="C2501" s="13" t="s">
        <v>3010</v>
      </c>
      <c r="D2501" s="765"/>
      <c r="E2501" s="22"/>
      <c r="F2501" s="19">
        <v>50000</v>
      </c>
      <c r="G2501" s="14">
        <f t="shared" si="48"/>
        <v>-50000</v>
      </c>
      <c r="H2501" s="13" t="s">
        <v>8704</v>
      </c>
    </row>
    <row r="2502" spans="1:8" x14ac:dyDescent="0.25">
      <c r="A2502" s="112">
        <v>44888</v>
      </c>
      <c r="B2502" s="21" t="s">
        <v>8337</v>
      </c>
      <c r="C2502" s="13" t="s">
        <v>8706</v>
      </c>
      <c r="D2502" s="765"/>
      <c r="E2502" s="22">
        <v>300000</v>
      </c>
      <c r="F2502" s="19"/>
      <c r="G2502" s="14">
        <f t="shared" si="48"/>
        <v>300000</v>
      </c>
      <c r="H2502" s="13" t="s">
        <v>8707</v>
      </c>
    </row>
    <row r="2503" spans="1:8" x14ac:dyDescent="0.25">
      <c r="A2503" s="112">
        <v>44888</v>
      </c>
      <c r="B2503" s="21" t="s">
        <v>8337</v>
      </c>
      <c r="C2503" s="13" t="s">
        <v>8706</v>
      </c>
      <c r="D2503" s="765"/>
      <c r="E2503" s="22"/>
      <c r="F2503" s="19">
        <v>200000</v>
      </c>
      <c r="G2503" s="14">
        <f t="shared" si="48"/>
        <v>-200000</v>
      </c>
      <c r="H2503" s="13" t="s">
        <v>7916</v>
      </c>
    </row>
    <row r="2504" spans="1:8" x14ac:dyDescent="0.25">
      <c r="A2504" s="112">
        <v>44887</v>
      </c>
      <c r="B2504" s="21" t="s">
        <v>1399</v>
      </c>
      <c r="C2504" s="13" t="s">
        <v>7240</v>
      </c>
      <c r="D2504" s="765"/>
      <c r="E2504" s="22"/>
      <c r="F2504" s="19">
        <v>250000</v>
      </c>
      <c r="G2504" s="14">
        <f t="shared" si="48"/>
        <v>-250000</v>
      </c>
      <c r="H2504" s="13" t="s">
        <v>8716</v>
      </c>
    </row>
    <row r="2505" spans="1:8" x14ac:dyDescent="0.25">
      <c r="A2505" s="112">
        <v>44887</v>
      </c>
      <c r="B2505" s="21" t="s">
        <v>8557</v>
      </c>
      <c r="C2505" s="13" t="s">
        <v>7240</v>
      </c>
      <c r="D2505" s="765"/>
      <c r="E2505" s="22"/>
      <c r="F2505" s="19">
        <v>250000</v>
      </c>
      <c r="G2505" s="14">
        <f t="shared" si="48"/>
        <v>-250000</v>
      </c>
      <c r="H2505" s="13" t="s">
        <v>8717</v>
      </c>
    </row>
    <row r="2506" spans="1:8" x14ac:dyDescent="0.25">
      <c r="A2506" s="112">
        <v>44887</v>
      </c>
      <c r="B2506" s="21" t="s">
        <v>8041</v>
      </c>
      <c r="C2506" s="13" t="s">
        <v>5186</v>
      </c>
      <c r="D2506" s="765"/>
      <c r="E2506" s="22"/>
      <c r="F2506" s="19">
        <v>200000</v>
      </c>
      <c r="G2506" s="14">
        <f t="shared" si="48"/>
        <v>-200000</v>
      </c>
      <c r="H2506" s="13" t="s">
        <v>8718</v>
      </c>
    </row>
    <row r="2507" spans="1:8" x14ac:dyDescent="0.25">
      <c r="A2507" s="112">
        <v>44888</v>
      </c>
      <c r="B2507" s="21" t="s">
        <v>7919</v>
      </c>
      <c r="C2507" s="13" t="s">
        <v>180</v>
      </c>
      <c r="D2507" s="765"/>
      <c r="E2507" s="22"/>
      <c r="F2507" s="19">
        <v>59000</v>
      </c>
      <c r="G2507" s="14">
        <f t="shared" si="48"/>
        <v>-59000</v>
      </c>
      <c r="H2507" s="1175" t="s">
        <v>8719</v>
      </c>
    </row>
    <row r="2508" spans="1:8" x14ac:dyDescent="0.25">
      <c r="A2508" s="112">
        <v>44888</v>
      </c>
      <c r="B2508" s="21" t="s">
        <v>7951</v>
      </c>
      <c r="C2508" s="13" t="s">
        <v>180</v>
      </c>
      <c r="D2508" s="765"/>
      <c r="E2508" s="22"/>
      <c r="F2508" s="19">
        <v>28000</v>
      </c>
      <c r="G2508" s="14">
        <f t="shared" si="48"/>
        <v>-28000</v>
      </c>
      <c r="H2508" s="1175"/>
    </row>
    <row r="2509" spans="1:8" x14ac:dyDescent="0.25">
      <c r="A2509" s="112">
        <v>44888</v>
      </c>
      <c r="B2509" s="21" t="s">
        <v>8041</v>
      </c>
      <c r="C2509" s="13" t="s">
        <v>180</v>
      </c>
      <c r="D2509" s="765"/>
      <c r="E2509" s="22"/>
      <c r="F2509" s="19">
        <v>100000</v>
      </c>
      <c r="G2509" s="14">
        <f t="shared" si="48"/>
        <v>-100000</v>
      </c>
      <c r="H2509" s="1175"/>
    </row>
    <row r="2510" spans="1:8" x14ac:dyDescent="0.25">
      <c r="A2510" s="112">
        <v>44888</v>
      </c>
      <c r="B2510" s="21" t="s">
        <v>7919</v>
      </c>
      <c r="C2510" s="13" t="s">
        <v>180</v>
      </c>
      <c r="D2510" s="765"/>
      <c r="E2510" s="22"/>
      <c r="F2510" s="19">
        <v>880</v>
      </c>
      <c r="G2510" s="14">
        <f t="shared" si="48"/>
        <v>-880</v>
      </c>
      <c r="H2510" s="13" t="s">
        <v>4976</v>
      </c>
    </row>
    <row r="2511" spans="1:8" x14ac:dyDescent="0.25">
      <c r="A2511" s="112">
        <v>44888</v>
      </c>
      <c r="B2511" s="21" t="s">
        <v>7951</v>
      </c>
      <c r="C2511" s="13" t="s">
        <v>180</v>
      </c>
      <c r="D2511" s="765"/>
      <c r="E2511" s="22"/>
      <c r="F2511" s="19">
        <v>860</v>
      </c>
      <c r="G2511" s="14">
        <f t="shared" si="48"/>
        <v>-860</v>
      </c>
      <c r="H2511" s="13" t="s">
        <v>4976</v>
      </c>
    </row>
    <row r="2512" spans="1:8" x14ac:dyDescent="0.25">
      <c r="A2512" s="112">
        <v>44888</v>
      </c>
      <c r="B2512" s="21" t="s">
        <v>8041</v>
      </c>
      <c r="C2512" s="13" t="s">
        <v>180</v>
      </c>
      <c r="D2512" s="765"/>
      <c r="E2512" s="22"/>
      <c r="F2512" s="19">
        <v>800</v>
      </c>
      <c r="G2512" s="14">
        <f t="shared" si="48"/>
        <v>-800</v>
      </c>
      <c r="H2512" s="13" t="s">
        <v>4976</v>
      </c>
    </row>
    <row r="2513" spans="1:8" s="730" customFormat="1" ht="31.5" x14ac:dyDescent="0.25">
      <c r="A2513" s="112">
        <v>44888</v>
      </c>
      <c r="B2513" s="742" t="s">
        <v>8041</v>
      </c>
      <c r="C2513" s="749" t="s">
        <v>7465</v>
      </c>
      <c r="D2513" s="778"/>
      <c r="E2513" s="750"/>
      <c r="F2513" s="751">
        <v>550000</v>
      </c>
      <c r="G2513" s="752">
        <f t="shared" si="48"/>
        <v>-550000</v>
      </c>
      <c r="H2513" s="755" t="s">
        <v>8715</v>
      </c>
    </row>
    <row r="2514" spans="1:8" x14ac:dyDescent="0.25">
      <c r="A2514" s="112">
        <v>44888</v>
      </c>
      <c r="B2514" s="21" t="s">
        <v>8655</v>
      </c>
      <c r="C2514" s="13" t="s">
        <v>2195</v>
      </c>
      <c r="D2514" s="765" t="s">
        <v>8741</v>
      </c>
      <c r="E2514" s="22">
        <v>28000</v>
      </c>
      <c r="F2514" s="19"/>
      <c r="G2514" s="14">
        <f t="shared" si="48"/>
        <v>28000</v>
      </c>
      <c r="H2514" s="13" t="s">
        <v>8742</v>
      </c>
    </row>
    <row r="2515" spans="1:8" x14ac:dyDescent="0.25">
      <c r="A2515" s="112">
        <v>44888</v>
      </c>
      <c r="B2515" s="21" t="s">
        <v>8530</v>
      </c>
      <c r="C2515" s="13" t="s">
        <v>166</v>
      </c>
      <c r="D2515" s="765" t="s">
        <v>8797</v>
      </c>
      <c r="E2515" s="22">
        <v>8160</v>
      </c>
      <c r="F2515" s="19"/>
      <c r="G2515" s="14">
        <f t="shared" si="48"/>
        <v>8160</v>
      </c>
      <c r="H2515" s="13"/>
    </row>
    <row r="2516" spans="1:8" x14ac:dyDescent="0.25">
      <c r="A2516" s="112">
        <v>44888</v>
      </c>
      <c r="B2516" s="21" t="s">
        <v>8337</v>
      </c>
      <c r="C2516" s="13" t="s">
        <v>7465</v>
      </c>
      <c r="D2516" s="765" t="s">
        <v>8857</v>
      </c>
      <c r="E2516" s="22">
        <v>1450496</v>
      </c>
      <c r="F2516" s="19"/>
      <c r="G2516" s="14">
        <f t="shared" si="48"/>
        <v>1450496</v>
      </c>
      <c r="H2516" s="13"/>
    </row>
    <row r="2517" spans="1:8" x14ac:dyDescent="0.25">
      <c r="A2517" s="112">
        <v>44889</v>
      </c>
      <c r="B2517" s="21" t="s">
        <v>8655</v>
      </c>
      <c r="C2517" s="13" t="s">
        <v>8392</v>
      </c>
      <c r="D2517" s="765" t="s">
        <v>8586</v>
      </c>
      <c r="E2517" s="22">
        <v>451515</v>
      </c>
      <c r="F2517" s="19"/>
      <c r="G2517" s="14">
        <f t="shared" si="48"/>
        <v>451515</v>
      </c>
      <c r="H2517" s="13"/>
    </row>
    <row r="2518" spans="1:8" x14ac:dyDescent="0.25">
      <c r="A2518" s="112">
        <v>44889</v>
      </c>
      <c r="B2518" s="21" t="s">
        <v>8655</v>
      </c>
      <c r="C2518" s="13" t="s">
        <v>8392</v>
      </c>
      <c r="D2518" s="765" t="s">
        <v>8735</v>
      </c>
      <c r="E2518" s="22">
        <v>118979</v>
      </c>
      <c r="F2518" s="19"/>
      <c r="G2518" s="14">
        <f t="shared" si="48"/>
        <v>118979</v>
      </c>
      <c r="H2518" s="13"/>
    </row>
    <row r="2519" spans="1:8" x14ac:dyDescent="0.25">
      <c r="A2519" s="112">
        <v>44889</v>
      </c>
      <c r="B2519" s="21" t="s">
        <v>8655</v>
      </c>
      <c r="C2519" s="13" t="s">
        <v>166</v>
      </c>
      <c r="D2519" s="765" t="s">
        <v>8798</v>
      </c>
      <c r="E2519" s="22">
        <v>364000</v>
      </c>
      <c r="F2519" s="19"/>
      <c r="G2519" s="14">
        <f t="shared" si="48"/>
        <v>364000</v>
      </c>
      <c r="H2519" s="13"/>
    </row>
    <row r="2520" spans="1:8" x14ac:dyDescent="0.25">
      <c r="A2520" s="112">
        <v>44890</v>
      </c>
      <c r="B2520" s="21" t="s">
        <v>8655</v>
      </c>
      <c r="C2520" s="13" t="s">
        <v>8392</v>
      </c>
      <c r="D2520" s="765" t="s">
        <v>8736</v>
      </c>
      <c r="E2520" s="22">
        <v>206663</v>
      </c>
      <c r="F2520" s="19"/>
      <c r="G2520" s="14">
        <f t="shared" si="48"/>
        <v>206663</v>
      </c>
      <c r="H2520" s="13"/>
    </row>
    <row r="2521" spans="1:8" x14ac:dyDescent="0.25">
      <c r="A2521" s="112">
        <v>44890</v>
      </c>
      <c r="B2521" s="21" t="s">
        <v>8041</v>
      </c>
      <c r="C2521" s="13" t="s">
        <v>8392</v>
      </c>
      <c r="D2521" s="765" t="s">
        <v>8737</v>
      </c>
      <c r="E2521" s="22">
        <v>128076</v>
      </c>
      <c r="F2521" s="19"/>
      <c r="G2521" s="14">
        <f t="shared" si="48"/>
        <v>128076</v>
      </c>
      <c r="H2521" s="13"/>
    </row>
    <row r="2522" spans="1:8" x14ac:dyDescent="0.25">
      <c r="A2522" s="112">
        <v>44889</v>
      </c>
      <c r="B2522" s="21" t="s">
        <v>7919</v>
      </c>
      <c r="C2522" s="13" t="s">
        <v>8392</v>
      </c>
      <c r="D2522" s="765"/>
      <c r="E2522" s="22"/>
      <c r="F2522" s="19">
        <v>51219</v>
      </c>
      <c r="G2522" s="14">
        <f t="shared" si="48"/>
        <v>-51219</v>
      </c>
      <c r="H2522" s="1170" t="s">
        <v>8633</v>
      </c>
    </row>
    <row r="2523" spans="1:8" x14ac:dyDescent="0.25">
      <c r="A2523" s="112">
        <v>44889</v>
      </c>
      <c r="B2523" s="21" t="s">
        <v>8041</v>
      </c>
      <c r="C2523" s="13" t="s">
        <v>8392</v>
      </c>
      <c r="D2523" s="765"/>
      <c r="E2523" s="22"/>
      <c r="F2523" s="19">
        <v>50117</v>
      </c>
      <c r="G2523" s="14">
        <f t="shared" si="48"/>
        <v>-50117</v>
      </c>
      <c r="H2523" s="1170"/>
    </row>
    <row r="2524" spans="1:8" x14ac:dyDescent="0.25">
      <c r="A2524" s="112">
        <v>44889</v>
      </c>
      <c r="B2524" s="21" t="s">
        <v>8075</v>
      </c>
      <c r="C2524" s="13" t="s">
        <v>8392</v>
      </c>
      <c r="D2524" s="765"/>
      <c r="E2524" s="22"/>
      <c r="F2524" s="19">
        <v>13496</v>
      </c>
      <c r="G2524" s="14">
        <f t="shared" si="48"/>
        <v>-13496</v>
      </c>
      <c r="H2524" s="1170"/>
    </row>
    <row r="2525" spans="1:8" x14ac:dyDescent="0.25">
      <c r="A2525" s="112">
        <v>44889</v>
      </c>
      <c r="B2525" s="21" t="s">
        <v>8557</v>
      </c>
      <c r="C2525" s="13" t="s">
        <v>8392</v>
      </c>
      <c r="D2525" s="765"/>
      <c r="E2525" s="22"/>
      <c r="F2525" s="19">
        <v>115599</v>
      </c>
      <c r="G2525" s="14">
        <f t="shared" si="48"/>
        <v>-115599</v>
      </c>
      <c r="H2525" s="1170"/>
    </row>
    <row r="2526" spans="1:8" x14ac:dyDescent="0.25">
      <c r="A2526" s="112">
        <v>44889</v>
      </c>
      <c r="B2526" s="21" t="s">
        <v>8530</v>
      </c>
      <c r="C2526" s="13" t="s">
        <v>8392</v>
      </c>
      <c r="D2526" s="765"/>
      <c r="E2526" s="22"/>
      <c r="F2526" s="19">
        <v>72562</v>
      </c>
      <c r="G2526" s="14">
        <f t="shared" si="48"/>
        <v>-72562</v>
      </c>
      <c r="H2526" s="1170"/>
    </row>
    <row r="2527" spans="1:8" x14ac:dyDescent="0.25">
      <c r="A2527" s="112">
        <v>44889</v>
      </c>
      <c r="B2527" s="21" t="s">
        <v>8655</v>
      </c>
      <c r="C2527" s="13" t="s">
        <v>8392</v>
      </c>
      <c r="D2527" s="765"/>
      <c r="E2527" s="22"/>
      <c r="F2527" s="19">
        <f>500000-F2526-F2525-F2524-F2523-F2522</f>
        <v>197007</v>
      </c>
      <c r="G2527" s="14">
        <f t="shared" si="48"/>
        <v>-197007</v>
      </c>
      <c r="H2527" s="1170"/>
    </row>
    <row r="2528" spans="1:8" x14ac:dyDescent="0.25">
      <c r="A2528" s="112">
        <v>44891</v>
      </c>
      <c r="B2528" s="21" t="s">
        <v>8337</v>
      </c>
      <c r="C2528" s="13" t="s">
        <v>169</v>
      </c>
      <c r="D2528" s="765" t="s">
        <v>8732</v>
      </c>
      <c r="E2528" s="22">
        <v>4000</v>
      </c>
      <c r="F2528" s="19"/>
      <c r="G2528" s="14">
        <f t="shared" si="48"/>
        <v>4000</v>
      </c>
      <c r="H2528" s="13" t="s">
        <v>8729</v>
      </c>
    </row>
    <row r="2529" spans="1:8" x14ac:dyDescent="0.25">
      <c r="A2529" s="112">
        <v>44891</v>
      </c>
      <c r="B2529" s="21" t="s">
        <v>8337</v>
      </c>
      <c r="C2529" s="13" t="s">
        <v>2195</v>
      </c>
      <c r="D2529" s="765" t="s">
        <v>8743</v>
      </c>
      <c r="E2529" s="22">
        <v>15000</v>
      </c>
      <c r="F2529" s="19"/>
      <c r="G2529" s="14">
        <f t="shared" si="48"/>
        <v>15000</v>
      </c>
      <c r="H2529" s="13" t="s">
        <v>8745</v>
      </c>
    </row>
    <row r="2530" spans="1:8" x14ac:dyDescent="0.25">
      <c r="A2530" s="112">
        <v>44891</v>
      </c>
      <c r="B2530" s="21" t="s">
        <v>8337</v>
      </c>
      <c r="C2530" s="13" t="s">
        <v>2195</v>
      </c>
      <c r="D2530" s="765" t="s">
        <v>8744</v>
      </c>
      <c r="E2530" s="22">
        <v>25200</v>
      </c>
      <c r="F2530" s="19"/>
      <c r="G2530" s="14">
        <f t="shared" si="48"/>
        <v>25200</v>
      </c>
      <c r="H2530" s="13" t="s">
        <v>8746</v>
      </c>
    </row>
    <row r="2531" spans="1:8" x14ac:dyDescent="0.25">
      <c r="A2531" s="112">
        <v>44893</v>
      </c>
      <c r="B2531" s="50" t="s">
        <v>8337</v>
      </c>
      <c r="C2531" s="7" t="s">
        <v>166</v>
      </c>
      <c r="D2531" s="779" t="s">
        <v>8799</v>
      </c>
      <c r="E2531" s="299">
        <v>52000</v>
      </c>
      <c r="F2531" s="213"/>
      <c r="G2531" s="14">
        <f t="shared" si="48"/>
        <v>52000</v>
      </c>
    </row>
    <row r="2532" spans="1:8" x14ac:dyDescent="0.25">
      <c r="A2532" s="112">
        <v>44893</v>
      </c>
      <c r="B2532" s="50" t="s">
        <v>8655</v>
      </c>
      <c r="C2532" s="7" t="s">
        <v>8392</v>
      </c>
      <c r="D2532" s="779" t="s">
        <v>8805</v>
      </c>
      <c r="E2532" s="299">
        <v>295403</v>
      </c>
      <c r="F2532" s="213"/>
      <c r="G2532" s="14">
        <f t="shared" si="48"/>
        <v>295403</v>
      </c>
    </row>
    <row r="2533" spans="1:8" x14ac:dyDescent="0.25">
      <c r="A2533" s="112">
        <v>44895</v>
      </c>
      <c r="B2533" s="50" t="s">
        <v>8337</v>
      </c>
      <c r="C2533" s="13" t="s">
        <v>5186</v>
      </c>
      <c r="D2533" s="779" t="s">
        <v>8794</v>
      </c>
      <c r="E2533" s="299">
        <v>61900</v>
      </c>
      <c r="F2533" s="213"/>
      <c r="G2533" s="14">
        <f t="shared" si="48"/>
        <v>61900</v>
      </c>
    </row>
    <row r="2534" spans="1:8" x14ac:dyDescent="0.25">
      <c r="A2534" s="112">
        <v>44895</v>
      </c>
      <c r="B2534" s="50" t="s">
        <v>8041</v>
      </c>
      <c r="C2534" s="13" t="s">
        <v>5186</v>
      </c>
      <c r="D2534" s="779" t="s">
        <v>8793</v>
      </c>
      <c r="E2534" s="299">
        <v>19520</v>
      </c>
      <c r="F2534" s="213"/>
      <c r="G2534" s="14">
        <f t="shared" si="48"/>
        <v>19520</v>
      </c>
    </row>
    <row r="2535" spans="1:8" x14ac:dyDescent="0.25">
      <c r="A2535" s="112">
        <v>44896</v>
      </c>
      <c r="B2535" s="50" t="s">
        <v>7919</v>
      </c>
      <c r="C2535" s="7" t="s">
        <v>437</v>
      </c>
      <c r="D2535" s="779"/>
      <c r="E2535" s="299"/>
      <c r="F2535" s="213">
        <v>100000</v>
      </c>
      <c r="G2535" s="14">
        <f t="shared" si="48"/>
        <v>-100000</v>
      </c>
      <c r="H2535" s="7" t="s">
        <v>8715</v>
      </c>
    </row>
    <row r="2536" spans="1:8" x14ac:dyDescent="0.25">
      <c r="A2536" s="112">
        <v>44897</v>
      </c>
      <c r="B2536" s="50" t="s">
        <v>7919</v>
      </c>
      <c r="C2536" s="7" t="s">
        <v>437</v>
      </c>
      <c r="D2536" s="779"/>
      <c r="E2536" s="299"/>
      <c r="F2536" s="213">
        <v>100000</v>
      </c>
      <c r="G2536" s="14">
        <f t="shared" si="48"/>
        <v>-100000</v>
      </c>
      <c r="H2536" s="7" t="s">
        <v>8715</v>
      </c>
    </row>
    <row r="2537" spans="1:8" x14ac:dyDescent="0.25">
      <c r="A2537" s="112">
        <v>44896</v>
      </c>
      <c r="B2537" s="50" t="s">
        <v>8337</v>
      </c>
      <c r="C2537" s="7" t="s">
        <v>7465</v>
      </c>
      <c r="D2537" s="779" t="s">
        <v>8855</v>
      </c>
      <c r="E2537" s="299">
        <v>4000</v>
      </c>
      <c r="F2537" s="213"/>
      <c r="G2537" s="14">
        <f t="shared" si="48"/>
        <v>4000</v>
      </c>
    </row>
    <row r="2538" spans="1:8" x14ac:dyDescent="0.25">
      <c r="A2538" s="112">
        <v>44896</v>
      </c>
      <c r="B2538" s="50" t="s">
        <v>8337</v>
      </c>
      <c r="C2538" s="7" t="s">
        <v>7465</v>
      </c>
      <c r="D2538" s="779" t="s">
        <v>8856</v>
      </c>
      <c r="E2538" s="299">
        <v>100742</v>
      </c>
      <c r="F2538" s="213"/>
      <c r="G2538" s="14">
        <f t="shared" si="48"/>
        <v>100742</v>
      </c>
    </row>
    <row r="2539" spans="1:8" x14ac:dyDescent="0.25">
      <c r="A2539" s="112">
        <v>44896</v>
      </c>
      <c r="B2539" s="50" t="s">
        <v>8337</v>
      </c>
      <c r="C2539" s="7" t="s">
        <v>7465</v>
      </c>
      <c r="D2539" s="779" t="s">
        <v>8859</v>
      </c>
      <c r="E2539" s="299">
        <v>294393</v>
      </c>
      <c r="F2539" s="213"/>
      <c r="G2539" s="14">
        <f t="shared" si="48"/>
        <v>294393</v>
      </c>
    </row>
    <row r="2540" spans="1:8" x14ac:dyDescent="0.25">
      <c r="A2540" s="112">
        <v>44896</v>
      </c>
      <c r="B2540" s="50" t="s">
        <v>8655</v>
      </c>
      <c r="C2540" s="7" t="s">
        <v>2195</v>
      </c>
      <c r="D2540" s="779" t="s">
        <v>8801</v>
      </c>
      <c r="E2540" s="299">
        <v>42000</v>
      </c>
      <c r="F2540" s="213"/>
      <c r="G2540" s="14">
        <f t="shared" si="48"/>
        <v>42000</v>
      </c>
      <c r="H2540" s="13" t="s">
        <v>8803</v>
      </c>
    </row>
    <row r="2541" spans="1:8" x14ac:dyDescent="0.25">
      <c r="A2541" s="112">
        <v>44897</v>
      </c>
      <c r="B2541" s="50" t="s">
        <v>8655</v>
      </c>
      <c r="C2541" s="7" t="s">
        <v>2195</v>
      </c>
      <c r="D2541" s="779" t="s">
        <v>8802</v>
      </c>
      <c r="E2541" s="299">
        <v>10000</v>
      </c>
      <c r="F2541" s="213"/>
      <c r="G2541" s="14">
        <f t="shared" si="48"/>
        <v>10000</v>
      </c>
      <c r="H2541" s="7" t="s">
        <v>8804</v>
      </c>
    </row>
    <row r="2542" spans="1:8" x14ac:dyDescent="0.25">
      <c r="A2542" s="112">
        <v>44897</v>
      </c>
      <c r="B2542" s="50" t="s">
        <v>8557</v>
      </c>
      <c r="C2542" s="7" t="s">
        <v>7465</v>
      </c>
      <c r="D2542" s="779" t="s">
        <v>8860</v>
      </c>
      <c r="E2542" s="299">
        <v>157044</v>
      </c>
      <c r="F2542" s="213"/>
      <c r="G2542" s="14">
        <f t="shared" si="48"/>
        <v>157044</v>
      </c>
    </row>
    <row r="2543" spans="1:8" x14ac:dyDescent="0.25">
      <c r="A2543" s="112">
        <v>44897</v>
      </c>
      <c r="B2543" s="50" t="s">
        <v>8557</v>
      </c>
      <c r="C2543" s="7" t="s">
        <v>7465</v>
      </c>
      <c r="D2543" s="779" t="s">
        <v>8861</v>
      </c>
      <c r="E2543" s="299">
        <v>55248</v>
      </c>
      <c r="F2543" s="213"/>
      <c r="G2543" s="14">
        <f t="shared" si="48"/>
        <v>55248</v>
      </c>
    </row>
    <row r="2544" spans="1:8" x14ac:dyDescent="0.25">
      <c r="A2544" s="112">
        <v>44897</v>
      </c>
      <c r="B2544" s="50" t="s">
        <v>8337</v>
      </c>
      <c r="C2544" s="7" t="s">
        <v>7465</v>
      </c>
      <c r="D2544" s="779" t="s">
        <v>8862</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7" t="s">
        <v>8863</v>
      </c>
      <c r="E2546" s="8">
        <v>350364</v>
      </c>
      <c r="G2546" s="14">
        <f t="shared" si="48"/>
        <v>350364</v>
      </c>
    </row>
    <row r="2547" spans="1:8" x14ac:dyDescent="0.25">
      <c r="A2547" s="112">
        <v>44898</v>
      </c>
      <c r="B2547" s="10" t="s">
        <v>8041</v>
      </c>
      <c r="C2547" s="11" t="s">
        <v>161</v>
      </c>
      <c r="D2547" s="767" t="s">
        <v>9049</v>
      </c>
      <c r="E2547" s="8">
        <v>33213</v>
      </c>
      <c r="G2547" s="14">
        <f t="shared" si="48"/>
        <v>33213</v>
      </c>
      <c r="H2547" s="7" t="s">
        <v>9050</v>
      </c>
    </row>
    <row r="2548" spans="1:8" x14ac:dyDescent="0.25">
      <c r="A2548" s="112">
        <v>44900</v>
      </c>
      <c r="B2548" s="10" t="s">
        <v>3945</v>
      </c>
      <c r="C2548" s="13" t="s">
        <v>5186</v>
      </c>
      <c r="D2548" s="767" t="s">
        <v>8795</v>
      </c>
      <c r="E2548" s="8">
        <v>21600</v>
      </c>
      <c r="G2548" s="14">
        <f t="shared" si="48"/>
        <v>21600</v>
      </c>
      <c r="H2548" s="7" t="s">
        <v>8796</v>
      </c>
    </row>
    <row r="2549" spans="1:8" x14ac:dyDescent="0.25">
      <c r="A2549" s="112">
        <v>44900</v>
      </c>
      <c r="B2549" s="10" t="s">
        <v>8655</v>
      </c>
      <c r="C2549" s="11" t="s">
        <v>8392</v>
      </c>
      <c r="D2549" s="767" t="s">
        <v>8806</v>
      </c>
      <c r="E2549" s="8">
        <v>333027</v>
      </c>
      <c r="G2549" s="6">
        <f t="shared" si="48"/>
        <v>333027</v>
      </c>
    </row>
    <row r="2550" spans="1:8" x14ac:dyDescent="0.25">
      <c r="A2550" s="112">
        <v>44901</v>
      </c>
      <c r="B2550" s="10" t="s">
        <v>1399</v>
      </c>
      <c r="C2550" s="11" t="s">
        <v>437</v>
      </c>
      <c r="D2550" s="767" t="s">
        <v>8853</v>
      </c>
      <c r="E2550" s="8">
        <v>1900</v>
      </c>
      <c r="G2550" s="6">
        <f t="shared" si="48"/>
        <v>1900</v>
      </c>
      <c r="H2550" s="7" t="s">
        <v>8854</v>
      </c>
    </row>
    <row r="2551" spans="1:8" x14ac:dyDescent="0.25">
      <c r="A2551" s="112">
        <v>44901</v>
      </c>
      <c r="B2551" s="10" t="s">
        <v>8337</v>
      </c>
      <c r="C2551" s="11" t="s">
        <v>7465</v>
      </c>
      <c r="D2551" s="767" t="s">
        <v>8858</v>
      </c>
      <c r="E2551" s="8">
        <v>100742</v>
      </c>
      <c r="G2551" s="6">
        <f t="shared" si="48"/>
        <v>100742</v>
      </c>
    </row>
    <row r="2552" spans="1:8" x14ac:dyDescent="0.25">
      <c r="A2552" s="112">
        <v>44901</v>
      </c>
      <c r="B2552" s="10" t="s">
        <v>8337</v>
      </c>
      <c r="C2552" s="11" t="s">
        <v>7465</v>
      </c>
      <c r="D2552" s="767" t="s">
        <v>8864</v>
      </c>
      <c r="E2552" s="8">
        <v>147250</v>
      </c>
      <c r="G2552" s="6">
        <f t="shared" si="48"/>
        <v>147250</v>
      </c>
    </row>
    <row r="2553" spans="1:8" x14ac:dyDescent="0.25">
      <c r="A2553" s="112">
        <v>44902</v>
      </c>
      <c r="B2553" s="10" t="s">
        <v>1399</v>
      </c>
      <c r="C2553" s="11" t="s">
        <v>2195</v>
      </c>
      <c r="F2553" s="9">
        <v>5940</v>
      </c>
      <c r="G2553" s="6">
        <f t="shared" si="48"/>
        <v>-5940</v>
      </c>
      <c r="H2553" s="1180" t="s">
        <v>8822</v>
      </c>
    </row>
    <row r="2554" spans="1:8" x14ac:dyDescent="0.25">
      <c r="A2554" s="112">
        <v>44902</v>
      </c>
      <c r="B2554" s="10" t="s">
        <v>8337</v>
      </c>
      <c r="C2554" s="11" t="s">
        <v>2195</v>
      </c>
      <c r="F2554" s="9">
        <v>39210</v>
      </c>
      <c r="G2554" s="6">
        <f t="shared" si="48"/>
        <v>-39210</v>
      </c>
      <c r="H2554" s="1180"/>
    </row>
    <row r="2555" spans="1:8" x14ac:dyDescent="0.25">
      <c r="A2555" s="112">
        <v>44902</v>
      </c>
      <c r="B2555" s="10" t="s">
        <v>8557</v>
      </c>
      <c r="C2555" s="11" t="s">
        <v>2195</v>
      </c>
      <c r="F2555" s="9">
        <v>18450</v>
      </c>
      <c r="G2555" s="6">
        <f t="shared" si="48"/>
        <v>-18450</v>
      </c>
      <c r="H2555" s="1180"/>
    </row>
    <row r="2556" spans="1:8" x14ac:dyDescent="0.25">
      <c r="A2556" s="112">
        <v>44902</v>
      </c>
      <c r="B2556" s="10" t="s">
        <v>8655</v>
      </c>
      <c r="C2556" s="11" t="s">
        <v>2195</v>
      </c>
      <c r="F2556" s="9">
        <v>80000</v>
      </c>
      <c r="G2556" s="6">
        <f t="shared" si="48"/>
        <v>-80000</v>
      </c>
      <c r="H2556" s="1180"/>
    </row>
    <row r="2557" spans="1:8" x14ac:dyDescent="0.25">
      <c r="A2557" s="112">
        <v>44904</v>
      </c>
      <c r="B2557" s="10" t="s">
        <v>8655</v>
      </c>
      <c r="C2557" s="11" t="s">
        <v>8392</v>
      </c>
      <c r="F2557" s="9">
        <v>468530</v>
      </c>
      <c r="G2557" s="6">
        <f t="shared" si="48"/>
        <v>-468530</v>
      </c>
      <c r="H2557" s="7" t="s">
        <v>8833</v>
      </c>
    </row>
    <row r="2558" spans="1:8" x14ac:dyDescent="0.25">
      <c r="A2558" s="112">
        <v>44904</v>
      </c>
      <c r="B2558" s="10" t="s">
        <v>8655</v>
      </c>
      <c r="C2558" s="11" t="s">
        <v>7240</v>
      </c>
      <c r="F2558" s="9">
        <v>790800</v>
      </c>
      <c r="G2558" s="6">
        <f t="shared" si="48"/>
        <v>-790800</v>
      </c>
      <c r="H2558" s="7" t="s">
        <v>8834</v>
      </c>
    </row>
    <row r="2559" spans="1:8" x14ac:dyDescent="0.25">
      <c r="A2559" s="112">
        <v>44904</v>
      </c>
      <c r="B2559" s="10" t="s">
        <v>8655</v>
      </c>
      <c r="C2559" s="11" t="s">
        <v>5680</v>
      </c>
      <c r="F2559" s="9">
        <v>500000</v>
      </c>
      <c r="G2559" s="6">
        <f t="shared" si="48"/>
        <v>-500000</v>
      </c>
      <c r="H2559" s="7" t="s">
        <v>8833</v>
      </c>
    </row>
    <row r="2560" spans="1:8" x14ac:dyDescent="0.25">
      <c r="A2560" s="112">
        <v>44904</v>
      </c>
      <c r="B2560" s="10" t="s">
        <v>8655</v>
      </c>
      <c r="C2560" s="11" t="s">
        <v>5680</v>
      </c>
      <c r="F2560" s="9">
        <v>350000</v>
      </c>
      <c r="G2560" s="6">
        <f t="shared" si="48"/>
        <v>-350000</v>
      </c>
      <c r="H2560" s="7" t="s">
        <v>8833</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8"/>
      <c r="E2563" s="750"/>
      <c r="F2563" s="751">
        <v>24400</v>
      </c>
      <c r="G2563" s="752">
        <f t="shared" si="48"/>
        <v>-24400</v>
      </c>
      <c r="H2563" s="1174" t="s">
        <v>8849</v>
      </c>
    </row>
    <row r="2564" spans="1:8" x14ac:dyDescent="0.25">
      <c r="A2564" s="112">
        <v>44907</v>
      </c>
      <c r="B2564" s="742" t="s">
        <v>3945</v>
      </c>
      <c r="C2564" s="749" t="s">
        <v>437</v>
      </c>
      <c r="D2564" s="778"/>
      <c r="E2564" s="750"/>
      <c r="F2564" s="751">
        <v>68000</v>
      </c>
      <c r="G2564" s="752">
        <f t="shared" si="48"/>
        <v>-68000</v>
      </c>
      <c r="H2564" s="1174"/>
    </row>
    <row r="2565" spans="1:8" x14ac:dyDescent="0.25">
      <c r="A2565" s="112">
        <v>44907</v>
      </c>
      <c r="B2565" s="742" t="s">
        <v>1399</v>
      </c>
      <c r="C2565" s="749" t="s">
        <v>437</v>
      </c>
      <c r="D2565" s="778"/>
      <c r="E2565" s="750"/>
      <c r="F2565" s="751">
        <v>7600</v>
      </c>
      <c r="G2565" s="752">
        <f t="shared" si="48"/>
        <v>-7600</v>
      </c>
      <c r="H2565" s="1174"/>
    </row>
    <row r="2566" spans="1:8" x14ac:dyDescent="0.25">
      <c r="A2566" s="112">
        <v>44907</v>
      </c>
      <c r="B2566" s="742" t="s">
        <v>8337</v>
      </c>
      <c r="C2566" s="749" t="s">
        <v>7240</v>
      </c>
      <c r="D2566" s="778" t="s">
        <v>8735</v>
      </c>
      <c r="E2566" s="750">
        <v>1603139</v>
      </c>
      <c r="F2566" s="751"/>
      <c r="G2566" s="752">
        <f t="shared" si="48"/>
        <v>1603139</v>
      </c>
      <c r="H2566" s="749"/>
    </row>
    <row r="2567" spans="1:8" x14ac:dyDescent="0.25">
      <c r="A2567" s="112">
        <v>44907</v>
      </c>
      <c r="B2567" s="742" t="s">
        <v>1399</v>
      </c>
      <c r="C2567" s="749" t="s">
        <v>7240</v>
      </c>
      <c r="D2567" s="778" t="s">
        <v>8736</v>
      </c>
      <c r="E2567" s="750">
        <v>38000</v>
      </c>
      <c r="F2567" s="751"/>
      <c r="G2567" s="752">
        <f t="shared" si="48"/>
        <v>38000</v>
      </c>
      <c r="H2567" s="749"/>
    </row>
    <row r="2568" spans="1:8" x14ac:dyDescent="0.25">
      <c r="A2568" s="112">
        <v>44909</v>
      </c>
      <c r="B2568" s="742" t="s">
        <v>8337</v>
      </c>
      <c r="C2568" s="13" t="s">
        <v>5186</v>
      </c>
      <c r="D2568" s="778" t="s">
        <v>8852</v>
      </c>
      <c r="E2568" s="750">
        <v>29568</v>
      </c>
      <c r="F2568" s="751"/>
      <c r="G2568" s="752">
        <f t="shared" si="48"/>
        <v>29568</v>
      </c>
      <c r="H2568" s="749"/>
    </row>
    <row r="2569" spans="1:8" x14ac:dyDescent="0.25">
      <c r="A2569" s="112">
        <v>44909</v>
      </c>
      <c r="B2569" s="742" t="s">
        <v>8041</v>
      </c>
      <c r="C2569" s="13" t="s">
        <v>5186</v>
      </c>
      <c r="D2569" s="778" t="s">
        <v>8852</v>
      </c>
      <c r="E2569" s="750">
        <v>5040</v>
      </c>
      <c r="F2569" s="751"/>
      <c r="G2569" s="752">
        <f t="shared" si="48"/>
        <v>5040</v>
      </c>
      <c r="H2569" s="749"/>
    </row>
    <row r="2570" spans="1:8" x14ac:dyDescent="0.25">
      <c r="A2570" s="112">
        <v>44909</v>
      </c>
      <c r="B2570" s="742" t="s">
        <v>8655</v>
      </c>
      <c r="C2570" s="749" t="s">
        <v>166</v>
      </c>
      <c r="D2570" s="778" t="s">
        <v>8800</v>
      </c>
      <c r="E2570" s="750">
        <v>23625</v>
      </c>
      <c r="F2570" s="751"/>
      <c r="G2570" s="752">
        <f t="shared" si="48"/>
        <v>23625</v>
      </c>
      <c r="H2570" s="749"/>
    </row>
    <row r="2571" spans="1:8" x14ac:dyDescent="0.25">
      <c r="A2571" s="112">
        <v>44910</v>
      </c>
      <c r="B2571" s="742" t="s">
        <v>6503</v>
      </c>
      <c r="C2571" s="749" t="s">
        <v>164</v>
      </c>
      <c r="D2571" s="778" t="s">
        <v>8213</v>
      </c>
      <c r="E2571" s="750">
        <v>1320</v>
      </c>
      <c r="F2571" s="751"/>
      <c r="G2571" s="752">
        <f t="shared" si="48"/>
        <v>1320</v>
      </c>
      <c r="H2571" s="749" t="s">
        <v>8905</v>
      </c>
    </row>
    <row r="2572" spans="1:8" x14ac:dyDescent="0.25">
      <c r="A2572" s="112">
        <v>44910</v>
      </c>
      <c r="B2572" s="742" t="s">
        <v>8337</v>
      </c>
      <c r="C2572" s="749" t="s">
        <v>2195</v>
      </c>
      <c r="D2572" s="778"/>
      <c r="E2572" s="750"/>
      <c r="F2572" s="751">
        <v>100000</v>
      </c>
      <c r="G2572" s="752">
        <f t="shared" si="48"/>
        <v>-100000</v>
      </c>
      <c r="H2572" s="749" t="s">
        <v>8867</v>
      </c>
    </row>
    <row r="2573" spans="1:8" x14ac:dyDescent="0.25">
      <c r="A2573" s="112">
        <v>44910</v>
      </c>
      <c r="B2573" s="742" t="s">
        <v>7919</v>
      </c>
      <c r="C2573" s="749" t="s">
        <v>164</v>
      </c>
      <c r="D2573" s="778"/>
      <c r="E2573" s="750"/>
      <c r="F2573" s="751">
        <v>67349</v>
      </c>
      <c r="G2573" s="752">
        <f t="shared" si="48"/>
        <v>-67349</v>
      </c>
      <c r="H2573" s="1179" t="s">
        <v>8867</v>
      </c>
    </row>
    <row r="2574" spans="1:8" x14ac:dyDescent="0.25">
      <c r="A2574" s="112">
        <v>44910</v>
      </c>
      <c r="B2574" s="742" t="s">
        <v>6503</v>
      </c>
      <c r="C2574" s="749" t="s">
        <v>164</v>
      </c>
      <c r="D2574" s="778"/>
      <c r="E2574" s="750"/>
      <c r="F2574" s="751">
        <v>9328</v>
      </c>
      <c r="G2574" s="752">
        <f t="shared" si="48"/>
        <v>-9328</v>
      </c>
      <c r="H2574" s="1179"/>
    </row>
    <row r="2575" spans="1:8" x14ac:dyDescent="0.25">
      <c r="A2575" s="112">
        <v>44910</v>
      </c>
      <c r="B2575" s="742" t="s">
        <v>7065</v>
      </c>
      <c r="C2575" s="749" t="s">
        <v>164</v>
      </c>
      <c r="D2575" s="778"/>
      <c r="E2575" s="750"/>
      <c r="F2575" s="751">
        <v>247</v>
      </c>
      <c r="G2575" s="752">
        <f t="shared" si="48"/>
        <v>-247</v>
      </c>
      <c r="H2575" s="1179"/>
    </row>
    <row r="2576" spans="1:8" x14ac:dyDescent="0.25">
      <c r="A2576" s="112">
        <v>44910</v>
      </c>
      <c r="B2576" s="742" t="s">
        <v>1399</v>
      </c>
      <c r="C2576" s="749" t="s">
        <v>164</v>
      </c>
      <c r="D2576" s="778"/>
      <c r="E2576" s="750"/>
      <c r="F2576" s="751">
        <v>23076</v>
      </c>
      <c r="G2576" s="752">
        <f t="shared" si="48"/>
        <v>-23076</v>
      </c>
      <c r="H2576" s="1179"/>
    </row>
    <row r="2577" spans="1:8" x14ac:dyDescent="0.25">
      <c r="A2577" s="112">
        <v>44910</v>
      </c>
      <c r="B2577" s="742" t="s">
        <v>8041</v>
      </c>
      <c r="C2577" s="749" t="s">
        <v>7465</v>
      </c>
      <c r="D2577" s="778"/>
      <c r="E2577" s="750"/>
      <c r="F2577" s="751">
        <v>300000</v>
      </c>
      <c r="G2577" s="752">
        <f t="shared" si="48"/>
        <v>-300000</v>
      </c>
      <c r="H2577" s="749" t="s">
        <v>8867</v>
      </c>
    </row>
    <row r="2578" spans="1:8" x14ac:dyDescent="0.25">
      <c r="A2578" s="112">
        <v>44910</v>
      </c>
      <c r="B2578" s="742" t="s">
        <v>8041</v>
      </c>
      <c r="C2578" s="749" t="s">
        <v>7465</v>
      </c>
      <c r="D2578" s="778"/>
      <c r="E2578" s="750"/>
      <c r="F2578" s="751">
        <v>300000</v>
      </c>
      <c r="G2578" s="752">
        <f t="shared" si="48"/>
        <v>-300000</v>
      </c>
      <c r="H2578" s="749" t="s">
        <v>8867</v>
      </c>
    </row>
    <row r="2579" spans="1:8" x14ac:dyDescent="0.25">
      <c r="A2579" s="112">
        <v>44911</v>
      </c>
      <c r="B2579" s="742" t="s">
        <v>8337</v>
      </c>
      <c r="C2579" s="749" t="s">
        <v>2195</v>
      </c>
      <c r="D2579" s="778" t="s">
        <v>8906</v>
      </c>
      <c r="E2579" s="750">
        <v>17800</v>
      </c>
      <c r="F2579" s="751"/>
      <c r="G2579" s="752">
        <f t="shared" si="48"/>
        <v>17800</v>
      </c>
      <c r="H2579" s="749" t="s">
        <v>8907</v>
      </c>
    </row>
    <row r="2580" spans="1:8" x14ac:dyDescent="0.25">
      <c r="A2580" s="112">
        <v>44911</v>
      </c>
      <c r="B2580" s="742" t="s">
        <v>8655</v>
      </c>
      <c r="C2580" s="13" t="s">
        <v>5186</v>
      </c>
      <c r="D2580" s="778"/>
      <c r="E2580" s="750"/>
      <c r="F2580" s="751">
        <v>216700</v>
      </c>
      <c r="G2580" s="752">
        <f t="shared" si="48"/>
        <v>-216700</v>
      </c>
      <c r="H2580" s="749" t="s">
        <v>9328</v>
      </c>
    </row>
    <row r="2581" spans="1:8" x14ac:dyDescent="0.25">
      <c r="A2581" s="112">
        <v>44914</v>
      </c>
      <c r="B2581" s="742" t="s">
        <v>1399</v>
      </c>
      <c r="C2581" s="749" t="s">
        <v>3010</v>
      </c>
      <c r="D2581" s="778"/>
      <c r="E2581" s="750"/>
      <c r="F2581" s="751">
        <v>14000</v>
      </c>
      <c r="G2581" s="752">
        <f t="shared" si="48"/>
        <v>-14000</v>
      </c>
      <c r="H2581" s="1178" t="s">
        <v>8894</v>
      </c>
    </row>
    <row r="2582" spans="1:8" x14ac:dyDescent="0.25">
      <c r="A2582" s="112">
        <v>44914</v>
      </c>
      <c r="B2582" s="742" t="s">
        <v>6509</v>
      </c>
      <c r="C2582" s="749" t="s">
        <v>3010</v>
      </c>
      <c r="D2582" s="778"/>
      <c r="E2582" s="750"/>
      <c r="F2582" s="751">
        <v>11000</v>
      </c>
      <c r="G2582" s="752">
        <f t="shared" si="48"/>
        <v>-11000</v>
      </c>
      <c r="H2582" s="1178"/>
    </row>
    <row r="2583" spans="1:8" x14ac:dyDescent="0.25">
      <c r="A2583" s="112">
        <v>44914</v>
      </c>
      <c r="B2583" s="742" t="s">
        <v>8041</v>
      </c>
      <c r="C2583" s="749" t="s">
        <v>3010</v>
      </c>
      <c r="D2583" s="778"/>
      <c r="E2583" s="750"/>
      <c r="F2583" s="751">
        <v>25000</v>
      </c>
      <c r="G2583" s="752">
        <f t="shared" si="48"/>
        <v>-25000</v>
      </c>
      <c r="H2583" s="1178"/>
    </row>
    <row r="2584" spans="1:8" x14ac:dyDescent="0.25">
      <c r="A2584" s="112">
        <v>44917</v>
      </c>
      <c r="B2584" s="742" t="s">
        <v>8866</v>
      </c>
      <c r="C2584" s="749" t="s">
        <v>166</v>
      </c>
      <c r="D2584" s="778" t="s">
        <v>8908</v>
      </c>
      <c r="E2584" s="750">
        <v>78000</v>
      </c>
      <c r="F2584" s="751"/>
      <c r="G2584" s="752">
        <f t="shared" si="48"/>
        <v>78000</v>
      </c>
      <c r="H2584" s="749" t="s">
        <v>8909</v>
      </c>
    </row>
    <row r="2585" spans="1:8" x14ac:dyDescent="0.25">
      <c r="A2585" s="112">
        <v>44917</v>
      </c>
      <c r="B2585" s="742" t="s">
        <v>8874</v>
      </c>
      <c r="C2585" s="749" t="s">
        <v>180</v>
      </c>
      <c r="D2585" s="778" t="s">
        <v>8937</v>
      </c>
      <c r="E2585" s="750">
        <v>247080</v>
      </c>
      <c r="F2585" s="751"/>
      <c r="G2585" s="752">
        <f t="shared" si="48"/>
        <v>247080</v>
      </c>
      <c r="H2585" s="749"/>
    </row>
    <row r="2586" spans="1:8" x14ac:dyDescent="0.25">
      <c r="A2586" s="112">
        <v>44919</v>
      </c>
      <c r="B2586" s="742" t="s">
        <v>8655</v>
      </c>
      <c r="C2586" s="749" t="s">
        <v>8392</v>
      </c>
      <c r="D2586" s="778" t="s">
        <v>8966</v>
      </c>
      <c r="E2586" s="750">
        <v>118318</v>
      </c>
      <c r="F2586" s="751"/>
      <c r="G2586" s="752">
        <f t="shared" si="48"/>
        <v>118318</v>
      </c>
      <c r="H2586" s="749"/>
    </row>
    <row r="2587" spans="1:8" x14ac:dyDescent="0.25">
      <c r="A2587" s="112">
        <v>44919</v>
      </c>
      <c r="B2587" s="742" t="s">
        <v>8866</v>
      </c>
      <c r="C2587" s="749" t="s">
        <v>180</v>
      </c>
      <c r="D2587" s="778" t="s">
        <v>8938</v>
      </c>
      <c r="E2587" s="750">
        <v>164160</v>
      </c>
      <c r="F2587" s="751"/>
      <c r="G2587" s="752">
        <f t="shared" si="48"/>
        <v>164160</v>
      </c>
      <c r="H2587" s="749"/>
    </row>
    <row r="2588" spans="1:8" x14ac:dyDescent="0.25">
      <c r="A2588" s="112">
        <v>44921</v>
      </c>
      <c r="B2588" s="742" t="s">
        <v>8866</v>
      </c>
      <c r="C2588" s="13" t="s">
        <v>5186</v>
      </c>
      <c r="D2588" s="778"/>
      <c r="E2588" s="750"/>
      <c r="F2588" s="751">
        <v>190000</v>
      </c>
      <c r="G2588" s="752">
        <f t="shared" si="48"/>
        <v>-190000</v>
      </c>
      <c r="H2588" s="749" t="s">
        <v>8941</v>
      </c>
    </row>
    <row r="2589" spans="1:8" x14ac:dyDescent="0.25">
      <c r="A2589" s="112">
        <v>44922</v>
      </c>
      <c r="B2589" s="742" t="s">
        <v>8557</v>
      </c>
      <c r="C2589" s="749" t="s">
        <v>7465</v>
      </c>
      <c r="D2589" s="778" t="s">
        <v>8964</v>
      </c>
      <c r="E2589" s="750">
        <v>33571</v>
      </c>
      <c r="F2589" s="751"/>
      <c r="G2589" s="752">
        <f t="shared" si="48"/>
        <v>33571</v>
      </c>
      <c r="H2589" s="749" t="s">
        <v>8965</v>
      </c>
    </row>
    <row r="2590" spans="1:8" x14ac:dyDescent="0.25">
      <c r="A2590" s="112">
        <v>44924</v>
      </c>
      <c r="B2590" s="742" t="s">
        <v>8041</v>
      </c>
      <c r="C2590" s="749" t="s">
        <v>7465</v>
      </c>
      <c r="D2590" s="778"/>
      <c r="E2590" s="750"/>
      <c r="F2590" s="751">
        <v>333000</v>
      </c>
      <c r="G2590" s="752">
        <f t="shared" si="48"/>
        <v>-333000</v>
      </c>
      <c r="H2590" s="749" t="s">
        <v>8954</v>
      </c>
    </row>
    <row r="2591" spans="1:8" x14ac:dyDescent="0.25">
      <c r="A2591" s="112">
        <v>44924</v>
      </c>
      <c r="B2591" s="742" t="s">
        <v>8041</v>
      </c>
      <c r="C2591" s="749" t="s">
        <v>7465</v>
      </c>
      <c r="D2591" s="778"/>
      <c r="E2591" s="750"/>
      <c r="F2591" s="751">
        <v>333000</v>
      </c>
      <c r="G2591" s="752">
        <f t="shared" si="48"/>
        <v>-333000</v>
      </c>
      <c r="H2591" s="749" t="s">
        <v>8955</v>
      </c>
    </row>
    <row r="2592" spans="1:8" x14ac:dyDescent="0.25">
      <c r="A2592" s="112">
        <v>44924</v>
      </c>
      <c r="B2592" s="742" t="s">
        <v>8041</v>
      </c>
      <c r="C2592" s="749" t="s">
        <v>7465</v>
      </c>
      <c r="D2592" s="778"/>
      <c r="E2592" s="750"/>
      <c r="F2592" s="751">
        <v>334000</v>
      </c>
      <c r="G2592" s="752">
        <f t="shared" si="48"/>
        <v>-334000</v>
      </c>
      <c r="H2592" s="749" t="s">
        <v>8956</v>
      </c>
    </row>
    <row r="2593" spans="1:8" x14ac:dyDescent="0.25">
      <c r="A2593" s="112">
        <v>44924</v>
      </c>
      <c r="B2593" s="742" t="s">
        <v>8655</v>
      </c>
      <c r="C2593" s="749" t="s">
        <v>166</v>
      </c>
      <c r="D2593" s="778" t="s">
        <v>8980</v>
      </c>
      <c r="E2593" s="750">
        <v>149500</v>
      </c>
      <c r="F2593" s="751"/>
      <c r="G2593" s="752">
        <f t="shared" si="48"/>
        <v>149500</v>
      </c>
      <c r="H2593" s="749" t="s">
        <v>8981</v>
      </c>
    </row>
    <row r="2594" spans="1:8" x14ac:dyDescent="0.25">
      <c r="A2594" s="112">
        <v>44924</v>
      </c>
      <c r="B2594" s="742" t="s">
        <v>8337</v>
      </c>
      <c r="C2594" s="749" t="s">
        <v>166</v>
      </c>
      <c r="D2594" s="778" t="s">
        <v>8963</v>
      </c>
      <c r="E2594" s="750">
        <v>17000</v>
      </c>
      <c r="F2594" s="751"/>
      <c r="G2594" s="752">
        <f t="shared" si="48"/>
        <v>17000</v>
      </c>
      <c r="H2594" s="749" t="s">
        <v>8962</v>
      </c>
    </row>
    <row r="2595" spans="1:8" x14ac:dyDescent="0.25">
      <c r="A2595" s="112">
        <v>44924</v>
      </c>
      <c r="B2595" s="742" t="s">
        <v>8655</v>
      </c>
      <c r="C2595" s="749" t="s">
        <v>8392</v>
      </c>
      <c r="D2595" s="778" t="s">
        <v>8967</v>
      </c>
      <c r="E2595" s="750">
        <v>38995</v>
      </c>
      <c r="F2595" s="751"/>
      <c r="G2595" s="752">
        <f t="shared" si="48"/>
        <v>38995</v>
      </c>
      <c r="H2595" s="749"/>
    </row>
    <row r="2596" spans="1:8" ht="25.5" x14ac:dyDescent="0.25">
      <c r="A2596" s="112">
        <v>44925</v>
      </c>
      <c r="B2596" s="742" t="s">
        <v>8866</v>
      </c>
      <c r="C2596" s="749" t="s">
        <v>7240</v>
      </c>
      <c r="D2596" s="778"/>
      <c r="E2596" s="750"/>
      <c r="F2596" s="751">
        <v>410600</v>
      </c>
      <c r="G2596" s="752">
        <f t="shared" si="48"/>
        <v>-410600</v>
      </c>
      <c r="H2596" s="75" t="s">
        <v>8961</v>
      </c>
    </row>
    <row r="2597" spans="1:8" ht="25.5" x14ac:dyDescent="0.25">
      <c r="A2597" s="112">
        <v>44925</v>
      </c>
      <c r="B2597" s="742" t="s">
        <v>8337</v>
      </c>
      <c r="C2597" s="749" t="s">
        <v>7240</v>
      </c>
      <c r="D2597" s="778"/>
      <c r="E2597" s="750"/>
      <c r="F2597" s="751">
        <v>370200</v>
      </c>
      <c r="G2597" s="752">
        <f t="shared" si="48"/>
        <v>-370200</v>
      </c>
      <c r="H2597" s="75" t="s">
        <v>8961</v>
      </c>
    </row>
    <row r="2598" spans="1:8" ht="25.5" x14ac:dyDescent="0.25">
      <c r="A2598" s="112">
        <v>44925</v>
      </c>
      <c r="B2598" s="742" t="s">
        <v>8557</v>
      </c>
      <c r="C2598" s="749" t="s">
        <v>7240</v>
      </c>
      <c r="D2598" s="778"/>
      <c r="E2598" s="750"/>
      <c r="F2598" s="751">
        <v>275600</v>
      </c>
      <c r="G2598" s="752">
        <f t="shared" si="48"/>
        <v>-275600</v>
      </c>
      <c r="H2598" s="75" t="s">
        <v>8961</v>
      </c>
    </row>
    <row r="2599" spans="1:8" x14ac:dyDescent="0.25">
      <c r="A2599" s="112">
        <v>44925</v>
      </c>
      <c r="B2599" s="742" t="s">
        <v>8337</v>
      </c>
      <c r="C2599" s="13" t="s">
        <v>8706</v>
      </c>
      <c r="D2599" s="765"/>
      <c r="E2599" s="22"/>
      <c r="F2599" s="19">
        <v>100000</v>
      </c>
      <c r="G2599" s="14">
        <f t="shared" si="48"/>
        <v>-100000</v>
      </c>
      <c r="H2599" s="13" t="s">
        <v>8979</v>
      </c>
    </row>
    <row r="2600" spans="1:8" x14ac:dyDescent="0.25">
      <c r="A2600" s="112">
        <v>44928</v>
      </c>
      <c r="B2600" s="742" t="s">
        <v>8337</v>
      </c>
      <c r="C2600" s="13" t="s">
        <v>2195</v>
      </c>
      <c r="D2600" s="765" t="s">
        <v>8982</v>
      </c>
      <c r="E2600" s="22">
        <v>16800</v>
      </c>
      <c r="F2600" s="19"/>
      <c r="G2600" s="14">
        <f t="shared" si="48"/>
        <v>16800</v>
      </c>
      <c r="H2600" s="749" t="s">
        <v>8907</v>
      </c>
    </row>
    <row r="2601" spans="1:8" x14ac:dyDescent="0.25">
      <c r="A2601" s="112">
        <v>44928</v>
      </c>
      <c r="B2601" s="742" t="s">
        <v>8337</v>
      </c>
      <c r="C2601" s="13" t="s">
        <v>2195</v>
      </c>
      <c r="D2601" s="765" t="s">
        <v>8983</v>
      </c>
      <c r="E2601" s="22">
        <v>40500</v>
      </c>
      <c r="F2601" s="19"/>
      <c r="G2601" s="14">
        <f t="shared" si="48"/>
        <v>40500</v>
      </c>
      <c r="H2601" s="749" t="s">
        <v>8984</v>
      </c>
    </row>
    <row r="2602" spans="1:8" x14ac:dyDescent="0.25">
      <c r="A2602" s="112">
        <v>44929</v>
      </c>
      <c r="B2602" s="742" t="s">
        <v>8557</v>
      </c>
      <c r="C2602" s="13" t="s">
        <v>7240</v>
      </c>
      <c r="D2602" s="765" t="s">
        <v>8737</v>
      </c>
      <c r="E2602" s="22">
        <v>704772</v>
      </c>
      <c r="F2602" s="19"/>
      <c r="G2602" s="14">
        <f t="shared" si="48"/>
        <v>704772</v>
      </c>
      <c r="H2602" s="749"/>
    </row>
    <row r="2603" spans="1:8" x14ac:dyDescent="0.25">
      <c r="A2603" s="112">
        <v>44929</v>
      </c>
      <c r="B2603" s="742" t="s">
        <v>8655</v>
      </c>
      <c r="C2603" s="13" t="s">
        <v>7240</v>
      </c>
      <c r="D2603" s="765" t="s">
        <v>8805</v>
      </c>
      <c r="E2603" s="22">
        <v>480779</v>
      </c>
      <c r="F2603" s="19"/>
      <c r="G2603" s="14">
        <f t="shared" si="48"/>
        <v>480779</v>
      </c>
      <c r="H2603" s="749"/>
    </row>
    <row r="2604" spans="1:8" x14ac:dyDescent="0.25">
      <c r="A2604" s="112">
        <v>44929</v>
      </c>
      <c r="B2604" s="742" t="s">
        <v>8866</v>
      </c>
      <c r="C2604" s="13" t="s">
        <v>7240</v>
      </c>
      <c r="D2604" s="765" t="s">
        <v>8806</v>
      </c>
      <c r="E2604" s="22">
        <v>353420</v>
      </c>
      <c r="F2604" s="19"/>
      <c r="G2604" s="14">
        <f t="shared" si="48"/>
        <v>353420</v>
      </c>
      <c r="H2604" s="749"/>
    </row>
    <row r="2605" spans="1:8" x14ac:dyDescent="0.25">
      <c r="A2605" s="112">
        <v>44929</v>
      </c>
      <c r="B2605" s="742" t="s">
        <v>8041</v>
      </c>
      <c r="C2605" s="13" t="s">
        <v>7240</v>
      </c>
      <c r="D2605" s="765" t="s">
        <v>8966</v>
      </c>
      <c r="E2605" s="22">
        <v>83410</v>
      </c>
      <c r="F2605" s="19"/>
      <c r="G2605" s="14">
        <f t="shared" si="48"/>
        <v>83410</v>
      </c>
      <c r="H2605" s="749"/>
    </row>
    <row r="2606" spans="1:8" x14ac:dyDescent="0.25">
      <c r="A2606" s="112">
        <v>44930</v>
      </c>
      <c r="B2606" s="742" t="s">
        <v>8337</v>
      </c>
      <c r="C2606" s="13" t="s">
        <v>2195</v>
      </c>
      <c r="D2606" s="765" t="s">
        <v>9039</v>
      </c>
      <c r="E2606" s="22">
        <v>9450</v>
      </c>
      <c r="F2606" s="19"/>
      <c r="G2606" s="14">
        <f t="shared" si="48"/>
        <v>9450</v>
      </c>
      <c r="H2606" s="749" t="s">
        <v>9041</v>
      </c>
    </row>
    <row r="2607" spans="1:8" x14ac:dyDescent="0.25">
      <c r="A2607" s="112">
        <v>44932</v>
      </c>
      <c r="B2607" s="742" t="s">
        <v>8337</v>
      </c>
      <c r="C2607" s="13" t="s">
        <v>7240</v>
      </c>
      <c r="D2607" s="765"/>
      <c r="E2607" s="22"/>
      <c r="F2607" s="19">
        <v>300000</v>
      </c>
      <c r="G2607" s="14">
        <f t="shared" si="48"/>
        <v>-300000</v>
      </c>
      <c r="H2607" s="13" t="s">
        <v>8986</v>
      </c>
    </row>
    <row r="2608" spans="1:8" x14ac:dyDescent="0.25">
      <c r="A2608" s="112">
        <v>44932</v>
      </c>
      <c r="B2608" s="742" t="s">
        <v>8337</v>
      </c>
      <c r="C2608" s="13" t="s">
        <v>7240</v>
      </c>
      <c r="D2608" s="765"/>
      <c r="E2608" s="22"/>
      <c r="F2608" s="19">
        <v>300000</v>
      </c>
      <c r="G2608" s="14">
        <f t="shared" si="48"/>
        <v>-300000</v>
      </c>
      <c r="H2608" s="13" t="s">
        <v>8985</v>
      </c>
    </row>
    <row r="2609" spans="1:8" x14ac:dyDescent="0.25">
      <c r="A2609" s="112">
        <v>44932</v>
      </c>
      <c r="B2609" s="742" t="s">
        <v>8337</v>
      </c>
      <c r="C2609" s="13" t="s">
        <v>7240</v>
      </c>
      <c r="D2609" s="765"/>
      <c r="E2609" s="22"/>
      <c r="F2609" s="19">
        <v>284875</v>
      </c>
      <c r="G2609" s="14">
        <f t="shared" si="48"/>
        <v>-284875</v>
      </c>
      <c r="H2609" s="13" t="s">
        <v>4976</v>
      </c>
    </row>
    <row r="2610" spans="1:8" x14ac:dyDescent="0.25">
      <c r="A2610" s="112">
        <v>44932</v>
      </c>
      <c r="B2610" s="742" t="s">
        <v>8337</v>
      </c>
      <c r="C2610" s="13" t="s">
        <v>7240</v>
      </c>
      <c r="D2610" s="765"/>
      <c r="E2610" s="22">
        <v>22990</v>
      </c>
      <c r="F2610" s="19"/>
      <c r="G2610" s="14">
        <f t="shared" si="48"/>
        <v>22990</v>
      </c>
      <c r="H2610" s="13" t="s">
        <v>4976</v>
      </c>
    </row>
    <row r="2611" spans="1:8" x14ac:dyDescent="0.25">
      <c r="A2611" s="112">
        <v>44935</v>
      </c>
      <c r="B2611" s="21" t="s">
        <v>8041</v>
      </c>
      <c r="C2611" s="13" t="s">
        <v>8454</v>
      </c>
      <c r="D2611" s="765" t="s">
        <v>8988</v>
      </c>
      <c r="E2611" s="22">
        <v>120000</v>
      </c>
      <c r="F2611" s="19"/>
      <c r="G2611" s="14">
        <f t="shared" si="48"/>
        <v>120000</v>
      </c>
      <c r="H2611" s="13"/>
    </row>
    <row r="2612" spans="1:8" x14ac:dyDescent="0.25">
      <c r="A2612" s="112">
        <v>44935</v>
      </c>
      <c r="B2612" s="21" t="s">
        <v>8866</v>
      </c>
      <c r="C2612" s="13" t="s">
        <v>2195</v>
      </c>
      <c r="D2612" s="765" t="s">
        <v>9040</v>
      </c>
      <c r="E2612" s="22">
        <v>7360</v>
      </c>
      <c r="F2612" s="19"/>
      <c r="G2612" s="14">
        <f t="shared" si="48"/>
        <v>7360</v>
      </c>
      <c r="H2612" s="13" t="s">
        <v>9042</v>
      </c>
    </row>
    <row r="2613" spans="1:8" x14ac:dyDescent="0.25">
      <c r="A2613" s="112">
        <v>44933</v>
      </c>
      <c r="B2613" s="21" t="s">
        <v>8337</v>
      </c>
      <c r="C2613" s="13" t="s">
        <v>7465</v>
      </c>
      <c r="D2613" s="765" t="s">
        <v>9051</v>
      </c>
      <c r="E2613" s="22">
        <v>33600</v>
      </c>
      <c r="F2613" s="19"/>
      <c r="G2613" s="14">
        <f t="shared" si="48"/>
        <v>33600</v>
      </c>
      <c r="H2613" s="13" t="s">
        <v>9052</v>
      </c>
    </row>
    <row r="2614" spans="1:8" x14ac:dyDescent="0.25">
      <c r="A2614" s="112">
        <v>44933</v>
      </c>
      <c r="B2614" s="21" t="s">
        <v>8041</v>
      </c>
      <c r="C2614" s="13" t="s">
        <v>8454</v>
      </c>
      <c r="D2614" s="765"/>
      <c r="E2614" s="22"/>
      <c r="F2614" s="19">
        <v>58000</v>
      </c>
      <c r="G2614" s="14">
        <f t="shared" si="48"/>
        <v>-58000</v>
      </c>
      <c r="H2614" s="1161" t="s">
        <v>8987</v>
      </c>
    </row>
    <row r="2615" spans="1:8" x14ac:dyDescent="0.25">
      <c r="A2615" s="112">
        <v>44933</v>
      </c>
      <c r="B2615" s="21" t="s">
        <v>7919</v>
      </c>
      <c r="C2615" s="13" t="s">
        <v>8454</v>
      </c>
      <c r="D2615" s="765"/>
      <c r="E2615" s="22"/>
      <c r="F2615" s="19">
        <v>42000</v>
      </c>
      <c r="G2615" s="14">
        <f t="shared" si="48"/>
        <v>-42000</v>
      </c>
      <c r="H2615" s="1162"/>
    </row>
    <row r="2616" spans="1:8" x14ac:dyDescent="0.25">
      <c r="A2616" s="112">
        <v>44935</v>
      </c>
      <c r="B2616" s="21" t="s">
        <v>7951</v>
      </c>
      <c r="C2616" s="13" t="s">
        <v>7952</v>
      </c>
      <c r="D2616" s="765"/>
      <c r="E2616" s="22">
        <v>35000</v>
      </c>
      <c r="F2616" s="19"/>
      <c r="G2616" s="14">
        <f t="shared" si="48"/>
        <v>35000</v>
      </c>
      <c r="H2616" s="13" t="s">
        <v>4976</v>
      </c>
    </row>
    <row r="2617" spans="1:8" x14ac:dyDescent="0.25">
      <c r="A2617" s="112">
        <v>44935</v>
      </c>
      <c r="B2617" s="21" t="s">
        <v>8655</v>
      </c>
      <c r="C2617" s="13" t="s">
        <v>166</v>
      </c>
      <c r="D2617" s="765" t="s">
        <v>9054</v>
      </c>
      <c r="E2617" s="22">
        <v>126500</v>
      </c>
      <c r="F2617" s="19"/>
      <c r="G2617" s="14">
        <f t="shared" si="48"/>
        <v>126500</v>
      </c>
      <c r="H2617" s="749" t="s">
        <v>9055</v>
      </c>
    </row>
    <row r="2618" spans="1:8" x14ac:dyDescent="0.25">
      <c r="A2618" s="112">
        <v>44935</v>
      </c>
      <c r="B2618" s="21" t="s">
        <v>8655</v>
      </c>
      <c r="C2618" s="13" t="s">
        <v>8392</v>
      </c>
      <c r="D2618" s="765"/>
      <c r="E2618" s="22"/>
      <c r="F2618" s="19">
        <v>1000000</v>
      </c>
      <c r="G2618" s="14">
        <f t="shared" si="48"/>
        <v>-1000000</v>
      </c>
      <c r="H2618" s="13" t="s">
        <v>9005</v>
      </c>
    </row>
    <row r="2619" spans="1:8" x14ac:dyDescent="0.25">
      <c r="A2619" s="112">
        <v>44937</v>
      </c>
      <c r="B2619" s="21" t="s">
        <v>8337</v>
      </c>
      <c r="C2619" s="13" t="s">
        <v>7465</v>
      </c>
      <c r="D2619" s="765" t="s">
        <v>9284</v>
      </c>
      <c r="E2619" s="782">
        <v>49065</v>
      </c>
      <c r="F2619" s="109"/>
      <c r="G2619" s="14">
        <f t="shared" si="48"/>
        <v>49065</v>
      </c>
      <c r="H2619" s="13" t="s">
        <v>9285</v>
      </c>
    </row>
    <row r="2620" spans="1:8" x14ac:dyDescent="0.25">
      <c r="A2620" s="112">
        <v>44938</v>
      </c>
      <c r="B2620" s="21" t="s">
        <v>8874</v>
      </c>
      <c r="C2620" s="13" t="s">
        <v>2195</v>
      </c>
      <c r="D2620" s="765" t="s">
        <v>9043</v>
      </c>
      <c r="E2620" s="782">
        <v>45500</v>
      </c>
      <c r="F2620" s="109"/>
      <c r="G2620" s="14">
        <f t="shared" si="48"/>
        <v>45500</v>
      </c>
      <c r="H2620" s="749" t="s">
        <v>9044</v>
      </c>
    </row>
    <row r="2621" spans="1:8" x14ac:dyDescent="0.25">
      <c r="A2621" s="112">
        <v>44938</v>
      </c>
      <c r="B2621" s="21" t="s">
        <v>8655</v>
      </c>
      <c r="C2621" s="13" t="s">
        <v>166</v>
      </c>
      <c r="D2621" s="765" t="s">
        <v>9053</v>
      </c>
      <c r="E2621" s="782">
        <v>126500</v>
      </c>
      <c r="F2621" s="109"/>
      <c r="G2621" s="14">
        <f t="shared" si="48"/>
        <v>126500</v>
      </c>
      <c r="H2621" s="749" t="s">
        <v>9055</v>
      </c>
    </row>
    <row r="2622" spans="1:8" x14ac:dyDescent="0.25">
      <c r="A2622" s="112">
        <v>44939</v>
      </c>
      <c r="B2622" s="21" t="s">
        <v>8874</v>
      </c>
      <c r="C2622" s="13" t="s">
        <v>169</v>
      </c>
      <c r="D2622" s="765" t="s">
        <v>9047</v>
      </c>
      <c r="E2622" s="782">
        <v>25754</v>
      </c>
      <c r="F2622" s="109"/>
      <c r="G2622" s="14">
        <f t="shared" si="48"/>
        <v>25754</v>
      </c>
      <c r="H2622" s="749" t="s">
        <v>9048</v>
      </c>
    </row>
    <row r="2623" spans="1:8" ht="16.5" thickBot="1" x14ac:dyDescent="0.3">
      <c r="A2623" s="112">
        <v>44940</v>
      </c>
      <c r="B2623" s="21" t="s">
        <v>8874</v>
      </c>
      <c r="C2623" s="13" t="s">
        <v>2195</v>
      </c>
      <c r="D2623" s="765" t="s">
        <v>9045</v>
      </c>
      <c r="E2623" s="782">
        <v>47250</v>
      </c>
      <c r="F2623" s="109"/>
      <c r="G2623" s="14">
        <f t="shared" si="48"/>
        <v>47250</v>
      </c>
      <c r="H2623" s="749" t="s">
        <v>9046</v>
      </c>
    </row>
    <row r="2624" spans="1:8" x14ac:dyDescent="0.25">
      <c r="A2624" s="112">
        <v>44942</v>
      </c>
      <c r="B2624" s="21" t="s">
        <v>6503</v>
      </c>
      <c r="C2624" s="13" t="s">
        <v>166</v>
      </c>
      <c r="D2624" s="765"/>
      <c r="E2624" s="782"/>
      <c r="F2624" s="784">
        <v>21400</v>
      </c>
      <c r="G2624" s="783">
        <f t="shared" si="48"/>
        <v>-21400</v>
      </c>
      <c r="H2624" s="1166" t="s">
        <v>9032</v>
      </c>
    </row>
    <row r="2625" spans="1:8" x14ac:dyDescent="0.25">
      <c r="A2625" s="112">
        <v>44942</v>
      </c>
      <c r="B2625" s="21" t="s">
        <v>7919</v>
      </c>
      <c r="C2625" s="13" t="s">
        <v>166</v>
      </c>
      <c r="D2625" s="765"/>
      <c r="E2625" s="782"/>
      <c r="F2625" s="141">
        <v>25000</v>
      </c>
      <c r="G2625" s="783">
        <f t="shared" si="48"/>
        <v>-25000</v>
      </c>
      <c r="H2625" s="1177"/>
    </row>
    <row r="2626" spans="1:8" x14ac:dyDescent="0.25">
      <c r="A2626" s="112">
        <v>44942</v>
      </c>
      <c r="B2626" s="21" t="s">
        <v>8337</v>
      </c>
      <c r="C2626" s="13" t="s">
        <v>166</v>
      </c>
      <c r="D2626" s="765"/>
      <c r="E2626" s="782"/>
      <c r="F2626" s="141">
        <v>69000</v>
      </c>
      <c r="G2626" s="783">
        <f t="shared" si="48"/>
        <v>-69000</v>
      </c>
      <c r="H2626" s="1177"/>
    </row>
    <row r="2627" spans="1:8" x14ac:dyDescent="0.25">
      <c r="A2627" s="112">
        <v>44942</v>
      </c>
      <c r="B2627" s="21" t="s">
        <v>8557</v>
      </c>
      <c r="C2627" s="13" t="s">
        <v>166</v>
      </c>
      <c r="D2627" s="765"/>
      <c r="E2627" s="782"/>
      <c r="F2627" s="141">
        <v>15282</v>
      </c>
      <c r="G2627" s="783">
        <f t="shared" si="48"/>
        <v>-15282</v>
      </c>
      <c r="H2627" s="1177"/>
    </row>
    <row r="2628" spans="1:8" ht="16.5" thickBot="1" x14ac:dyDescent="0.3">
      <c r="A2628" s="112">
        <v>44942</v>
      </c>
      <c r="B2628" s="21" t="s">
        <v>8530</v>
      </c>
      <c r="C2628" s="13" t="s">
        <v>166</v>
      </c>
      <c r="D2628" s="765"/>
      <c r="E2628" s="782"/>
      <c r="F2628" s="785">
        <v>47891</v>
      </c>
      <c r="G2628" s="783">
        <f t="shared" si="48"/>
        <v>-47891</v>
      </c>
      <c r="H2628" s="1167"/>
    </row>
    <row r="2629" spans="1:8" x14ac:dyDescent="0.25">
      <c r="A2629" s="112">
        <v>44942</v>
      </c>
      <c r="B2629" s="21" t="s">
        <v>8655</v>
      </c>
      <c r="C2629" s="13" t="s">
        <v>5186</v>
      </c>
      <c r="D2629" s="765"/>
      <c r="E2629" s="22"/>
      <c r="F2629" s="19">
        <v>150000</v>
      </c>
      <c r="G2629" s="783">
        <f t="shared" si="48"/>
        <v>-150000</v>
      </c>
      <c r="H2629" s="13" t="s">
        <v>9033</v>
      </c>
    </row>
    <row r="2630" spans="1:8" x14ac:dyDescent="0.25">
      <c r="A2630" s="112">
        <v>44943</v>
      </c>
      <c r="B2630" s="21" t="s">
        <v>8874</v>
      </c>
      <c r="C2630" s="13" t="s">
        <v>180</v>
      </c>
      <c r="D2630" s="765" t="s">
        <v>9062</v>
      </c>
      <c r="E2630" s="22">
        <v>263400</v>
      </c>
      <c r="F2630" s="19"/>
      <c r="G2630" s="783">
        <f t="shared" si="48"/>
        <v>263400</v>
      </c>
      <c r="H2630" s="13" t="s">
        <v>9061</v>
      </c>
    </row>
    <row r="2631" spans="1:8" x14ac:dyDescent="0.25">
      <c r="A2631" s="112">
        <v>44947</v>
      </c>
      <c r="B2631" s="21" t="s">
        <v>8874</v>
      </c>
      <c r="C2631" s="13" t="s">
        <v>166</v>
      </c>
      <c r="D2631" s="765" t="s">
        <v>9063</v>
      </c>
      <c r="E2631" s="22">
        <v>17000</v>
      </c>
      <c r="F2631" s="19"/>
      <c r="G2631" s="783">
        <f t="shared" si="48"/>
        <v>17000</v>
      </c>
      <c r="H2631" s="13" t="s">
        <v>9271</v>
      </c>
    </row>
    <row r="2632" spans="1:8" x14ac:dyDescent="0.25">
      <c r="A2632" s="112">
        <v>44947</v>
      </c>
      <c r="B2632" s="21" t="s">
        <v>8874</v>
      </c>
      <c r="C2632" s="13" t="s">
        <v>166</v>
      </c>
      <c r="D2632" s="765" t="s">
        <v>9063</v>
      </c>
      <c r="E2632" s="22">
        <v>72000</v>
      </c>
      <c r="F2632" s="19"/>
      <c r="G2632" s="783">
        <f t="shared" si="48"/>
        <v>72000</v>
      </c>
      <c r="H2632" s="13" t="s">
        <v>9272</v>
      </c>
    </row>
    <row r="2633" spans="1:8" x14ac:dyDescent="0.25">
      <c r="A2633" s="112">
        <v>44945</v>
      </c>
      <c r="B2633" s="21" t="s">
        <v>8041</v>
      </c>
      <c r="C2633" s="13" t="s">
        <v>8454</v>
      </c>
      <c r="D2633" s="765"/>
      <c r="E2633" s="22"/>
      <c r="F2633" s="19">
        <v>120000</v>
      </c>
      <c r="G2633" s="783">
        <f t="shared" si="48"/>
        <v>-120000</v>
      </c>
      <c r="H2633" s="13" t="s">
        <v>9070</v>
      </c>
    </row>
    <row r="2634" spans="1:8" x14ac:dyDescent="0.25">
      <c r="A2634" s="112">
        <v>44949</v>
      </c>
      <c r="B2634" s="21" t="s">
        <v>7919</v>
      </c>
      <c r="C2634" s="13" t="s">
        <v>169</v>
      </c>
      <c r="D2634" s="765"/>
      <c r="E2634" s="22"/>
      <c r="F2634" s="19">
        <v>34773</v>
      </c>
      <c r="G2634" s="783">
        <f t="shared" si="48"/>
        <v>-34773</v>
      </c>
      <c r="H2634" s="1161" t="s">
        <v>9073</v>
      </c>
    </row>
    <row r="2635" spans="1:8" x14ac:dyDescent="0.25">
      <c r="A2635" s="112">
        <v>44949</v>
      </c>
      <c r="B2635" s="21" t="s">
        <v>8337</v>
      </c>
      <c r="C2635" s="13" t="s">
        <v>169</v>
      </c>
      <c r="D2635" s="765"/>
      <c r="E2635" s="22"/>
      <c r="F2635" s="19">
        <v>65227</v>
      </c>
      <c r="G2635" s="783">
        <f t="shared" si="48"/>
        <v>-65227</v>
      </c>
      <c r="H2635" s="1162"/>
    </row>
    <row r="2636" spans="1:8" x14ac:dyDescent="0.25">
      <c r="A2636" s="112">
        <v>44949</v>
      </c>
      <c r="B2636" s="21" t="s">
        <v>8337</v>
      </c>
      <c r="C2636" s="13" t="s">
        <v>2195</v>
      </c>
      <c r="D2636" s="765"/>
      <c r="E2636" s="22"/>
      <c r="F2636" s="19">
        <v>100000</v>
      </c>
      <c r="G2636" s="14">
        <f t="shared" si="48"/>
        <v>-100000</v>
      </c>
      <c r="H2636" s="13" t="s">
        <v>7718</v>
      </c>
    </row>
    <row r="2637" spans="1:8" x14ac:dyDescent="0.25">
      <c r="A2637" s="112">
        <v>44950</v>
      </c>
      <c r="B2637" s="21" t="s">
        <v>8557</v>
      </c>
      <c r="C2637" s="13" t="s">
        <v>7240</v>
      </c>
      <c r="D2637" s="765" t="s">
        <v>9243</v>
      </c>
      <c r="E2637" s="22">
        <v>605640</v>
      </c>
      <c r="F2637" s="19"/>
      <c r="G2637" s="14">
        <f t="shared" si="48"/>
        <v>605640</v>
      </c>
      <c r="H2637" s="13"/>
    </row>
    <row r="2638" spans="1:8" x14ac:dyDescent="0.25">
      <c r="A2638" s="112">
        <v>44950</v>
      </c>
      <c r="B2638" s="21" t="s">
        <v>8337</v>
      </c>
      <c r="C2638" s="13" t="s">
        <v>7240</v>
      </c>
      <c r="D2638" s="765" t="s">
        <v>9244</v>
      </c>
      <c r="E2638" s="22">
        <v>274161</v>
      </c>
      <c r="F2638" s="19"/>
      <c r="G2638" s="14">
        <f t="shared" si="48"/>
        <v>274161</v>
      </c>
      <c r="H2638" s="13"/>
    </row>
    <row r="2639" spans="1:8" x14ac:dyDescent="0.25">
      <c r="A2639" s="112">
        <v>44950</v>
      </c>
      <c r="B2639" s="21" t="s">
        <v>8041</v>
      </c>
      <c r="C2639" s="13" t="s">
        <v>7240</v>
      </c>
      <c r="D2639" s="765" t="s">
        <v>8967</v>
      </c>
      <c r="E2639" s="22">
        <v>23595</v>
      </c>
      <c r="F2639" s="19"/>
      <c r="G2639" s="14">
        <f t="shared" si="48"/>
        <v>23595</v>
      </c>
      <c r="H2639" s="13"/>
    </row>
    <row r="2640" spans="1:8" x14ac:dyDescent="0.25">
      <c r="A2640" s="112">
        <v>44952</v>
      </c>
      <c r="B2640" s="21" t="s">
        <v>8874</v>
      </c>
      <c r="C2640" s="13" t="s">
        <v>2195</v>
      </c>
      <c r="D2640" s="765" t="s">
        <v>9286</v>
      </c>
      <c r="E2640" s="22">
        <v>20250</v>
      </c>
      <c r="F2640" s="19"/>
      <c r="G2640" s="14">
        <f t="shared" si="48"/>
        <v>20250</v>
      </c>
      <c r="H2640" s="749" t="s">
        <v>9287</v>
      </c>
    </row>
    <row r="2641" spans="1:8" x14ac:dyDescent="0.25">
      <c r="A2641" s="112">
        <v>44952</v>
      </c>
      <c r="B2641" s="21" t="s">
        <v>8874</v>
      </c>
      <c r="C2641" s="13" t="s">
        <v>169</v>
      </c>
      <c r="D2641" s="765" t="s">
        <v>9288</v>
      </c>
      <c r="E2641" s="22">
        <v>56500</v>
      </c>
      <c r="F2641" s="19"/>
      <c r="G2641" s="14">
        <f t="shared" si="48"/>
        <v>56500</v>
      </c>
      <c r="H2641" s="749" t="s">
        <v>9289</v>
      </c>
    </row>
    <row r="2642" spans="1:8" x14ac:dyDescent="0.25">
      <c r="A2642" s="112">
        <v>44952</v>
      </c>
      <c r="B2642" s="21" t="s">
        <v>8874</v>
      </c>
      <c r="C2642" s="13" t="s">
        <v>7465</v>
      </c>
      <c r="D2642" s="765" t="s">
        <v>9369</v>
      </c>
      <c r="E2642" s="22">
        <v>536326</v>
      </c>
      <c r="F2642" s="19"/>
      <c r="G2642" s="14">
        <f t="shared" si="48"/>
        <v>536326</v>
      </c>
      <c r="H2642" s="749"/>
    </row>
    <row r="2643" spans="1:8" x14ac:dyDescent="0.25">
      <c r="A2643" s="112">
        <v>44952</v>
      </c>
      <c r="B2643" s="21" t="s">
        <v>1399</v>
      </c>
      <c r="C2643" s="13" t="s">
        <v>164</v>
      </c>
      <c r="D2643" s="765" t="s">
        <v>8213</v>
      </c>
      <c r="E2643" s="22">
        <v>2495</v>
      </c>
      <c r="F2643" s="19"/>
      <c r="G2643" s="14">
        <f t="shared" si="48"/>
        <v>2495</v>
      </c>
      <c r="H2643" s="749" t="s">
        <v>9438</v>
      </c>
    </row>
    <row r="2644" spans="1:8" x14ac:dyDescent="0.25">
      <c r="A2644" s="112">
        <v>44953</v>
      </c>
      <c r="B2644" s="21" t="s">
        <v>8337</v>
      </c>
      <c r="C2644" s="13" t="s">
        <v>8454</v>
      </c>
      <c r="D2644" s="765" t="s">
        <v>9274</v>
      </c>
      <c r="E2644" s="22">
        <v>230000</v>
      </c>
      <c r="F2644" s="19"/>
      <c r="G2644" s="14">
        <f t="shared" si="48"/>
        <v>230000</v>
      </c>
      <c r="H2644" s="13"/>
    </row>
    <row r="2645" spans="1:8" x14ac:dyDescent="0.25">
      <c r="A2645" s="112">
        <v>44953</v>
      </c>
      <c r="B2645" s="21" t="s">
        <v>8557</v>
      </c>
      <c r="C2645" s="13" t="s">
        <v>166</v>
      </c>
      <c r="D2645" s="765" t="s">
        <v>9275</v>
      </c>
      <c r="E2645" s="22">
        <v>3495</v>
      </c>
      <c r="F2645" s="19"/>
      <c r="G2645" s="14">
        <f t="shared" si="48"/>
        <v>3495</v>
      </c>
      <c r="H2645" s="13" t="s">
        <v>9277</v>
      </c>
    </row>
    <row r="2646" spans="1:8" x14ac:dyDescent="0.25">
      <c r="A2646" s="112">
        <v>44953</v>
      </c>
      <c r="B2646" s="21" t="s">
        <v>8557</v>
      </c>
      <c r="C2646" s="13" t="s">
        <v>166</v>
      </c>
      <c r="D2646" s="765" t="s">
        <v>9276</v>
      </c>
      <c r="E2646" s="22">
        <v>3420</v>
      </c>
      <c r="F2646" s="19"/>
      <c r="G2646" s="14">
        <f t="shared" si="48"/>
        <v>3420</v>
      </c>
      <c r="H2646" s="13" t="s">
        <v>9277</v>
      </c>
    </row>
    <row r="2647" spans="1:8" x14ac:dyDescent="0.25">
      <c r="A2647" s="112">
        <v>44954</v>
      </c>
      <c r="B2647" s="21" t="s">
        <v>8655</v>
      </c>
      <c r="C2647" s="13" t="s">
        <v>5680</v>
      </c>
      <c r="D2647" s="765" t="s">
        <v>9247</v>
      </c>
      <c r="E2647" s="22">
        <v>1535000</v>
      </c>
      <c r="F2647" s="19"/>
      <c r="G2647" s="14">
        <f t="shared" si="48"/>
        <v>1535000</v>
      </c>
      <c r="H2647" s="13"/>
    </row>
    <row r="2648" spans="1:8" x14ac:dyDescent="0.25">
      <c r="A2648" s="112">
        <v>44956</v>
      </c>
      <c r="B2648" s="21" t="s">
        <v>8874</v>
      </c>
      <c r="C2648" s="13" t="s">
        <v>7465</v>
      </c>
      <c r="D2648" s="765" t="s">
        <v>9370</v>
      </c>
      <c r="E2648" s="22">
        <v>240163</v>
      </c>
      <c r="F2648" s="19"/>
      <c r="G2648" s="14">
        <f t="shared" si="48"/>
        <v>240163</v>
      </c>
      <c r="H2648" s="13"/>
    </row>
    <row r="2649" spans="1:8" x14ac:dyDescent="0.25">
      <c r="A2649" s="112">
        <v>44957</v>
      </c>
      <c r="B2649" s="21" t="s">
        <v>1399</v>
      </c>
      <c r="C2649" s="13" t="s">
        <v>7240</v>
      </c>
      <c r="D2649" s="765"/>
      <c r="E2649" s="22"/>
      <c r="F2649" s="19">
        <v>443603</v>
      </c>
      <c r="G2649" s="14">
        <f t="shared" si="48"/>
        <v>-443603</v>
      </c>
      <c r="H2649" s="1166" t="s">
        <v>10314</v>
      </c>
    </row>
    <row r="2650" spans="1:8" x14ac:dyDescent="0.25">
      <c r="A2650" s="112">
        <v>44957</v>
      </c>
      <c r="B2650" s="21" t="s">
        <v>8655</v>
      </c>
      <c r="C2650" s="13" t="s">
        <v>7240</v>
      </c>
      <c r="D2650" s="765"/>
      <c r="E2650" s="22"/>
      <c r="F2650" s="19">
        <v>443603</v>
      </c>
      <c r="G2650" s="14">
        <f t="shared" ref="G2650" si="49">E2650-F2650</f>
        <v>-443603</v>
      </c>
      <c r="H2650" s="1167"/>
    </row>
    <row r="2651" spans="1:8" s="730" customFormat="1" ht="47.25" x14ac:dyDescent="0.25">
      <c r="A2651" s="112">
        <v>44961</v>
      </c>
      <c r="B2651" s="742" t="s">
        <v>8874</v>
      </c>
      <c r="C2651" s="749" t="s">
        <v>7240</v>
      </c>
      <c r="D2651" s="778"/>
      <c r="E2651" s="750"/>
      <c r="F2651" s="751">
        <v>393200</v>
      </c>
      <c r="G2651" s="752">
        <f t="shared" si="48"/>
        <v>-393200</v>
      </c>
      <c r="H2651" s="755" t="s">
        <v>9270</v>
      </c>
    </row>
    <row r="2652" spans="1:8" x14ac:dyDescent="0.25">
      <c r="A2652" s="112">
        <v>44961</v>
      </c>
      <c r="B2652" s="21" t="s">
        <v>8337</v>
      </c>
      <c r="C2652" s="13" t="s">
        <v>8454</v>
      </c>
      <c r="D2652" s="765"/>
      <c r="E2652" s="22"/>
      <c r="F2652" s="19">
        <v>100000</v>
      </c>
      <c r="G2652" s="14">
        <f t="shared" si="48"/>
        <v>-100000</v>
      </c>
      <c r="H2652" s="13" t="s">
        <v>9298</v>
      </c>
    </row>
    <row r="2653" spans="1:8" x14ac:dyDescent="0.25">
      <c r="A2653" s="112">
        <v>44961</v>
      </c>
      <c r="B2653" s="21" t="s">
        <v>8337</v>
      </c>
      <c r="C2653" s="13" t="s">
        <v>8454</v>
      </c>
      <c r="D2653" s="765"/>
      <c r="E2653" s="22"/>
      <c r="F2653" s="19">
        <v>130000</v>
      </c>
      <c r="G2653" s="14">
        <f t="shared" si="48"/>
        <v>-130000</v>
      </c>
      <c r="H2653" s="13" t="s">
        <v>9299</v>
      </c>
    </row>
    <row r="2654" spans="1:8" x14ac:dyDescent="0.25">
      <c r="A2654" s="112">
        <v>44964</v>
      </c>
      <c r="B2654" s="21" t="s">
        <v>8655</v>
      </c>
      <c r="C2654" s="13" t="s">
        <v>166</v>
      </c>
      <c r="D2654" s="776" t="s">
        <v>9365</v>
      </c>
      <c r="E2654" s="22">
        <v>154000</v>
      </c>
      <c r="F2654" s="19"/>
      <c r="G2654" s="14">
        <f t="shared" si="48"/>
        <v>154000</v>
      </c>
      <c r="H2654" s="53" t="s">
        <v>9366</v>
      </c>
    </row>
    <row r="2655" spans="1:8" x14ac:dyDescent="0.25">
      <c r="A2655" s="112">
        <v>44965</v>
      </c>
      <c r="B2655" s="21" t="s">
        <v>8337</v>
      </c>
      <c r="C2655" s="13" t="s">
        <v>7465</v>
      </c>
      <c r="D2655" s="776" t="s">
        <v>9371</v>
      </c>
      <c r="E2655" s="22">
        <v>74889</v>
      </c>
      <c r="F2655" s="19"/>
      <c r="G2655" s="14">
        <f t="shared" si="48"/>
        <v>74889</v>
      </c>
      <c r="H2655" s="53"/>
    </row>
    <row r="2656" spans="1:8" x14ac:dyDescent="0.25">
      <c r="A2656" s="112">
        <v>44965</v>
      </c>
      <c r="B2656" s="21" t="s">
        <v>8874</v>
      </c>
      <c r="C2656" s="13" t="s">
        <v>169</v>
      </c>
      <c r="D2656" s="1213" t="s">
        <v>9305</v>
      </c>
      <c r="E2656" s="22">
        <v>56000</v>
      </c>
      <c r="F2656" s="19"/>
      <c r="G2656" s="14">
        <f t="shared" si="48"/>
        <v>56000</v>
      </c>
      <c r="H2656" s="921" t="s">
        <v>9306</v>
      </c>
    </row>
    <row r="2657" spans="1:8" x14ac:dyDescent="0.25">
      <c r="A2657" s="112">
        <v>44965</v>
      </c>
      <c r="B2657" s="21" t="s">
        <v>8041</v>
      </c>
      <c r="C2657" s="13" t="s">
        <v>169</v>
      </c>
      <c r="D2657" s="1214"/>
      <c r="E2657" s="22">
        <v>56000</v>
      </c>
      <c r="F2657" s="19"/>
      <c r="G2657" s="14">
        <f t="shared" si="48"/>
        <v>56000</v>
      </c>
      <c r="H2657" s="921" t="s">
        <v>9306</v>
      </c>
    </row>
    <row r="2658" spans="1:8" x14ac:dyDescent="0.25">
      <c r="A2658" s="112">
        <v>44965</v>
      </c>
      <c r="B2658" s="21" t="s">
        <v>8041</v>
      </c>
      <c r="C2658" s="13" t="s">
        <v>169</v>
      </c>
      <c r="D2658" s="765"/>
      <c r="E2658" s="22"/>
      <c r="F2658" s="19">
        <v>56000</v>
      </c>
      <c r="G2658" s="14">
        <f t="shared" si="48"/>
        <v>-56000</v>
      </c>
      <c r="H2658" s="1185" t="s">
        <v>9307</v>
      </c>
    </row>
    <row r="2659" spans="1:8" x14ac:dyDescent="0.25">
      <c r="A2659" s="112">
        <v>44965</v>
      </c>
      <c r="B2659" s="21" t="s">
        <v>8337</v>
      </c>
      <c r="C2659" s="13" t="s">
        <v>169</v>
      </c>
      <c r="D2659" s="765"/>
      <c r="E2659" s="22"/>
      <c r="F2659" s="19">
        <v>10173</v>
      </c>
      <c r="G2659" s="14">
        <f t="shared" si="48"/>
        <v>-10173</v>
      </c>
      <c r="H2659" s="1186"/>
    </row>
    <row r="2660" spans="1:8" x14ac:dyDescent="0.25">
      <c r="A2660" s="112">
        <v>44965</v>
      </c>
      <c r="B2660" s="21" t="s">
        <v>8874</v>
      </c>
      <c r="C2660" s="13" t="s">
        <v>169</v>
      </c>
      <c r="D2660" s="765"/>
      <c r="E2660" s="22"/>
      <c r="F2660" s="19">
        <v>23827</v>
      </c>
      <c r="G2660" s="14">
        <f t="shared" si="48"/>
        <v>-23827</v>
      </c>
      <c r="H2660" s="1187"/>
    </row>
    <row r="2661" spans="1:8" x14ac:dyDescent="0.25">
      <c r="A2661" s="112">
        <v>44965</v>
      </c>
      <c r="B2661" s="21" t="s">
        <v>8874</v>
      </c>
      <c r="C2661" s="13" t="s">
        <v>169</v>
      </c>
      <c r="D2661" s="765"/>
      <c r="E2661" s="22"/>
      <c r="F2661" s="19">
        <v>110000</v>
      </c>
      <c r="G2661" s="14">
        <f t="shared" si="48"/>
        <v>-110000</v>
      </c>
      <c r="H2661" s="13" t="s">
        <v>9308</v>
      </c>
    </row>
    <row r="2662" spans="1:8" x14ac:dyDescent="0.25">
      <c r="A2662" s="112">
        <v>44967</v>
      </c>
      <c r="B2662" s="21" t="s">
        <v>8866</v>
      </c>
      <c r="C2662" s="13" t="s">
        <v>5186</v>
      </c>
      <c r="D2662" s="1213" t="s">
        <v>9323</v>
      </c>
      <c r="E2662" s="22">
        <f>6336+15840+24960+43680</f>
        <v>90816</v>
      </c>
      <c r="F2662" s="19"/>
      <c r="G2662" s="14">
        <f t="shared" si="48"/>
        <v>90816</v>
      </c>
      <c r="H2662" s="1168" t="s">
        <v>9324</v>
      </c>
    </row>
    <row r="2663" spans="1:8" x14ac:dyDescent="0.25">
      <c r="A2663" s="112">
        <v>44967</v>
      </c>
      <c r="B2663" s="21" t="s">
        <v>8041</v>
      </c>
      <c r="C2663" s="13" t="s">
        <v>5186</v>
      </c>
      <c r="D2663" s="1214"/>
      <c r="E2663" s="22">
        <f>5032+5596</f>
        <v>10628</v>
      </c>
      <c r="F2663" s="19"/>
      <c r="G2663" s="14">
        <f t="shared" si="48"/>
        <v>10628</v>
      </c>
      <c r="H2663" s="1169"/>
    </row>
    <row r="2664" spans="1:8" x14ac:dyDescent="0.25">
      <c r="A2664" s="112">
        <v>44967</v>
      </c>
      <c r="B2664" s="21" t="s">
        <v>8874</v>
      </c>
      <c r="C2664" s="13" t="s">
        <v>5186</v>
      </c>
      <c r="D2664" s="765" t="s">
        <v>9325</v>
      </c>
      <c r="E2664" s="22">
        <v>42000</v>
      </c>
      <c r="F2664" s="19"/>
      <c r="G2664" s="14">
        <f t="shared" si="48"/>
        <v>42000</v>
      </c>
      <c r="H2664" s="13"/>
    </row>
    <row r="2665" spans="1:8" x14ac:dyDescent="0.25">
      <c r="A2665" s="112">
        <v>44967</v>
      </c>
      <c r="B2665" s="21" t="s">
        <v>8041</v>
      </c>
      <c r="C2665" s="13" t="s">
        <v>5186</v>
      </c>
      <c r="D2665" s="1213" t="s">
        <v>9348</v>
      </c>
      <c r="E2665" s="22">
        <f>15552+18000</f>
        <v>33552</v>
      </c>
      <c r="F2665" s="19"/>
      <c r="G2665" s="14">
        <f t="shared" si="48"/>
        <v>33552</v>
      </c>
      <c r="H2665" s="1168" t="s">
        <v>9324</v>
      </c>
    </row>
    <row r="2666" spans="1:8" x14ac:dyDescent="0.25">
      <c r="A2666" s="112">
        <v>44967</v>
      </c>
      <c r="B2666" s="21" t="s">
        <v>8337</v>
      </c>
      <c r="C2666" s="13" t="s">
        <v>5186</v>
      </c>
      <c r="D2666" s="1214"/>
      <c r="E2666" s="22">
        <v>28080</v>
      </c>
      <c r="F2666" s="19"/>
      <c r="G2666" s="14">
        <f t="shared" si="48"/>
        <v>28080</v>
      </c>
      <c r="H2666" s="1169"/>
    </row>
    <row r="2667" spans="1:8" ht="18.75" x14ac:dyDescent="0.25">
      <c r="A2667" s="112">
        <v>44968</v>
      </c>
      <c r="B2667" s="21" t="s">
        <v>8655</v>
      </c>
      <c r="C2667" s="13" t="s">
        <v>166</v>
      </c>
      <c r="D2667" s="925" t="s">
        <v>9433</v>
      </c>
      <c r="E2667" s="22">
        <v>192500</v>
      </c>
      <c r="F2667" s="19"/>
      <c r="G2667" s="14">
        <f t="shared" si="48"/>
        <v>192500</v>
      </c>
      <c r="H2667" s="926" t="s">
        <v>9434</v>
      </c>
    </row>
    <row r="2668" spans="1:8" x14ac:dyDescent="0.25">
      <c r="A2668" s="112">
        <v>44970</v>
      </c>
      <c r="B2668" s="21" t="s">
        <v>8866</v>
      </c>
      <c r="C2668" s="13" t="s">
        <v>5186</v>
      </c>
      <c r="D2668" s="765" t="s">
        <v>9326</v>
      </c>
      <c r="E2668" s="22">
        <v>306000</v>
      </c>
      <c r="F2668" s="19"/>
      <c r="G2668" s="14">
        <f t="shared" si="48"/>
        <v>306000</v>
      </c>
      <c r="H2668" s="13" t="s">
        <v>9327</v>
      </c>
    </row>
    <row r="2669" spans="1:8" x14ac:dyDescent="0.25">
      <c r="A2669" s="112">
        <v>44970</v>
      </c>
      <c r="B2669" s="21" t="s">
        <v>8655</v>
      </c>
      <c r="C2669" s="13" t="s">
        <v>5186</v>
      </c>
      <c r="D2669" s="765" t="s">
        <v>9323</v>
      </c>
      <c r="E2669" s="22">
        <v>175176</v>
      </c>
      <c r="F2669" s="19"/>
      <c r="G2669" s="14">
        <f t="shared" si="48"/>
        <v>175176</v>
      </c>
      <c r="H2669" s="13" t="s">
        <v>9331</v>
      </c>
    </row>
    <row r="2670" spans="1:8" x14ac:dyDescent="0.25">
      <c r="A2670" s="112">
        <v>44970</v>
      </c>
      <c r="B2670" s="21" t="s">
        <v>8655</v>
      </c>
      <c r="C2670" s="13" t="s">
        <v>5186</v>
      </c>
      <c r="D2670" s="765" t="s">
        <v>9330</v>
      </c>
      <c r="E2670" s="22">
        <v>257240</v>
      </c>
      <c r="F2670" s="19"/>
      <c r="G2670" s="14">
        <f t="shared" si="48"/>
        <v>257240</v>
      </c>
      <c r="H2670" s="13" t="s">
        <v>9332</v>
      </c>
    </row>
    <row r="2671" spans="1:8" x14ac:dyDescent="0.25">
      <c r="A2671" s="112">
        <v>44970</v>
      </c>
      <c r="B2671" s="21" t="s">
        <v>8874</v>
      </c>
      <c r="C2671" s="13" t="s">
        <v>5186</v>
      </c>
      <c r="D2671" s="765" t="s">
        <v>9347</v>
      </c>
      <c r="E2671" s="22">
        <v>6480</v>
      </c>
      <c r="F2671" s="19"/>
      <c r="G2671" s="14">
        <f t="shared" si="48"/>
        <v>6480</v>
      </c>
      <c r="H2671" s="13"/>
    </row>
    <row r="2672" spans="1:8" x14ac:dyDescent="0.25">
      <c r="A2672" s="112">
        <v>44970</v>
      </c>
      <c r="B2672" s="21" t="s">
        <v>8874</v>
      </c>
      <c r="C2672" s="13" t="s">
        <v>180</v>
      </c>
      <c r="D2672" s="765" t="s">
        <v>9361</v>
      </c>
      <c r="E2672" s="22">
        <v>39160</v>
      </c>
      <c r="F2672" s="19"/>
      <c r="G2672" s="14">
        <f t="shared" si="48"/>
        <v>39160</v>
      </c>
      <c r="H2672" s="13" t="s">
        <v>9363</v>
      </c>
    </row>
    <row r="2673" spans="1:8" x14ac:dyDescent="0.25">
      <c r="A2673" s="112">
        <v>44970</v>
      </c>
      <c r="B2673" s="21" t="s">
        <v>8874</v>
      </c>
      <c r="C2673" s="13" t="s">
        <v>180</v>
      </c>
      <c r="D2673" s="765" t="s">
        <v>9362</v>
      </c>
      <c r="E2673" s="22">
        <v>125580</v>
      </c>
      <c r="F2673" s="19"/>
      <c r="G2673" s="14">
        <f t="shared" si="48"/>
        <v>125580</v>
      </c>
      <c r="H2673" s="13" t="s">
        <v>9364</v>
      </c>
    </row>
    <row r="2674" spans="1:8" x14ac:dyDescent="0.25">
      <c r="A2674" s="112">
        <v>44971</v>
      </c>
      <c r="B2674" s="21" t="s">
        <v>8655</v>
      </c>
      <c r="C2674" s="13" t="s">
        <v>8392</v>
      </c>
      <c r="D2674" s="765"/>
      <c r="E2674" s="22"/>
      <c r="F2674" s="19">
        <v>650000</v>
      </c>
      <c r="G2674" s="14">
        <f t="shared" si="48"/>
        <v>-650000</v>
      </c>
      <c r="H2674" s="13" t="s">
        <v>9005</v>
      </c>
    </row>
    <row r="2675" spans="1:8" x14ac:dyDescent="0.25">
      <c r="A2675" s="112">
        <v>44971</v>
      </c>
      <c r="B2675" s="21" t="s">
        <v>8337</v>
      </c>
      <c r="C2675" s="13" t="s">
        <v>7240</v>
      </c>
      <c r="D2675" s="765"/>
      <c r="E2675" s="22"/>
      <c r="F2675" s="19">
        <v>400000</v>
      </c>
      <c r="G2675" s="14">
        <f t="shared" si="48"/>
        <v>-400000</v>
      </c>
      <c r="H2675" s="13" t="s">
        <v>9005</v>
      </c>
    </row>
    <row r="2676" spans="1:8" x14ac:dyDescent="0.25">
      <c r="A2676" s="112">
        <v>44971</v>
      </c>
      <c r="B2676" s="21" t="s">
        <v>8337</v>
      </c>
      <c r="C2676" s="13" t="s">
        <v>7240</v>
      </c>
      <c r="D2676" s="765"/>
      <c r="E2676" s="22"/>
      <c r="F2676" s="19">
        <v>1662</v>
      </c>
      <c r="G2676" s="14">
        <f t="shared" si="48"/>
        <v>-1662</v>
      </c>
      <c r="H2676" s="13" t="s">
        <v>9333</v>
      </c>
    </row>
    <row r="2677" spans="1:8" x14ac:dyDescent="0.25">
      <c r="A2677" s="112">
        <v>44971</v>
      </c>
      <c r="B2677" s="21" t="s">
        <v>8874</v>
      </c>
      <c r="C2677" s="13" t="s">
        <v>2195</v>
      </c>
      <c r="D2677" s="765"/>
      <c r="E2677" s="22"/>
      <c r="F2677" s="19">
        <v>100000</v>
      </c>
      <c r="G2677" s="14">
        <f t="shared" si="48"/>
        <v>-100000</v>
      </c>
      <c r="H2677" s="13" t="s">
        <v>4592</v>
      </c>
    </row>
    <row r="2678" spans="1:8" x14ac:dyDescent="0.25">
      <c r="A2678" s="112">
        <v>44971</v>
      </c>
      <c r="B2678" s="21" t="s">
        <v>8655</v>
      </c>
      <c r="C2678" s="13" t="s">
        <v>5680</v>
      </c>
      <c r="D2678" s="765"/>
      <c r="E2678" s="22"/>
      <c r="F2678" s="19">
        <v>250000</v>
      </c>
      <c r="G2678" s="14">
        <f t="shared" si="48"/>
        <v>-250000</v>
      </c>
      <c r="H2678" s="13" t="s">
        <v>9336</v>
      </c>
    </row>
    <row r="2679" spans="1:8" x14ac:dyDescent="0.25">
      <c r="A2679" s="112">
        <v>44971</v>
      </c>
      <c r="B2679" s="21" t="s">
        <v>8655</v>
      </c>
      <c r="C2679" s="13" t="s">
        <v>5680</v>
      </c>
      <c r="D2679" s="765"/>
      <c r="E2679" s="22"/>
      <c r="F2679" s="19">
        <v>60000</v>
      </c>
      <c r="G2679" s="14">
        <f t="shared" si="48"/>
        <v>-60000</v>
      </c>
      <c r="H2679" s="13" t="s">
        <v>9336</v>
      </c>
    </row>
    <row r="2680" spans="1:8" x14ac:dyDescent="0.25">
      <c r="A2680" s="112">
        <v>44971</v>
      </c>
      <c r="B2680" s="21" t="s">
        <v>8337</v>
      </c>
      <c r="C2680" s="13" t="s">
        <v>7465</v>
      </c>
      <c r="D2680" s="765"/>
      <c r="E2680" s="22"/>
      <c r="F2680" s="19">
        <v>600000</v>
      </c>
      <c r="G2680" s="14">
        <f t="shared" si="48"/>
        <v>-600000</v>
      </c>
      <c r="H2680" s="13" t="s">
        <v>9336</v>
      </c>
    </row>
    <row r="2681" spans="1:8" x14ac:dyDescent="0.25">
      <c r="A2681" s="112">
        <v>44972</v>
      </c>
      <c r="B2681" s="21" t="s">
        <v>8874</v>
      </c>
      <c r="C2681" s="13" t="s">
        <v>166</v>
      </c>
      <c r="D2681" s="765" t="s">
        <v>9367</v>
      </c>
      <c r="E2681" s="22">
        <v>26000</v>
      </c>
      <c r="F2681" s="19"/>
      <c r="G2681" s="14">
        <f t="shared" si="48"/>
        <v>26000</v>
      </c>
      <c r="H2681" s="13" t="s">
        <v>9368</v>
      </c>
    </row>
    <row r="2682" spans="1:8" x14ac:dyDescent="0.25">
      <c r="A2682" s="112">
        <v>44973</v>
      </c>
      <c r="B2682" s="21" t="s">
        <v>8337</v>
      </c>
      <c r="C2682" s="13" t="s">
        <v>7465</v>
      </c>
      <c r="D2682" s="765"/>
      <c r="E2682" s="22"/>
      <c r="F2682" s="19">
        <v>400000</v>
      </c>
      <c r="G2682" s="14">
        <f t="shared" si="48"/>
        <v>-400000</v>
      </c>
      <c r="H2682" s="13" t="s">
        <v>9346</v>
      </c>
    </row>
    <row r="2683" spans="1:8" x14ac:dyDescent="0.25">
      <c r="A2683" s="112">
        <v>44973</v>
      </c>
      <c r="B2683" s="21" t="s">
        <v>7919</v>
      </c>
      <c r="C2683" s="13" t="s">
        <v>5186</v>
      </c>
      <c r="D2683" s="765"/>
      <c r="E2683" s="22"/>
      <c r="F2683" s="19">
        <v>37944</v>
      </c>
      <c r="G2683" s="14">
        <f t="shared" si="48"/>
        <v>-37944</v>
      </c>
      <c r="H2683" s="1207" t="s">
        <v>9349</v>
      </c>
    </row>
    <row r="2684" spans="1:8" x14ac:dyDescent="0.25">
      <c r="A2684" s="112">
        <v>44973</v>
      </c>
      <c r="B2684" s="21" t="s">
        <v>8075</v>
      </c>
      <c r="C2684" s="13" t="s">
        <v>5186</v>
      </c>
      <c r="D2684" s="765"/>
      <c r="E2684" s="22"/>
      <c r="F2684" s="19">
        <v>63132</v>
      </c>
      <c r="G2684" s="14">
        <f t="shared" si="48"/>
        <v>-63132</v>
      </c>
      <c r="H2684" s="1208"/>
    </row>
    <row r="2685" spans="1:8" x14ac:dyDescent="0.25">
      <c r="A2685" s="112">
        <v>44973</v>
      </c>
      <c r="B2685" s="21" t="s">
        <v>8337</v>
      </c>
      <c r="C2685" s="13" t="s">
        <v>5186</v>
      </c>
      <c r="D2685" s="765"/>
      <c r="E2685" s="22"/>
      <c r="F2685" s="19">
        <v>98924</v>
      </c>
      <c r="G2685" s="14">
        <f t="shared" si="48"/>
        <v>-98924</v>
      </c>
      <c r="H2685" s="1209"/>
    </row>
    <row r="2686" spans="1:8" x14ac:dyDescent="0.25">
      <c r="A2686" s="112">
        <v>44978</v>
      </c>
      <c r="B2686" s="21" t="s">
        <v>8041</v>
      </c>
      <c r="C2686" s="13" t="s">
        <v>5186</v>
      </c>
      <c r="D2686" s="765"/>
      <c r="E2686" s="22"/>
      <c r="F2686" s="19">
        <v>50000</v>
      </c>
      <c r="G2686" s="14">
        <f t="shared" si="48"/>
        <v>-50000</v>
      </c>
      <c r="H2686" s="13" t="s">
        <v>9372</v>
      </c>
    </row>
    <row r="2687" spans="1:8" x14ac:dyDescent="0.25">
      <c r="A2687" s="112">
        <v>44984</v>
      </c>
      <c r="B2687" s="21" t="s">
        <v>8655</v>
      </c>
      <c r="C2687" s="13" t="s">
        <v>166</v>
      </c>
      <c r="D2687" s="765" t="s">
        <v>9435</v>
      </c>
      <c r="E2687" s="22">
        <v>47400</v>
      </c>
      <c r="F2687" s="19"/>
      <c r="G2687" s="14">
        <f t="shared" si="48"/>
        <v>47400</v>
      </c>
      <c r="H2687" s="13" t="s">
        <v>9436</v>
      </c>
    </row>
    <row r="2688" spans="1:8" x14ac:dyDescent="0.25">
      <c r="A2688" s="112">
        <v>44985</v>
      </c>
      <c r="B2688" s="21" t="s">
        <v>8655</v>
      </c>
      <c r="C2688" s="13" t="s">
        <v>166</v>
      </c>
      <c r="D2688" s="765" t="s">
        <v>9437</v>
      </c>
      <c r="E2688" s="22">
        <v>192500</v>
      </c>
      <c r="F2688" s="19"/>
      <c r="G2688" s="14">
        <f t="shared" si="48"/>
        <v>192500</v>
      </c>
      <c r="H2688" s="13"/>
    </row>
    <row r="2689" spans="1:8" x14ac:dyDescent="0.25">
      <c r="A2689" s="112">
        <v>44987</v>
      </c>
      <c r="B2689" s="21" t="s">
        <v>8557</v>
      </c>
      <c r="C2689" s="13" t="s">
        <v>7240</v>
      </c>
      <c r="D2689" s="765" t="s">
        <v>9283</v>
      </c>
      <c r="E2689" s="22">
        <v>49840</v>
      </c>
      <c r="F2689" s="19"/>
      <c r="G2689" s="14">
        <f t="shared" si="48"/>
        <v>49840</v>
      </c>
      <c r="H2689" s="13"/>
    </row>
    <row r="2690" spans="1:8" x14ac:dyDescent="0.25">
      <c r="A2690" s="112">
        <v>44987</v>
      </c>
      <c r="B2690" s="21" t="s">
        <v>8655</v>
      </c>
      <c r="C2690" s="13" t="s">
        <v>7240</v>
      </c>
      <c r="D2690" s="765" t="s">
        <v>9282</v>
      </c>
      <c r="E2690" s="22">
        <v>896955</v>
      </c>
      <c r="F2690" s="19"/>
      <c r="G2690" s="14">
        <f t="shared" si="48"/>
        <v>896955</v>
      </c>
      <c r="H2690" s="13"/>
    </row>
    <row r="2691" spans="1:8" x14ac:dyDescent="0.25">
      <c r="A2691" s="112">
        <v>44987</v>
      </c>
      <c r="B2691" s="21" t="s">
        <v>8866</v>
      </c>
      <c r="C2691" s="13" t="s">
        <v>7240</v>
      </c>
      <c r="D2691" s="765" t="s">
        <v>8310</v>
      </c>
      <c r="E2691" s="22">
        <v>61163</v>
      </c>
      <c r="F2691" s="19"/>
      <c r="G2691" s="14">
        <f t="shared" si="48"/>
        <v>61163</v>
      </c>
      <c r="H2691" s="13"/>
    </row>
    <row r="2692" spans="1:8" x14ac:dyDescent="0.25">
      <c r="A2692" s="112">
        <v>44987</v>
      </c>
      <c r="B2692" s="21" t="s">
        <v>8041</v>
      </c>
      <c r="C2692" s="13" t="s">
        <v>7240</v>
      </c>
      <c r="D2692" s="765" t="s">
        <v>9281</v>
      </c>
      <c r="E2692" s="22">
        <v>34650</v>
      </c>
      <c r="F2692" s="19"/>
      <c r="G2692" s="14">
        <f t="shared" si="48"/>
        <v>34650</v>
      </c>
      <c r="H2692" s="13"/>
    </row>
    <row r="2693" spans="1:8" x14ac:dyDescent="0.25">
      <c r="A2693" s="112">
        <v>44987</v>
      </c>
      <c r="B2693" s="21" t="s">
        <v>8655</v>
      </c>
      <c r="C2693" s="13" t="s">
        <v>7240</v>
      </c>
      <c r="D2693" s="765" t="s">
        <v>9280</v>
      </c>
      <c r="E2693" s="22">
        <v>44740</v>
      </c>
      <c r="F2693" s="19"/>
      <c r="G2693" s="14">
        <f t="shared" si="48"/>
        <v>44740</v>
      </c>
      <c r="H2693" s="13"/>
    </row>
    <row r="2694" spans="1:8" x14ac:dyDescent="0.25">
      <c r="A2694" s="112">
        <v>44987</v>
      </c>
      <c r="B2694" s="21" t="s">
        <v>8557</v>
      </c>
      <c r="C2694" s="13" t="s">
        <v>7240</v>
      </c>
      <c r="D2694" s="765" t="s">
        <v>9278</v>
      </c>
      <c r="E2694" s="22">
        <v>16940</v>
      </c>
      <c r="F2694" s="19"/>
      <c r="G2694" s="14">
        <f t="shared" si="48"/>
        <v>16940</v>
      </c>
      <c r="H2694" s="13"/>
    </row>
    <row r="2695" spans="1:8" x14ac:dyDescent="0.25">
      <c r="A2695" s="112">
        <v>44987</v>
      </c>
      <c r="B2695" s="21" t="s">
        <v>8874</v>
      </c>
      <c r="C2695" s="13" t="s">
        <v>7240</v>
      </c>
      <c r="D2695" s="765" t="s">
        <v>9279</v>
      </c>
      <c r="E2695" s="22">
        <v>610464</v>
      </c>
      <c r="F2695" s="19"/>
      <c r="G2695" s="14">
        <f t="shared" si="48"/>
        <v>610464</v>
      </c>
      <c r="H2695" s="13"/>
    </row>
    <row r="2696" spans="1:8" x14ac:dyDescent="0.25">
      <c r="A2696" s="112">
        <v>44989</v>
      </c>
      <c r="B2696" s="21" t="s">
        <v>8655</v>
      </c>
      <c r="C2696" s="13" t="s">
        <v>8392</v>
      </c>
      <c r="D2696" s="765" t="s">
        <v>9244</v>
      </c>
      <c r="E2696" s="22">
        <v>17197</v>
      </c>
      <c r="F2696" s="19"/>
      <c r="G2696" s="14">
        <f t="shared" si="48"/>
        <v>17197</v>
      </c>
      <c r="H2696" s="13"/>
    </row>
    <row r="2697" spans="1:8" x14ac:dyDescent="0.25">
      <c r="A2697" s="112">
        <v>44995</v>
      </c>
      <c r="B2697" s="21" t="s">
        <v>8655</v>
      </c>
      <c r="C2697" s="13" t="s">
        <v>8392</v>
      </c>
      <c r="D2697" s="765" t="s">
        <v>9243</v>
      </c>
      <c r="E2697" s="22">
        <v>90521</v>
      </c>
      <c r="F2697" s="19"/>
      <c r="G2697" s="14">
        <f t="shared" si="48"/>
        <v>90521</v>
      </c>
      <c r="H2697" s="13"/>
    </row>
    <row r="2698" spans="1:8" x14ac:dyDescent="0.25">
      <c r="A2698" s="112">
        <v>44995</v>
      </c>
      <c r="B2698" s="21" t="s">
        <v>8041</v>
      </c>
      <c r="C2698" s="13" t="s">
        <v>8454</v>
      </c>
      <c r="D2698" s="765" t="s">
        <v>8589</v>
      </c>
      <c r="E2698" s="22">
        <v>189000</v>
      </c>
      <c r="F2698" s="19"/>
      <c r="G2698" s="14">
        <f t="shared" ref="G2698" si="50">E2698-F2698</f>
        <v>189000</v>
      </c>
      <c r="H2698" s="53"/>
    </row>
    <row r="2699" spans="1:8" x14ac:dyDescent="0.25">
      <c r="A2699" s="112">
        <v>45000</v>
      </c>
      <c r="B2699" s="21" t="s">
        <v>8655</v>
      </c>
      <c r="C2699" s="13" t="s">
        <v>5680</v>
      </c>
      <c r="D2699" s="765" t="s">
        <v>9491</v>
      </c>
      <c r="E2699" s="22">
        <v>857600</v>
      </c>
      <c r="F2699" s="19"/>
      <c r="G2699" s="14">
        <f t="shared" ref="G2699" si="51">E2699-F2699</f>
        <v>857600</v>
      </c>
      <c r="H2699" s="53"/>
    </row>
    <row r="2700" spans="1:8" x14ac:dyDescent="0.25">
      <c r="A2700" s="112">
        <v>45001</v>
      </c>
      <c r="B2700" s="21" t="s">
        <v>8557</v>
      </c>
      <c r="C2700" s="13" t="s">
        <v>166</v>
      </c>
      <c r="D2700" s="765"/>
      <c r="E2700" s="22"/>
      <c r="F2700" s="19">
        <v>6915</v>
      </c>
      <c r="G2700" s="14">
        <f t="shared" si="48"/>
        <v>-6915</v>
      </c>
      <c r="H2700" s="1230" t="s">
        <v>9456</v>
      </c>
    </row>
    <row r="2701" spans="1:8" x14ac:dyDescent="0.25">
      <c r="A2701" s="112">
        <v>45001</v>
      </c>
      <c r="B2701" s="21" t="s">
        <v>8530</v>
      </c>
      <c r="C2701" s="13" t="s">
        <v>166</v>
      </c>
      <c r="D2701" s="765"/>
      <c r="E2701" s="22"/>
      <c r="F2701" s="19">
        <v>15069</v>
      </c>
      <c r="G2701" s="14">
        <f t="shared" si="48"/>
        <v>-15069</v>
      </c>
      <c r="H2701" s="1231"/>
    </row>
    <row r="2702" spans="1:8" x14ac:dyDescent="0.25">
      <c r="A2702" s="112">
        <v>45001</v>
      </c>
      <c r="B2702" s="21" t="s">
        <v>8655</v>
      </c>
      <c r="C2702" s="13" t="s">
        <v>166</v>
      </c>
      <c r="D2702" s="765"/>
      <c r="E2702" s="22"/>
      <c r="F2702" s="19">
        <v>848690</v>
      </c>
      <c r="G2702" s="14">
        <f t="shared" si="48"/>
        <v>-848690</v>
      </c>
      <c r="H2702" s="1231"/>
    </row>
    <row r="2703" spans="1:8" x14ac:dyDescent="0.25">
      <c r="A2703" s="112">
        <v>45001</v>
      </c>
      <c r="B2703" s="21" t="s">
        <v>8866</v>
      </c>
      <c r="C2703" s="13" t="s">
        <v>166</v>
      </c>
      <c r="D2703" s="765"/>
      <c r="E2703" s="22"/>
      <c r="F2703" s="19">
        <v>78000</v>
      </c>
      <c r="G2703" s="14">
        <f t="shared" si="48"/>
        <v>-78000</v>
      </c>
      <c r="H2703" s="1231"/>
    </row>
    <row r="2704" spans="1:8" x14ac:dyDescent="0.25">
      <c r="A2704" s="112">
        <v>45001</v>
      </c>
      <c r="B2704" s="21" t="s">
        <v>8874</v>
      </c>
      <c r="C2704" s="13" t="s">
        <v>166</v>
      </c>
      <c r="D2704" s="765"/>
      <c r="E2704" s="22"/>
      <c r="F2704" s="19">
        <v>115000</v>
      </c>
      <c r="G2704" s="14">
        <f t="shared" si="48"/>
        <v>-115000</v>
      </c>
      <c r="H2704" s="1232"/>
    </row>
    <row r="2705" spans="1:8" x14ac:dyDescent="0.25">
      <c r="A2705" s="112">
        <v>45001</v>
      </c>
      <c r="B2705" s="21" t="s">
        <v>1399</v>
      </c>
      <c r="C2705" s="13" t="s">
        <v>437</v>
      </c>
      <c r="D2705" s="765"/>
      <c r="E2705" s="22"/>
      <c r="F2705" s="19">
        <v>28596</v>
      </c>
      <c r="G2705" s="14">
        <f t="shared" si="48"/>
        <v>-28596</v>
      </c>
      <c r="H2705" s="13" t="s">
        <v>3917</v>
      </c>
    </row>
    <row r="2706" spans="1:8" x14ac:dyDescent="0.25">
      <c r="A2706" s="112">
        <v>45001</v>
      </c>
      <c r="B2706" s="21" t="s">
        <v>9407</v>
      </c>
      <c r="C2706" s="13" t="s">
        <v>169</v>
      </c>
      <c r="D2706" s="765" t="s">
        <v>9489</v>
      </c>
      <c r="E2706" s="22">
        <v>20500</v>
      </c>
      <c r="F2706" s="19"/>
      <c r="G2706" s="14">
        <f t="shared" ref="G2706" si="52">E2706-F2706</f>
        <v>20500</v>
      </c>
      <c r="H2706" s="53" t="s">
        <v>9490</v>
      </c>
    </row>
    <row r="2707" spans="1:8" x14ac:dyDescent="0.25">
      <c r="A2707" s="112">
        <v>45002</v>
      </c>
      <c r="B2707" s="21" t="s">
        <v>8874</v>
      </c>
      <c r="C2707" s="13" t="s">
        <v>180</v>
      </c>
      <c r="D2707" s="765"/>
      <c r="E2707" s="22"/>
      <c r="F2707" s="19">
        <v>411820</v>
      </c>
      <c r="G2707" s="14">
        <f t="shared" si="48"/>
        <v>-411820</v>
      </c>
      <c r="H2707" s="1217" t="s">
        <v>9477</v>
      </c>
    </row>
    <row r="2708" spans="1:8" x14ac:dyDescent="0.25">
      <c r="A2708" s="112">
        <v>45002</v>
      </c>
      <c r="B2708" s="21" t="s">
        <v>8866</v>
      </c>
      <c r="C2708" s="13" t="s">
        <v>180</v>
      </c>
      <c r="D2708" s="765"/>
      <c r="E2708" s="22"/>
      <c r="F2708" s="19">
        <v>164160</v>
      </c>
      <c r="G2708" s="14">
        <f t="shared" si="48"/>
        <v>-164160</v>
      </c>
      <c r="H2708" s="1218"/>
    </row>
    <row r="2709" spans="1:8" x14ac:dyDescent="0.25">
      <c r="A2709" s="112">
        <v>45002</v>
      </c>
      <c r="B2709" s="62" t="s">
        <v>9407</v>
      </c>
      <c r="C2709" s="13" t="s">
        <v>180</v>
      </c>
      <c r="D2709" s="765" t="s">
        <v>9487</v>
      </c>
      <c r="E2709" s="22">
        <v>670000</v>
      </c>
      <c r="F2709" s="19"/>
      <c r="G2709" s="14">
        <f t="shared" si="48"/>
        <v>670000</v>
      </c>
      <c r="H2709" s="13"/>
    </row>
    <row r="2710" spans="1:8" x14ac:dyDescent="0.25">
      <c r="A2710" s="112">
        <v>45002</v>
      </c>
      <c r="B2710" s="21" t="s">
        <v>8874</v>
      </c>
      <c r="C2710" s="13" t="s">
        <v>180</v>
      </c>
      <c r="D2710" s="765" t="s">
        <v>9488</v>
      </c>
      <c r="E2710" s="22">
        <v>117520</v>
      </c>
      <c r="F2710" s="19"/>
      <c r="G2710" s="14">
        <f t="shared" ref="G2710:G2751" si="53">E2710-F2710</f>
        <v>117520</v>
      </c>
      <c r="H2710" s="13"/>
    </row>
    <row r="2711" spans="1:8" x14ac:dyDescent="0.25">
      <c r="A2711" s="112">
        <v>45003</v>
      </c>
      <c r="B2711" s="21" t="s">
        <v>8655</v>
      </c>
      <c r="C2711" s="13" t="s">
        <v>8392</v>
      </c>
      <c r="D2711" s="765" t="s">
        <v>9283</v>
      </c>
      <c r="E2711" s="22">
        <v>20020</v>
      </c>
      <c r="F2711" s="19"/>
      <c r="G2711" s="14">
        <f t="shared" si="53"/>
        <v>20020</v>
      </c>
      <c r="H2711" s="53"/>
    </row>
    <row r="2712" spans="1:8" x14ac:dyDescent="0.25">
      <c r="A2712" s="112">
        <v>45005</v>
      </c>
      <c r="B2712" s="21" t="s">
        <v>8041</v>
      </c>
      <c r="C2712" s="13" t="s">
        <v>8392</v>
      </c>
      <c r="D2712" s="765"/>
      <c r="E2712" s="22"/>
      <c r="F2712" s="19">
        <v>128554</v>
      </c>
      <c r="G2712" s="14">
        <f t="shared" si="53"/>
        <v>-128554</v>
      </c>
      <c r="H2712" s="1217" t="s">
        <v>9005</v>
      </c>
    </row>
    <row r="2713" spans="1:8" x14ac:dyDescent="0.25">
      <c r="A2713" s="112">
        <v>45005</v>
      </c>
      <c r="B2713" s="21" t="s">
        <v>8655</v>
      </c>
      <c r="C2713" s="13" t="s">
        <v>8392</v>
      </c>
      <c r="D2713" s="765"/>
      <c r="E2713" s="22"/>
      <c r="F2713" s="19">
        <v>371446</v>
      </c>
      <c r="G2713" s="14">
        <f t="shared" si="53"/>
        <v>-371446</v>
      </c>
      <c r="H2713" s="1218"/>
    </row>
    <row r="2714" spans="1:8" x14ac:dyDescent="0.25">
      <c r="A2714" s="112">
        <v>45005</v>
      </c>
      <c r="B2714" s="21" t="s">
        <v>8874</v>
      </c>
      <c r="C2714" s="13" t="s">
        <v>169</v>
      </c>
      <c r="D2714" s="765" t="s">
        <v>9647</v>
      </c>
      <c r="E2714" s="22">
        <v>9690</v>
      </c>
      <c r="F2714" s="19"/>
      <c r="G2714" s="14">
        <f t="shared" si="53"/>
        <v>9690</v>
      </c>
      <c r="H2714" s="950"/>
    </row>
    <row r="2715" spans="1:8" x14ac:dyDescent="0.25">
      <c r="A2715" s="112">
        <v>45007</v>
      </c>
      <c r="B2715" s="21" t="s">
        <v>8041</v>
      </c>
      <c r="C2715" s="13" t="s">
        <v>8454</v>
      </c>
      <c r="D2715" s="765"/>
      <c r="E2715" s="22"/>
      <c r="F2715" s="19">
        <v>100000</v>
      </c>
      <c r="G2715" s="14">
        <f t="shared" si="53"/>
        <v>-100000</v>
      </c>
      <c r="H2715" s="13" t="s">
        <v>9524</v>
      </c>
    </row>
    <row r="2716" spans="1:8" x14ac:dyDescent="0.25">
      <c r="A2716" s="112">
        <v>45007</v>
      </c>
      <c r="B2716" s="62" t="s">
        <v>9407</v>
      </c>
      <c r="C2716" s="13" t="s">
        <v>180</v>
      </c>
      <c r="D2716" s="765" t="s">
        <v>9591</v>
      </c>
      <c r="E2716" s="22">
        <v>193000</v>
      </c>
      <c r="F2716" s="19"/>
      <c r="G2716" s="14">
        <f t="shared" si="53"/>
        <v>193000</v>
      </c>
      <c r="H2716" s="13" t="s">
        <v>9592</v>
      </c>
    </row>
    <row r="2717" spans="1:8" x14ac:dyDescent="0.25">
      <c r="A2717" s="112">
        <v>45007</v>
      </c>
      <c r="B2717" s="21" t="s">
        <v>8655</v>
      </c>
      <c r="C2717" s="13" t="s">
        <v>8392</v>
      </c>
      <c r="D2717" s="765" t="s">
        <v>9282</v>
      </c>
      <c r="E2717" s="22">
        <v>331988</v>
      </c>
      <c r="F2717" s="19"/>
      <c r="G2717" s="14">
        <f t="shared" si="53"/>
        <v>331988</v>
      </c>
      <c r="H2717" s="13"/>
    </row>
    <row r="2718" spans="1:8" x14ac:dyDescent="0.25">
      <c r="A2718" s="112">
        <v>45007</v>
      </c>
      <c r="B2718" s="21" t="s">
        <v>8655</v>
      </c>
      <c r="C2718" s="13" t="s">
        <v>8392</v>
      </c>
      <c r="D2718" s="765" t="s">
        <v>8310</v>
      </c>
      <c r="E2718" s="22">
        <v>59781</v>
      </c>
      <c r="F2718" s="19"/>
      <c r="G2718" s="14">
        <f t="shared" si="53"/>
        <v>59781</v>
      </c>
      <c r="H2718" s="13"/>
    </row>
    <row r="2719" spans="1:8" x14ac:dyDescent="0.25">
      <c r="A2719" s="112">
        <v>45008</v>
      </c>
      <c r="B2719" s="21" t="s">
        <v>8874</v>
      </c>
      <c r="C2719" s="13" t="s">
        <v>169</v>
      </c>
      <c r="D2719" s="765" t="s">
        <v>9595</v>
      </c>
      <c r="E2719" s="22">
        <v>4248</v>
      </c>
      <c r="F2719" s="19"/>
      <c r="G2719" s="14">
        <f t="shared" si="53"/>
        <v>4248</v>
      </c>
      <c r="H2719" s="13"/>
    </row>
    <row r="2720" spans="1:8" x14ac:dyDescent="0.25">
      <c r="A2720" s="112">
        <v>45008</v>
      </c>
      <c r="B2720" s="21" t="s">
        <v>9407</v>
      </c>
      <c r="C2720" s="13" t="s">
        <v>169</v>
      </c>
      <c r="D2720" s="765" t="s">
        <v>9648</v>
      </c>
      <c r="E2720" s="22">
        <v>20500</v>
      </c>
      <c r="F2720" s="19"/>
      <c r="G2720" s="14">
        <f t="shared" si="53"/>
        <v>20500</v>
      </c>
      <c r="H2720" s="13" t="s">
        <v>9649</v>
      </c>
    </row>
    <row r="2721" spans="1:8" x14ac:dyDescent="0.25">
      <c r="A2721" s="112">
        <v>45008</v>
      </c>
      <c r="B2721" s="21" t="s">
        <v>9407</v>
      </c>
      <c r="C2721" s="13" t="s">
        <v>169</v>
      </c>
      <c r="D2721" s="765"/>
      <c r="E2721" s="22">
        <v>6936</v>
      </c>
      <c r="F2721" s="19"/>
      <c r="G2721" s="14">
        <f t="shared" si="53"/>
        <v>6936</v>
      </c>
      <c r="H2721" s="13" t="s">
        <v>9845</v>
      </c>
    </row>
    <row r="2722" spans="1:8" x14ac:dyDescent="0.25">
      <c r="A2722" s="112">
        <v>45010</v>
      </c>
      <c r="B2722" s="21" t="s">
        <v>9505</v>
      </c>
      <c r="C2722" s="13" t="s">
        <v>164</v>
      </c>
      <c r="D2722" s="765" t="s">
        <v>9808</v>
      </c>
      <c r="E2722" s="22">
        <v>3303</v>
      </c>
      <c r="F2722" s="19"/>
      <c r="G2722" s="14">
        <f t="shared" si="53"/>
        <v>3303</v>
      </c>
      <c r="H2722" s="13" t="s">
        <v>9807</v>
      </c>
    </row>
    <row r="2723" spans="1:8" x14ac:dyDescent="0.25">
      <c r="A2723" s="112">
        <v>45010</v>
      </c>
      <c r="B2723" s="21" t="s">
        <v>8866</v>
      </c>
      <c r="C2723" s="13" t="s">
        <v>164</v>
      </c>
      <c r="D2723" s="765" t="s">
        <v>9809</v>
      </c>
      <c r="E2723" s="22">
        <v>2773</v>
      </c>
      <c r="F2723" s="19"/>
      <c r="G2723" s="14">
        <f t="shared" si="53"/>
        <v>2773</v>
      </c>
      <c r="H2723" s="13" t="s">
        <v>9807</v>
      </c>
    </row>
    <row r="2724" spans="1:8" x14ac:dyDescent="0.25">
      <c r="A2724" s="112">
        <v>45013</v>
      </c>
      <c r="B2724" s="21" t="s">
        <v>8874</v>
      </c>
      <c r="C2724" s="13" t="s">
        <v>7465</v>
      </c>
      <c r="D2724" s="765" t="s">
        <v>9593</v>
      </c>
      <c r="E2724" s="22">
        <v>11200</v>
      </c>
      <c r="F2724" s="19"/>
      <c r="G2724" s="14">
        <f t="shared" si="53"/>
        <v>11200</v>
      </c>
      <c r="H2724" s="13" t="s">
        <v>9594</v>
      </c>
    </row>
    <row r="2725" spans="1:8" x14ac:dyDescent="0.25">
      <c r="A2725" s="112">
        <v>45019</v>
      </c>
      <c r="B2725" s="21" t="s">
        <v>9505</v>
      </c>
      <c r="C2725" s="13" t="s">
        <v>8392</v>
      </c>
      <c r="D2725" s="1215" t="s">
        <v>9281</v>
      </c>
      <c r="E2725" s="22">
        <v>28496</v>
      </c>
      <c r="F2725" s="19"/>
      <c r="G2725" s="14">
        <f t="shared" si="53"/>
        <v>28496</v>
      </c>
      <c r="H2725" s="1168" t="s">
        <v>9324</v>
      </c>
    </row>
    <row r="2726" spans="1:8" x14ac:dyDescent="0.25">
      <c r="A2726" s="112">
        <v>45019</v>
      </c>
      <c r="B2726" s="21" t="s">
        <v>3945</v>
      </c>
      <c r="C2726" s="13" t="s">
        <v>8392</v>
      </c>
      <c r="D2726" s="1216"/>
      <c r="E2726" s="22">
        <v>8745</v>
      </c>
      <c r="F2726" s="19"/>
      <c r="G2726" s="14">
        <f t="shared" si="53"/>
        <v>8745</v>
      </c>
      <c r="H2726" s="1169"/>
    </row>
    <row r="2727" spans="1:8" ht="18.75" x14ac:dyDescent="0.25">
      <c r="A2727" s="112">
        <v>45020</v>
      </c>
      <c r="B2727" s="21" t="s">
        <v>8655</v>
      </c>
      <c r="C2727" s="13" t="s">
        <v>166</v>
      </c>
      <c r="D2727" s="776" t="s">
        <v>9645</v>
      </c>
      <c r="E2727" s="22">
        <v>115000</v>
      </c>
      <c r="F2727" s="19"/>
      <c r="G2727" s="14">
        <f t="shared" si="53"/>
        <v>115000</v>
      </c>
      <c r="H2727" s="951" t="s">
        <v>9646</v>
      </c>
    </row>
    <row r="2728" spans="1:8" x14ac:dyDescent="0.25">
      <c r="A2728" s="112">
        <v>45022</v>
      </c>
      <c r="B2728" s="21" t="s">
        <v>8874</v>
      </c>
      <c r="C2728" s="13" t="s">
        <v>8392</v>
      </c>
      <c r="D2728" s="776" t="s">
        <v>9280</v>
      </c>
      <c r="E2728" s="22">
        <v>17015</v>
      </c>
      <c r="F2728" s="19"/>
      <c r="G2728" s="14">
        <f t="shared" si="53"/>
        <v>17015</v>
      </c>
      <c r="H2728" s="53"/>
    </row>
    <row r="2729" spans="1:8" x14ac:dyDescent="0.25">
      <c r="A2729" s="112">
        <v>45022</v>
      </c>
      <c r="B2729" s="21" t="s">
        <v>8655</v>
      </c>
      <c r="C2729" s="13" t="s">
        <v>8392</v>
      </c>
      <c r="D2729" s="776" t="s">
        <v>9278</v>
      </c>
      <c r="E2729" s="22">
        <v>119264</v>
      </c>
      <c r="F2729" s="19"/>
      <c r="G2729" s="14">
        <f t="shared" si="53"/>
        <v>119264</v>
      </c>
      <c r="H2729" s="53"/>
    </row>
    <row r="2730" spans="1:8" x14ac:dyDescent="0.25">
      <c r="A2730" s="112">
        <v>45024</v>
      </c>
      <c r="B2730" s="21" t="s">
        <v>8874</v>
      </c>
      <c r="C2730" s="13" t="s">
        <v>5186</v>
      </c>
      <c r="D2730" s="1213" t="s">
        <v>9600</v>
      </c>
      <c r="E2730" s="22">
        <v>20000</v>
      </c>
      <c r="F2730" s="19"/>
      <c r="G2730" s="14">
        <f t="shared" si="53"/>
        <v>20000</v>
      </c>
      <c r="H2730" s="1168" t="s">
        <v>9324</v>
      </c>
    </row>
    <row r="2731" spans="1:8" x14ac:dyDescent="0.25">
      <c r="A2731" s="112">
        <v>45024</v>
      </c>
      <c r="B2731" s="21" t="s">
        <v>8041</v>
      </c>
      <c r="C2731" s="13" t="s">
        <v>5186</v>
      </c>
      <c r="D2731" s="1214"/>
      <c r="E2731" s="22">
        <v>15000</v>
      </c>
      <c r="F2731" s="19"/>
      <c r="G2731" s="14">
        <f t="shared" si="53"/>
        <v>15000</v>
      </c>
      <c r="H2731" s="1169"/>
    </row>
    <row r="2732" spans="1:8" x14ac:dyDescent="0.25">
      <c r="A2732" s="112">
        <v>45024</v>
      </c>
      <c r="B2732" s="21" t="s">
        <v>8874</v>
      </c>
      <c r="C2732" s="13" t="s">
        <v>5186</v>
      </c>
      <c r="D2732" s="765" t="s">
        <v>9601</v>
      </c>
      <c r="E2732" s="22">
        <v>5000</v>
      </c>
      <c r="F2732" s="19"/>
      <c r="G2732" s="14">
        <f t="shared" si="53"/>
        <v>5000</v>
      </c>
      <c r="H2732" s="13"/>
    </row>
    <row r="2733" spans="1:8" x14ac:dyDescent="0.25">
      <c r="A2733" s="112">
        <v>45024</v>
      </c>
      <c r="B2733" s="21" t="s">
        <v>8041</v>
      </c>
      <c r="C2733" s="13" t="s">
        <v>169</v>
      </c>
      <c r="D2733" s="765" t="s">
        <v>9650</v>
      </c>
      <c r="E2733" s="22">
        <v>67000</v>
      </c>
      <c r="F2733" s="19"/>
      <c r="G2733" s="14">
        <f t="shared" si="53"/>
        <v>67000</v>
      </c>
      <c r="H2733" s="53" t="s">
        <v>9651</v>
      </c>
    </row>
    <row r="2734" spans="1:8" x14ac:dyDescent="0.25">
      <c r="A2734" s="112">
        <v>45026</v>
      </c>
      <c r="B2734" s="21" t="s">
        <v>8041</v>
      </c>
      <c r="C2734" s="13" t="s">
        <v>5186</v>
      </c>
      <c r="D2734" s="765"/>
      <c r="E2734" s="22"/>
      <c r="F2734" s="19">
        <f>98270-3720</f>
        <v>94550</v>
      </c>
      <c r="G2734" s="14">
        <f t="shared" si="53"/>
        <v>-94550</v>
      </c>
      <c r="H2734" s="1233" t="s">
        <v>12262</v>
      </c>
    </row>
    <row r="2735" spans="1:8" x14ac:dyDescent="0.25">
      <c r="A2735" s="112">
        <v>45026</v>
      </c>
      <c r="B2735" s="21" t="s">
        <v>8337</v>
      </c>
      <c r="C2735" s="13" t="s">
        <v>5186</v>
      </c>
      <c r="D2735" s="765"/>
      <c r="E2735" s="22"/>
      <c r="F2735" s="19">
        <v>20624</v>
      </c>
      <c r="G2735" s="14">
        <f t="shared" si="53"/>
        <v>-20624</v>
      </c>
      <c r="H2735" s="1234"/>
    </row>
    <row r="2736" spans="1:8" x14ac:dyDescent="0.25">
      <c r="A2736" s="112">
        <v>45026</v>
      </c>
      <c r="B2736" s="21" t="s">
        <v>8874</v>
      </c>
      <c r="C2736" s="13" t="s">
        <v>5186</v>
      </c>
      <c r="D2736" s="765"/>
      <c r="E2736" s="22"/>
      <c r="F2736" s="19">
        <v>34826</v>
      </c>
      <c r="G2736" s="14">
        <f t="shared" si="53"/>
        <v>-34826</v>
      </c>
      <c r="H2736" s="1235"/>
    </row>
    <row r="2737" spans="1:8" ht="21" x14ac:dyDescent="0.25">
      <c r="A2737" s="112">
        <v>45027</v>
      </c>
      <c r="B2737" s="21" t="s">
        <v>9354</v>
      </c>
      <c r="C2737" s="13" t="s">
        <v>8392</v>
      </c>
      <c r="D2737" s="765" t="s">
        <v>9279</v>
      </c>
      <c r="E2737" s="22">
        <v>93883</v>
      </c>
      <c r="F2737" s="19"/>
      <c r="G2737" s="14">
        <f t="shared" si="53"/>
        <v>93883</v>
      </c>
      <c r="H2737" s="307"/>
    </row>
    <row r="2738" spans="1:8" x14ac:dyDescent="0.25">
      <c r="A2738" s="112">
        <v>45027</v>
      </c>
      <c r="B2738" s="21" t="s">
        <v>8655</v>
      </c>
      <c r="C2738" s="13" t="s">
        <v>8392</v>
      </c>
      <c r="D2738" s="765"/>
      <c r="E2738" s="22"/>
      <c r="F2738" s="19">
        <v>300000</v>
      </c>
      <c r="G2738" s="14">
        <f t="shared" si="53"/>
        <v>-300000</v>
      </c>
      <c r="H2738" s="13" t="s">
        <v>9005</v>
      </c>
    </row>
    <row r="2739" spans="1:8" ht="16.5" thickBot="1" x14ac:dyDescent="0.3">
      <c r="A2739" s="112">
        <v>45027</v>
      </c>
      <c r="B2739" s="21" t="s">
        <v>8337</v>
      </c>
      <c r="C2739" s="13" t="s">
        <v>7465</v>
      </c>
      <c r="D2739" s="765"/>
      <c r="E2739" s="22"/>
      <c r="F2739" s="19">
        <v>800000</v>
      </c>
      <c r="G2739" s="14">
        <f t="shared" si="53"/>
        <v>-800000</v>
      </c>
      <c r="H2739" s="13" t="s">
        <v>9641</v>
      </c>
    </row>
    <row r="2740" spans="1:8" ht="15.75" customHeight="1" x14ac:dyDescent="0.25">
      <c r="A2740" s="112">
        <v>45029</v>
      </c>
      <c r="B2740" s="21" t="s">
        <v>8655</v>
      </c>
      <c r="C2740" s="13" t="s">
        <v>5680</v>
      </c>
      <c r="D2740" s="765"/>
      <c r="E2740" s="782"/>
      <c r="F2740" s="784">
        <v>208180</v>
      </c>
      <c r="G2740" s="783">
        <f t="shared" si="53"/>
        <v>-208180</v>
      </c>
      <c r="H2740" s="1236" t="s">
        <v>9654</v>
      </c>
    </row>
    <row r="2741" spans="1:8" ht="15.75" customHeight="1" x14ac:dyDescent="0.25">
      <c r="A2741" s="112">
        <v>45029</v>
      </c>
      <c r="B2741" s="21" t="s">
        <v>7655</v>
      </c>
      <c r="C2741" s="13" t="s">
        <v>5680</v>
      </c>
      <c r="D2741" s="765"/>
      <c r="E2741" s="782"/>
      <c r="F2741" s="141">
        <v>40900</v>
      </c>
      <c r="G2741" s="783">
        <f t="shared" si="53"/>
        <v>-40900</v>
      </c>
      <c r="H2741" s="1237"/>
    </row>
    <row r="2742" spans="1:8" ht="15.75" customHeight="1" x14ac:dyDescent="0.25">
      <c r="A2742" s="112">
        <v>45029</v>
      </c>
      <c r="B2742" s="21" t="s">
        <v>7553</v>
      </c>
      <c r="C2742" s="13" t="s">
        <v>5680</v>
      </c>
      <c r="D2742" s="765"/>
      <c r="E2742" s="782"/>
      <c r="F2742" s="141">
        <v>5400</v>
      </c>
      <c r="G2742" s="783">
        <f t="shared" si="53"/>
        <v>-5400</v>
      </c>
      <c r="H2742" s="1237"/>
    </row>
    <row r="2743" spans="1:8" ht="16.5" thickBot="1" x14ac:dyDescent="0.3">
      <c r="A2743" s="112">
        <v>45029</v>
      </c>
      <c r="B2743" s="21" t="s">
        <v>8655</v>
      </c>
      <c r="C2743" s="13" t="s">
        <v>5680</v>
      </c>
      <c r="D2743" s="765"/>
      <c r="E2743" s="782"/>
      <c r="F2743" s="785">
        <v>40520</v>
      </c>
      <c r="G2743" s="783">
        <f t="shared" si="53"/>
        <v>-40520</v>
      </c>
      <c r="H2743" s="1238"/>
    </row>
    <row r="2744" spans="1:8" ht="16.5" thickBot="1" x14ac:dyDescent="0.3">
      <c r="A2744" s="112">
        <v>45031</v>
      </c>
      <c r="B2744" s="21" t="s">
        <v>10909</v>
      </c>
      <c r="C2744" s="13" t="s">
        <v>164</v>
      </c>
      <c r="D2744" s="765" t="s">
        <v>9810</v>
      </c>
      <c r="E2744" s="782">
        <v>64935</v>
      </c>
      <c r="F2744" s="19"/>
      <c r="G2744" s="783">
        <f t="shared" si="53"/>
        <v>64935</v>
      </c>
      <c r="H2744" s="13" t="s">
        <v>9811</v>
      </c>
    </row>
    <row r="2745" spans="1:8" x14ac:dyDescent="0.25">
      <c r="A2745" s="112">
        <v>45031</v>
      </c>
      <c r="B2745" s="21" t="s">
        <v>8041</v>
      </c>
      <c r="C2745" s="13" t="s">
        <v>169</v>
      </c>
      <c r="D2745" s="765"/>
      <c r="E2745" s="782"/>
      <c r="F2745" s="784">
        <v>67000</v>
      </c>
      <c r="G2745" s="783">
        <f t="shared" si="53"/>
        <v>-67000</v>
      </c>
      <c r="H2745" s="1236" t="s">
        <v>9654</v>
      </c>
    </row>
    <row r="2746" spans="1:8" x14ac:dyDescent="0.25">
      <c r="A2746" s="112">
        <v>45031</v>
      </c>
      <c r="B2746" s="21" t="s">
        <v>8874</v>
      </c>
      <c r="C2746" s="13" t="s">
        <v>169</v>
      </c>
      <c r="D2746" s="765"/>
      <c r="E2746" s="782"/>
      <c r="F2746" s="141">
        <v>18365</v>
      </c>
      <c r="G2746" s="783">
        <f t="shared" si="53"/>
        <v>-18365</v>
      </c>
      <c r="H2746" s="1237"/>
    </row>
    <row r="2747" spans="1:8" x14ac:dyDescent="0.25">
      <c r="A2747" s="112">
        <v>45031</v>
      </c>
      <c r="B2747" s="21" t="s">
        <v>9407</v>
      </c>
      <c r="C2747" s="13" t="s">
        <v>169</v>
      </c>
      <c r="D2747" s="765"/>
      <c r="E2747" s="782"/>
      <c r="F2747" s="141">
        <v>20500</v>
      </c>
      <c r="G2747" s="783">
        <f t="shared" si="53"/>
        <v>-20500</v>
      </c>
      <c r="H2747" s="1237"/>
    </row>
    <row r="2748" spans="1:8" ht="16.5" thickBot="1" x14ac:dyDescent="0.3">
      <c r="A2748" s="112">
        <v>45031</v>
      </c>
      <c r="B2748" s="21" t="s">
        <v>9407</v>
      </c>
      <c r="C2748" s="13" t="s">
        <v>169</v>
      </c>
      <c r="D2748" s="765"/>
      <c r="E2748" s="782"/>
      <c r="F2748" s="785">
        <v>4135</v>
      </c>
      <c r="G2748" s="783">
        <f t="shared" si="53"/>
        <v>-4135</v>
      </c>
      <c r="H2748" s="1238"/>
    </row>
    <row r="2749" spans="1:8" x14ac:dyDescent="0.25">
      <c r="A2749" s="112">
        <v>45034</v>
      </c>
      <c r="B2749" s="21" t="s">
        <v>9659</v>
      </c>
      <c r="C2749" s="13" t="s">
        <v>166</v>
      </c>
      <c r="D2749" s="765" t="s">
        <v>9812</v>
      </c>
      <c r="E2749" s="22">
        <v>15800</v>
      </c>
      <c r="F2749" s="111"/>
      <c r="G2749" s="14">
        <f t="shared" si="53"/>
        <v>15800</v>
      </c>
      <c r="H2749" s="13" t="s">
        <v>9816</v>
      </c>
    </row>
    <row r="2750" spans="1:8" x14ac:dyDescent="0.25">
      <c r="A2750" s="112">
        <v>45034</v>
      </c>
      <c r="B2750" s="21" t="s">
        <v>8557</v>
      </c>
      <c r="C2750" s="13" t="s">
        <v>7240</v>
      </c>
      <c r="D2750" s="765"/>
      <c r="E2750" s="22"/>
      <c r="F2750" s="111">
        <v>300000</v>
      </c>
      <c r="G2750" s="14">
        <f t="shared" si="53"/>
        <v>-300000</v>
      </c>
      <c r="H2750" s="13" t="s">
        <v>9694</v>
      </c>
    </row>
    <row r="2751" spans="1:8" ht="16.5" thickBot="1" x14ac:dyDescent="0.3">
      <c r="A2751" s="112">
        <v>45034</v>
      </c>
      <c r="B2751" s="21" t="s">
        <v>8655</v>
      </c>
      <c r="C2751" s="13" t="s">
        <v>166</v>
      </c>
      <c r="D2751" s="765"/>
      <c r="E2751" s="22"/>
      <c r="F2751" s="19">
        <v>500000</v>
      </c>
      <c r="G2751" s="14">
        <f t="shared" si="53"/>
        <v>-500000</v>
      </c>
      <c r="H2751" s="13" t="s">
        <v>9706</v>
      </c>
    </row>
    <row r="2752" spans="1:8" x14ac:dyDescent="0.25">
      <c r="A2752" s="112">
        <v>45035</v>
      </c>
      <c r="B2752" s="21" t="s">
        <v>3945</v>
      </c>
      <c r="C2752" s="13" t="s">
        <v>8392</v>
      </c>
      <c r="D2752" s="765"/>
      <c r="E2752" s="782"/>
      <c r="F2752" s="784">
        <v>8745</v>
      </c>
      <c r="G2752" s="14">
        <f t="shared" ref="G2752:G2874" si="54">E2752-F2752</f>
        <v>-8745</v>
      </c>
      <c r="H2752" s="1239" t="s">
        <v>9724</v>
      </c>
    </row>
    <row r="2753" spans="1:8" x14ac:dyDescent="0.25">
      <c r="A2753" s="112">
        <v>45035</v>
      </c>
      <c r="B2753" s="21" t="s">
        <v>8655</v>
      </c>
      <c r="C2753" s="13" t="s">
        <v>8392</v>
      </c>
      <c r="D2753" s="765"/>
      <c r="E2753" s="782"/>
      <c r="F2753" s="141">
        <v>51861</v>
      </c>
      <c r="G2753" s="14">
        <f t="shared" si="54"/>
        <v>-51861</v>
      </c>
      <c r="H2753" s="1240"/>
    </row>
    <row r="2754" spans="1:8" x14ac:dyDescent="0.25">
      <c r="A2754" s="112">
        <v>45035</v>
      </c>
      <c r="B2754" s="21" t="s">
        <v>8874</v>
      </c>
      <c r="C2754" s="13" t="s">
        <v>8392</v>
      </c>
      <c r="D2754" s="765"/>
      <c r="E2754" s="782"/>
      <c r="F2754" s="141">
        <v>17015</v>
      </c>
      <c r="G2754" s="14">
        <f t="shared" si="54"/>
        <v>-17015</v>
      </c>
      <c r="H2754" s="1240"/>
    </row>
    <row r="2755" spans="1:8" x14ac:dyDescent="0.25">
      <c r="A2755" s="112">
        <v>45035</v>
      </c>
      <c r="B2755" s="21" t="s">
        <v>9505</v>
      </c>
      <c r="C2755" s="13" t="s">
        <v>8392</v>
      </c>
      <c r="D2755" s="765"/>
      <c r="E2755" s="782"/>
      <c r="F2755" s="141">
        <v>28496</v>
      </c>
      <c r="G2755" s="14">
        <f t="shared" si="54"/>
        <v>-28496</v>
      </c>
      <c r="H2755" s="1240"/>
    </row>
    <row r="2756" spans="1:8" x14ac:dyDescent="0.25">
      <c r="A2756" s="112">
        <v>45035</v>
      </c>
      <c r="B2756" s="21" t="s">
        <v>9354</v>
      </c>
      <c r="C2756" s="13" t="s">
        <v>8392</v>
      </c>
      <c r="D2756" s="765"/>
      <c r="E2756" s="954"/>
      <c r="F2756" s="146">
        <v>93883</v>
      </c>
      <c r="G2756" s="14">
        <f t="shared" si="54"/>
        <v>-93883</v>
      </c>
      <c r="H2756" s="1241"/>
    </row>
    <row r="2757" spans="1:8" ht="18.75" x14ac:dyDescent="0.25">
      <c r="A2757" s="112">
        <v>45042</v>
      </c>
      <c r="B2757" s="21" t="s">
        <v>8874</v>
      </c>
      <c r="C2757" s="13" t="s">
        <v>5186</v>
      </c>
      <c r="D2757" s="765" t="s">
        <v>9858</v>
      </c>
      <c r="E2757" s="22">
        <v>150000</v>
      </c>
      <c r="F2757" s="19"/>
      <c r="G2757" s="14">
        <f t="shared" si="54"/>
        <v>150000</v>
      </c>
      <c r="H2757" s="953" t="s">
        <v>9859</v>
      </c>
    </row>
    <row r="2758" spans="1:8" x14ac:dyDescent="0.25">
      <c r="A2758" s="112">
        <v>45043</v>
      </c>
      <c r="B2758" s="21" t="s">
        <v>8655</v>
      </c>
      <c r="C2758" s="13" t="s">
        <v>8392</v>
      </c>
      <c r="D2758" s="765" t="s">
        <v>9734</v>
      </c>
      <c r="E2758" s="22">
        <v>410656</v>
      </c>
      <c r="F2758" s="19"/>
      <c r="G2758" s="14">
        <f t="shared" si="54"/>
        <v>410656</v>
      </c>
      <c r="H2758" s="13"/>
    </row>
    <row r="2759" spans="1:8" x14ac:dyDescent="0.25">
      <c r="A2759" s="112">
        <v>45043</v>
      </c>
      <c r="B2759" s="21" t="s">
        <v>9659</v>
      </c>
      <c r="C2759" s="13" t="s">
        <v>8392</v>
      </c>
      <c r="D2759" s="765" t="s">
        <v>9735</v>
      </c>
      <c r="E2759" s="22">
        <v>315888</v>
      </c>
      <c r="F2759" s="19"/>
      <c r="G2759" s="14">
        <f t="shared" si="54"/>
        <v>315888</v>
      </c>
      <c r="H2759" s="13"/>
    </row>
    <row r="2760" spans="1:8" x14ac:dyDescent="0.25">
      <c r="A2760" s="112">
        <v>45043</v>
      </c>
      <c r="B2760" s="21" t="s">
        <v>9659</v>
      </c>
      <c r="C2760" s="13" t="s">
        <v>8392</v>
      </c>
      <c r="D2760" s="765"/>
      <c r="E2760" s="22"/>
      <c r="F2760" s="19">
        <v>315888</v>
      </c>
      <c r="G2760" s="14">
        <f t="shared" si="54"/>
        <v>-315888</v>
      </c>
      <c r="H2760" s="1228" t="s">
        <v>9736</v>
      </c>
    </row>
    <row r="2761" spans="1:8" x14ac:dyDescent="0.25">
      <c r="A2761" s="112">
        <v>45043</v>
      </c>
      <c r="B2761" s="21" t="s">
        <v>8655</v>
      </c>
      <c r="C2761" s="13" t="s">
        <v>8392</v>
      </c>
      <c r="D2761" s="765"/>
      <c r="E2761" s="22"/>
      <c r="F2761" s="19">
        <v>447612</v>
      </c>
      <c r="G2761" s="14">
        <f t="shared" si="54"/>
        <v>-447612</v>
      </c>
      <c r="H2761" s="1229"/>
    </row>
    <row r="2762" spans="1:8" x14ac:dyDescent="0.25">
      <c r="A2762" s="112">
        <v>45045</v>
      </c>
      <c r="B2762" s="21" t="s">
        <v>8655</v>
      </c>
      <c r="C2762" s="13" t="s">
        <v>166</v>
      </c>
      <c r="D2762" s="765" t="s">
        <v>9813</v>
      </c>
      <c r="E2762" s="22">
        <v>115500</v>
      </c>
      <c r="F2762" s="19"/>
      <c r="G2762" s="14">
        <f t="shared" si="54"/>
        <v>115500</v>
      </c>
      <c r="H2762" s="952" t="s">
        <v>9814</v>
      </c>
    </row>
    <row r="2763" spans="1:8" x14ac:dyDescent="0.25">
      <c r="A2763" s="112">
        <v>45048</v>
      </c>
      <c r="B2763" s="21" t="s">
        <v>8337</v>
      </c>
      <c r="C2763" s="13" t="s">
        <v>7465</v>
      </c>
      <c r="D2763" s="765"/>
      <c r="E2763" s="22"/>
      <c r="F2763" s="19">
        <v>441500</v>
      </c>
      <c r="G2763" s="14">
        <f t="shared" si="54"/>
        <v>-441500</v>
      </c>
      <c r="H2763" s="13" t="s">
        <v>9747</v>
      </c>
    </row>
    <row r="2764" spans="1:8" x14ac:dyDescent="0.25">
      <c r="A2764" s="112">
        <v>45048</v>
      </c>
      <c r="B2764" s="21" t="s">
        <v>8655</v>
      </c>
      <c r="C2764" s="13" t="s">
        <v>8392</v>
      </c>
      <c r="D2764" s="765" t="s">
        <v>8103</v>
      </c>
      <c r="E2764" s="22">
        <v>116547</v>
      </c>
      <c r="F2764" s="19"/>
      <c r="G2764" s="14">
        <f t="shared" si="54"/>
        <v>116547</v>
      </c>
      <c r="H2764" s="13"/>
    </row>
    <row r="2765" spans="1:8" x14ac:dyDescent="0.25">
      <c r="A2765" s="112">
        <v>45048</v>
      </c>
      <c r="B2765" s="21" t="s">
        <v>9659</v>
      </c>
      <c r="C2765" s="13" t="s">
        <v>8392</v>
      </c>
      <c r="D2765" s="765" t="s">
        <v>9247</v>
      </c>
      <c r="E2765" s="22">
        <v>268519</v>
      </c>
      <c r="F2765" s="19"/>
      <c r="G2765" s="14">
        <f t="shared" si="54"/>
        <v>268519</v>
      </c>
      <c r="H2765" s="13"/>
    </row>
    <row r="2766" spans="1:8" x14ac:dyDescent="0.25">
      <c r="A2766" s="112">
        <v>45048</v>
      </c>
      <c r="B2766" s="21" t="s">
        <v>9659</v>
      </c>
      <c r="C2766" s="13" t="s">
        <v>7465</v>
      </c>
      <c r="D2766" s="765" t="s">
        <v>9818</v>
      </c>
      <c r="E2766" s="22">
        <v>441068</v>
      </c>
      <c r="F2766" s="19"/>
      <c r="G2766" s="14">
        <f t="shared" si="54"/>
        <v>441068</v>
      </c>
      <c r="H2766" s="53" t="s">
        <v>9819</v>
      </c>
    </row>
    <row r="2767" spans="1:8" x14ac:dyDescent="0.25">
      <c r="A2767" s="112">
        <v>45049</v>
      </c>
      <c r="B2767" s="21" t="s">
        <v>8655</v>
      </c>
      <c r="C2767" s="13" t="s">
        <v>8392</v>
      </c>
      <c r="D2767" s="765"/>
      <c r="E2767" s="22"/>
      <c r="F2767" s="19">
        <v>494907</v>
      </c>
      <c r="G2767" s="14">
        <f t="shared" si="54"/>
        <v>-494907</v>
      </c>
      <c r="H2767" s="1161" t="s">
        <v>9798</v>
      </c>
    </row>
    <row r="2768" spans="1:8" x14ac:dyDescent="0.25">
      <c r="A2768" s="112">
        <v>45049</v>
      </c>
      <c r="B2768" s="21" t="s">
        <v>9659</v>
      </c>
      <c r="C2768" s="13" t="s">
        <v>8392</v>
      </c>
      <c r="D2768" s="765"/>
      <c r="E2768" s="22"/>
      <c r="F2768" s="19">
        <f>730000-F2767</f>
        <v>235093</v>
      </c>
      <c r="G2768" s="14">
        <f t="shared" si="54"/>
        <v>-235093</v>
      </c>
      <c r="H2768" s="1163"/>
    </row>
    <row r="2769" spans="1:8" x14ac:dyDescent="0.25">
      <c r="A2769" s="112">
        <v>45049</v>
      </c>
      <c r="B2769" s="21" t="s">
        <v>8655</v>
      </c>
      <c r="C2769" s="13" t="s">
        <v>166</v>
      </c>
      <c r="D2769" s="765" t="s">
        <v>9815</v>
      </c>
      <c r="E2769" s="22">
        <v>95350</v>
      </c>
      <c r="F2769" s="19"/>
      <c r="G2769" s="14">
        <f t="shared" si="54"/>
        <v>95350</v>
      </c>
      <c r="H2769" s="13" t="s">
        <v>9817</v>
      </c>
    </row>
    <row r="2770" spans="1:8" x14ac:dyDescent="0.25">
      <c r="A2770" s="112">
        <v>45052</v>
      </c>
      <c r="B2770" s="21" t="s">
        <v>9354</v>
      </c>
      <c r="C2770" s="13" t="s">
        <v>169</v>
      </c>
      <c r="D2770" s="765" t="s">
        <v>9805</v>
      </c>
      <c r="E2770" s="22">
        <v>125327</v>
      </c>
      <c r="F2770" s="19"/>
      <c r="G2770" s="14">
        <f t="shared" si="54"/>
        <v>125327</v>
      </c>
      <c r="H2770" s="13" t="s">
        <v>9806</v>
      </c>
    </row>
    <row r="2771" spans="1:8" x14ac:dyDescent="0.25">
      <c r="A2771" s="112">
        <v>45055</v>
      </c>
      <c r="B2771" s="21" t="s">
        <v>8655</v>
      </c>
      <c r="C2771" s="13" t="s">
        <v>8392</v>
      </c>
      <c r="D2771" s="765" t="s">
        <v>9491</v>
      </c>
      <c r="E2771" s="22">
        <v>72367</v>
      </c>
      <c r="F2771" s="19"/>
      <c r="G2771" s="14">
        <f t="shared" si="54"/>
        <v>72367</v>
      </c>
      <c r="H2771" s="13"/>
    </row>
    <row r="2772" spans="1:8" x14ac:dyDescent="0.25">
      <c r="A2772" s="112">
        <v>45055</v>
      </c>
      <c r="B2772" s="21" t="s">
        <v>9767</v>
      </c>
      <c r="C2772" s="13" t="s">
        <v>8392</v>
      </c>
      <c r="D2772" s="765" t="s">
        <v>8554</v>
      </c>
      <c r="E2772" s="22">
        <v>1140427</v>
      </c>
      <c r="F2772" s="109"/>
      <c r="G2772" s="14">
        <f t="shared" si="54"/>
        <v>1140427</v>
      </c>
      <c r="H2772" s="13"/>
    </row>
    <row r="2773" spans="1:8" x14ac:dyDescent="0.25">
      <c r="A2773" s="112">
        <v>45055</v>
      </c>
      <c r="B2773" s="21" t="s">
        <v>9659</v>
      </c>
      <c r="C2773" s="13" t="s">
        <v>8392</v>
      </c>
      <c r="D2773" s="765" t="s">
        <v>9856</v>
      </c>
      <c r="E2773" s="22">
        <v>354608</v>
      </c>
      <c r="F2773" s="109"/>
      <c r="G2773" s="14">
        <f t="shared" si="54"/>
        <v>354608</v>
      </c>
      <c r="H2773" s="13"/>
    </row>
    <row r="2774" spans="1:8" x14ac:dyDescent="0.25">
      <c r="A2774" s="112">
        <v>45055</v>
      </c>
      <c r="B2774" s="21" t="s">
        <v>9354</v>
      </c>
      <c r="C2774" s="13" t="s">
        <v>164</v>
      </c>
      <c r="D2774" s="765"/>
      <c r="E2774" s="22">
        <v>5187</v>
      </c>
      <c r="F2774" s="109"/>
      <c r="G2774" s="14">
        <f t="shared" si="54"/>
        <v>5187</v>
      </c>
      <c r="H2774" s="13" t="s">
        <v>9807</v>
      </c>
    </row>
    <row r="2775" spans="1:8" x14ac:dyDescent="0.25">
      <c r="A2775" s="112">
        <v>45055</v>
      </c>
      <c r="B2775" s="21" t="s">
        <v>9767</v>
      </c>
      <c r="C2775" s="13" t="s">
        <v>8392</v>
      </c>
      <c r="D2775" s="765"/>
      <c r="E2775" s="22"/>
      <c r="F2775" s="109">
        <v>400000</v>
      </c>
      <c r="G2775" s="14">
        <f t="shared" si="54"/>
        <v>-400000</v>
      </c>
      <c r="H2775" s="13" t="s">
        <v>9857</v>
      </c>
    </row>
    <row r="2776" spans="1:8" ht="16.5" thickBot="1" x14ac:dyDescent="0.3">
      <c r="A2776" s="112">
        <v>45056</v>
      </c>
      <c r="B2776" s="21" t="s">
        <v>8041</v>
      </c>
      <c r="C2776" s="13" t="s">
        <v>8454</v>
      </c>
      <c r="D2776" s="765"/>
      <c r="E2776" s="22"/>
      <c r="F2776" s="109">
        <v>89000</v>
      </c>
      <c r="G2776" s="14">
        <f t="shared" si="54"/>
        <v>-89000</v>
      </c>
      <c r="H2776" s="13" t="s">
        <v>9829</v>
      </c>
    </row>
    <row r="2777" spans="1:8" x14ac:dyDescent="0.25">
      <c r="A2777" s="112">
        <v>45056</v>
      </c>
      <c r="B2777" s="21" t="s">
        <v>9407</v>
      </c>
      <c r="C2777" s="13" t="s">
        <v>169</v>
      </c>
      <c r="D2777" s="765"/>
      <c r="E2777" s="782"/>
      <c r="F2777" s="784">
        <v>23301</v>
      </c>
      <c r="G2777" s="783">
        <f t="shared" si="54"/>
        <v>-23301</v>
      </c>
      <c r="H2777" s="1161" t="s">
        <v>9846</v>
      </c>
    </row>
    <row r="2778" spans="1:8" ht="16.5" thickBot="1" x14ac:dyDescent="0.3">
      <c r="A2778" s="112">
        <v>45056</v>
      </c>
      <c r="B2778" s="21" t="s">
        <v>9354</v>
      </c>
      <c r="C2778" s="13" t="s">
        <v>169</v>
      </c>
      <c r="D2778" s="765"/>
      <c r="E2778" s="782"/>
      <c r="F2778" s="785">
        <v>124699</v>
      </c>
      <c r="G2778" s="783">
        <f t="shared" si="54"/>
        <v>-124699</v>
      </c>
      <c r="H2778" s="1162"/>
    </row>
    <row r="2779" spans="1:8" x14ac:dyDescent="0.25">
      <c r="A2779" s="112">
        <v>45056</v>
      </c>
      <c r="B2779" s="21" t="s">
        <v>8874</v>
      </c>
      <c r="C2779" s="13" t="s">
        <v>180</v>
      </c>
      <c r="D2779" s="765"/>
      <c r="E2779" s="782"/>
      <c r="F2779" s="784">
        <v>380920</v>
      </c>
      <c r="G2779" s="783">
        <f t="shared" si="54"/>
        <v>-380920</v>
      </c>
      <c r="H2779" s="1161" t="s">
        <v>9847</v>
      </c>
    </row>
    <row r="2780" spans="1:8" ht="16.5" thickBot="1" x14ac:dyDescent="0.3">
      <c r="A2780" s="112">
        <v>45056</v>
      </c>
      <c r="B2780" s="21" t="s">
        <v>9407</v>
      </c>
      <c r="C2780" s="13" t="s">
        <v>180</v>
      </c>
      <c r="D2780" s="765"/>
      <c r="E2780" s="782"/>
      <c r="F2780" s="785">
        <v>192080</v>
      </c>
      <c r="G2780" s="783">
        <f t="shared" si="54"/>
        <v>-192080</v>
      </c>
      <c r="H2780" s="1162"/>
    </row>
    <row r="2781" spans="1:8" x14ac:dyDescent="0.25">
      <c r="A2781" s="112">
        <v>45056</v>
      </c>
      <c r="B2781" s="21" t="s">
        <v>9407</v>
      </c>
      <c r="C2781" s="13" t="s">
        <v>180</v>
      </c>
      <c r="D2781" s="765"/>
      <c r="E2781" s="22"/>
      <c r="F2781" s="111">
        <v>920</v>
      </c>
      <c r="G2781" s="14">
        <f t="shared" si="54"/>
        <v>-920</v>
      </c>
      <c r="H2781" s="13" t="s">
        <v>9845</v>
      </c>
    </row>
    <row r="2782" spans="1:8" x14ac:dyDescent="0.25">
      <c r="A2782" s="112">
        <v>45056</v>
      </c>
      <c r="B2782" s="21" t="s">
        <v>8655</v>
      </c>
      <c r="C2782" s="13" t="s">
        <v>5186</v>
      </c>
      <c r="D2782" s="765"/>
      <c r="E2782" s="22"/>
      <c r="F2782" s="111">
        <v>25176</v>
      </c>
      <c r="G2782" s="14">
        <f t="shared" si="54"/>
        <v>-25176</v>
      </c>
      <c r="H2782" s="1161" t="s">
        <v>12261</v>
      </c>
    </row>
    <row r="2783" spans="1:8" x14ac:dyDescent="0.25">
      <c r="A2783" s="112">
        <v>45056</v>
      </c>
      <c r="B2783" s="21" t="s">
        <v>8874</v>
      </c>
      <c r="C2783" s="13" t="s">
        <v>5186</v>
      </c>
      <c r="D2783" s="765"/>
      <c r="E2783" s="22"/>
      <c r="F2783" s="111">
        <v>150000</v>
      </c>
      <c r="G2783" s="14">
        <f t="shared" si="54"/>
        <v>-150000</v>
      </c>
      <c r="H2783" s="1163"/>
    </row>
    <row r="2784" spans="1:8" x14ac:dyDescent="0.25">
      <c r="A2784" s="112">
        <v>45056</v>
      </c>
      <c r="B2784" s="21" t="s">
        <v>8874</v>
      </c>
      <c r="C2784" s="13" t="s">
        <v>5186</v>
      </c>
      <c r="D2784" s="765"/>
      <c r="E2784" s="22"/>
      <c r="F2784" s="111">
        <v>35000</v>
      </c>
      <c r="G2784" s="14">
        <f t="shared" si="54"/>
        <v>-35000</v>
      </c>
      <c r="H2784" s="1163"/>
    </row>
    <row r="2785" spans="1:8" x14ac:dyDescent="0.25">
      <c r="A2785" s="112">
        <v>45056</v>
      </c>
      <c r="B2785" s="21" t="s">
        <v>8874</v>
      </c>
      <c r="C2785" s="13" t="s">
        <v>5186</v>
      </c>
      <c r="D2785" s="765"/>
      <c r="E2785" s="22"/>
      <c r="F2785" s="111">
        <v>5000</v>
      </c>
      <c r="G2785" s="14">
        <f t="shared" si="54"/>
        <v>-5000</v>
      </c>
      <c r="H2785" s="1162"/>
    </row>
    <row r="2786" spans="1:8" x14ac:dyDescent="0.25">
      <c r="A2786" s="112">
        <v>45056</v>
      </c>
      <c r="B2786" s="21" t="s">
        <v>9407</v>
      </c>
      <c r="C2786" s="13" t="s">
        <v>7240</v>
      </c>
      <c r="D2786" s="765" t="s">
        <v>9734</v>
      </c>
      <c r="E2786" s="22">
        <v>164970</v>
      </c>
      <c r="F2786" s="111"/>
      <c r="G2786" s="14">
        <f t="shared" si="54"/>
        <v>164970</v>
      </c>
      <c r="H2786" s="955"/>
    </row>
    <row r="2787" spans="1:8" x14ac:dyDescent="0.25">
      <c r="A2787" s="112">
        <v>45056</v>
      </c>
      <c r="B2787" s="21" t="s">
        <v>9354</v>
      </c>
      <c r="C2787" s="13" t="s">
        <v>164</v>
      </c>
      <c r="D2787" s="765" t="s">
        <v>10226</v>
      </c>
      <c r="E2787" s="22">
        <v>5187</v>
      </c>
      <c r="F2787" s="111"/>
      <c r="G2787" s="14">
        <f t="shared" si="54"/>
        <v>5187</v>
      </c>
      <c r="H2787" s="955"/>
    </row>
    <row r="2788" spans="1:8" s="730" customFormat="1" ht="47.25" x14ac:dyDescent="0.25">
      <c r="A2788" s="112">
        <v>45056</v>
      </c>
      <c r="B2788" s="742" t="s">
        <v>11085</v>
      </c>
      <c r="C2788" s="749" t="s">
        <v>168</v>
      </c>
      <c r="D2788" s="778"/>
      <c r="E2788" s="750"/>
      <c r="F2788" s="1095">
        <f>4500000-936720</f>
        <v>3563280</v>
      </c>
      <c r="G2788" s="752">
        <f t="shared" si="54"/>
        <v>-3563280</v>
      </c>
      <c r="H2788" s="1094" t="s">
        <v>12271</v>
      </c>
    </row>
    <row r="2789" spans="1:8" s="730" customFormat="1" x14ac:dyDescent="0.25">
      <c r="A2789" s="112">
        <v>45056</v>
      </c>
      <c r="B2789" s="742" t="s">
        <v>10574</v>
      </c>
      <c r="C2789" s="749" t="s">
        <v>168</v>
      </c>
      <c r="D2789" s="778"/>
      <c r="E2789" s="750"/>
      <c r="F2789" s="1095">
        <v>217052</v>
      </c>
      <c r="G2789" s="752">
        <f t="shared" si="54"/>
        <v>-217052</v>
      </c>
      <c r="H2789" s="1094"/>
    </row>
    <row r="2790" spans="1:8" s="730" customFormat="1" x14ac:dyDescent="0.25">
      <c r="A2790" s="112">
        <v>45056</v>
      </c>
      <c r="B2790" s="742" t="s">
        <v>11605</v>
      </c>
      <c r="C2790" s="749" t="s">
        <v>168</v>
      </c>
      <c r="D2790" s="778"/>
      <c r="E2790" s="750"/>
      <c r="F2790" s="1095">
        <v>234500</v>
      </c>
      <c r="G2790" s="752">
        <f t="shared" si="54"/>
        <v>-234500</v>
      </c>
      <c r="H2790" s="1094"/>
    </row>
    <row r="2791" spans="1:8" s="730" customFormat="1" x14ac:dyDescent="0.25">
      <c r="A2791" s="112">
        <v>45056</v>
      </c>
      <c r="B2791" s="742" t="s">
        <v>11883</v>
      </c>
      <c r="C2791" s="749" t="s">
        <v>168</v>
      </c>
      <c r="D2791" s="778"/>
      <c r="E2791" s="750"/>
      <c r="F2791" s="1095">
        <v>165590</v>
      </c>
      <c r="G2791" s="752">
        <f t="shared" si="54"/>
        <v>-165590</v>
      </c>
      <c r="H2791" s="1094"/>
    </row>
    <row r="2792" spans="1:8" s="730" customFormat="1" x14ac:dyDescent="0.25">
      <c r="A2792" s="112">
        <v>45056</v>
      </c>
      <c r="B2792" s="742" t="s">
        <v>12272</v>
      </c>
      <c r="C2792" s="749" t="s">
        <v>168</v>
      </c>
      <c r="D2792" s="778"/>
      <c r="E2792" s="750"/>
      <c r="F2792" s="1095">
        <v>99840</v>
      </c>
      <c r="G2792" s="752">
        <f t="shared" si="54"/>
        <v>-99840</v>
      </c>
      <c r="H2792" s="1094"/>
    </row>
    <row r="2793" spans="1:8" s="730" customFormat="1" x14ac:dyDescent="0.25">
      <c r="A2793" s="112">
        <v>45056</v>
      </c>
      <c r="B2793" s="742" t="s">
        <v>10907</v>
      </c>
      <c r="C2793" s="749" t="s">
        <v>168</v>
      </c>
      <c r="D2793" s="778"/>
      <c r="E2793" s="750"/>
      <c r="F2793" s="1095">
        <v>18160</v>
      </c>
      <c r="G2793" s="752">
        <f t="shared" si="54"/>
        <v>-18160</v>
      </c>
      <c r="H2793" s="1094"/>
    </row>
    <row r="2794" spans="1:8" s="730" customFormat="1" x14ac:dyDescent="0.25">
      <c r="A2794" s="112">
        <v>45056</v>
      </c>
      <c r="B2794" s="21" t="s">
        <v>10230</v>
      </c>
      <c r="C2794" s="749" t="s">
        <v>168</v>
      </c>
      <c r="D2794" s="778"/>
      <c r="E2794" s="750"/>
      <c r="F2794" s="1095">
        <v>5731</v>
      </c>
      <c r="G2794" s="752">
        <f t="shared" si="54"/>
        <v>-5731</v>
      </c>
      <c r="H2794" s="1094"/>
    </row>
    <row r="2795" spans="1:8" s="730" customFormat="1" x14ac:dyDescent="0.25">
      <c r="A2795" s="112">
        <v>45056</v>
      </c>
      <c r="B2795" s="742" t="s">
        <v>12232</v>
      </c>
      <c r="C2795" s="749" t="s">
        <v>168</v>
      </c>
      <c r="D2795" s="778"/>
      <c r="E2795" s="750"/>
      <c r="F2795" s="1095">
        <v>82500</v>
      </c>
      <c r="G2795" s="752">
        <f t="shared" si="54"/>
        <v>-82500</v>
      </c>
      <c r="H2795" s="1094"/>
    </row>
    <row r="2796" spans="1:8" s="730" customFormat="1" x14ac:dyDescent="0.25">
      <c r="A2796" s="112">
        <v>45056</v>
      </c>
      <c r="B2796" s="1096"/>
      <c r="C2796" s="749" t="s">
        <v>168</v>
      </c>
      <c r="D2796" s="778"/>
      <c r="E2796" s="750"/>
      <c r="F2796" s="1095">
        <v>113347</v>
      </c>
      <c r="G2796" s="752">
        <f t="shared" si="54"/>
        <v>-113347</v>
      </c>
      <c r="H2796" s="1094"/>
    </row>
    <row r="2797" spans="1:8" x14ac:dyDescent="0.25">
      <c r="A2797" s="112">
        <v>45057</v>
      </c>
      <c r="B2797" s="21" t="s">
        <v>9354</v>
      </c>
      <c r="C2797" s="13" t="s">
        <v>169</v>
      </c>
      <c r="D2797" s="765" t="s">
        <v>9848</v>
      </c>
      <c r="E2797" s="22">
        <v>38050</v>
      </c>
      <c r="F2797" s="19"/>
      <c r="G2797" s="14">
        <f t="shared" si="54"/>
        <v>38050</v>
      </c>
      <c r="H2797" s="13" t="s">
        <v>9806</v>
      </c>
    </row>
    <row r="2798" spans="1:8" x14ac:dyDescent="0.25">
      <c r="A2798" s="112">
        <v>45059</v>
      </c>
      <c r="B2798" s="21" t="s">
        <v>9659</v>
      </c>
      <c r="C2798" s="13" t="s">
        <v>7465</v>
      </c>
      <c r="D2798" s="765" t="s">
        <v>9976</v>
      </c>
      <c r="E2798" s="22">
        <v>77980</v>
      </c>
      <c r="F2798" s="19"/>
      <c r="G2798" s="14">
        <f t="shared" si="54"/>
        <v>77980</v>
      </c>
      <c r="H2798" s="13" t="s">
        <v>9977</v>
      </c>
    </row>
    <row r="2799" spans="1:8" x14ac:dyDescent="0.25">
      <c r="A2799" s="112">
        <v>45061</v>
      </c>
      <c r="B2799" s="21" t="s">
        <v>9767</v>
      </c>
      <c r="C2799" s="13" t="s">
        <v>8392</v>
      </c>
      <c r="D2799" s="765" t="s">
        <v>9871</v>
      </c>
      <c r="E2799" s="22">
        <v>345118</v>
      </c>
      <c r="F2799" s="19"/>
      <c r="G2799" s="14">
        <f t="shared" si="54"/>
        <v>345118</v>
      </c>
      <c r="H2799" s="13"/>
    </row>
    <row r="2800" spans="1:8" x14ac:dyDescent="0.25">
      <c r="A2800" s="112">
        <v>45061</v>
      </c>
      <c r="B2800" s="21" t="s">
        <v>9659</v>
      </c>
      <c r="C2800" s="13" t="s">
        <v>8392</v>
      </c>
      <c r="D2800" s="765" t="s">
        <v>9872</v>
      </c>
      <c r="E2800" s="22">
        <v>354772</v>
      </c>
      <c r="F2800" s="19"/>
      <c r="G2800" s="14">
        <f t="shared" si="54"/>
        <v>354772</v>
      </c>
      <c r="H2800" s="13"/>
    </row>
    <row r="2801" spans="1:8" x14ac:dyDescent="0.25">
      <c r="A2801" s="112">
        <v>45061</v>
      </c>
      <c r="B2801" s="21" t="s">
        <v>9659</v>
      </c>
      <c r="C2801" s="13" t="s">
        <v>5186</v>
      </c>
      <c r="D2801" s="765" t="s">
        <v>10184</v>
      </c>
      <c r="E2801" s="22">
        <v>37560</v>
      </c>
      <c r="F2801" s="19"/>
      <c r="G2801" s="14">
        <f t="shared" si="54"/>
        <v>37560</v>
      </c>
      <c r="H2801" s="13"/>
    </row>
    <row r="2802" spans="1:8" x14ac:dyDescent="0.25">
      <c r="A2802" s="112">
        <v>45062</v>
      </c>
      <c r="B2802" s="21" t="s">
        <v>9965</v>
      </c>
      <c r="C2802" s="13" t="s">
        <v>166</v>
      </c>
      <c r="D2802" s="765" t="s">
        <v>9966</v>
      </c>
      <c r="E2802" s="22">
        <v>15800</v>
      </c>
      <c r="F2802" s="19"/>
      <c r="G2802" s="14">
        <f t="shared" si="54"/>
        <v>15800</v>
      </c>
      <c r="H2802" s="13" t="s">
        <v>9277</v>
      </c>
    </row>
    <row r="2803" spans="1:8" x14ac:dyDescent="0.25">
      <c r="A2803" s="112">
        <v>45062</v>
      </c>
      <c r="B2803" s="21" t="s">
        <v>9767</v>
      </c>
      <c r="C2803" s="13" t="s">
        <v>5186</v>
      </c>
      <c r="D2803" s="765"/>
      <c r="E2803" s="22"/>
      <c r="F2803" s="19">
        <v>250000</v>
      </c>
      <c r="G2803" s="14">
        <f t="shared" si="54"/>
        <v>-250000</v>
      </c>
      <c r="H2803" s="13" t="s">
        <v>9895</v>
      </c>
    </row>
    <row r="2804" spans="1:8" x14ac:dyDescent="0.25">
      <c r="A2804" s="112">
        <v>45062</v>
      </c>
      <c r="B2804" s="21" t="s">
        <v>9767</v>
      </c>
      <c r="C2804" s="13" t="s">
        <v>5186</v>
      </c>
      <c r="D2804" s="765"/>
      <c r="E2804" s="22"/>
      <c r="F2804" s="19">
        <v>250000</v>
      </c>
      <c r="G2804" s="14">
        <f t="shared" si="54"/>
        <v>-250000</v>
      </c>
      <c r="H2804" s="13" t="s">
        <v>9895</v>
      </c>
    </row>
    <row r="2805" spans="1:8" x14ac:dyDescent="0.25">
      <c r="A2805" s="112">
        <v>45064</v>
      </c>
      <c r="B2805" s="21" t="s">
        <v>9767</v>
      </c>
      <c r="C2805" s="13" t="s">
        <v>8392</v>
      </c>
      <c r="D2805" s="765"/>
      <c r="E2805" s="22"/>
      <c r="F2805" s="19">
        <v>250000</v>
      </c>
      <c r="G2805" s="14">
        <f t="shared" si="54"/>
        <v>-250000</v>
      </c>
      <c r="H2805" s="13" t="s">
        <v>9898</v>
      </c>
    </row>
    <row r="2806" spans="1:8" x14ac:dyDescent="0.25">
      <c r="A2806" s="112">
        <v>45064</v>
      </c>
      <c r="B2806" s="21" t="s">
        <v>9767</v>
      </c>
      <c r="C2806" s="13" t="s">
        <v>8392</v>
      </c>
      <c r="D2806" s="765"/>
      <c r="E2806" s="22"/>
      <c r="F2806" s="19">
        <v>250000</v>
      </c>
      <c r="G2806" s="14">
        <f t="shared" si="54"/>
        <v>-250000</v>
      </c>
      <c r="H2806" s="13" t="s">
        <v>9898</v>
      </c>
    </row>
    <row r="2807" spans="1:8" x14ac:dyDescent="0.25">
      <c r="A2807" s="112">
        <v>45064</v>
      </c>
      <c r="B2807" s="21" t="s">
        <v>9659</v>
      </c>
      <c r="C2807" s="13" t="s">
        <v>8392</v>
      </c>
      <c r="D2807" s="765"/>
      <c r="E2807" s="22"/>
      <c r="F2807" s="19">
        <v>250000</v>
      </c>
      <c r="G2807" s="14">
        <f t="shared" si="54"/>
        <v>-250000</v>
      </c>
      <c r="H2807" s="13" t="s">
        <v>9899</v>
      </c>
    </row>
    <row r="2808" spans="1:8" x14ac:dyDescent="0.25">
      <c r="A2808" s="112">
        <v>45064</v>
      </c>
      <c r="B2808" s="21" t="s">
        <v>9659</v>
      </c>
      <c r="C2808" s="13" t="s">
        <v>8392</v>
      </c>
      <c r="D2808" s="765"/>
      <c r="E2808" s="22"/>
      <c r="F2808" s="19">
        <v>250000</v>
      </c>
      <c r="G2808" s="14">
        <f t="shared" si="54"/>
        <v>-250000</v>
      </c>
      <c r="H2808" s="13" t="s">
        <v>9899</v>
      </c>
    </row>
    <row r="2809" spans="1:8" x14ac:dyDescent="0.25">
      <c r="A2809" s="112">
        <v>45064</v>
      </c>
      <c r="B2809" s="21" t="s">
        <v>9767</v>
      </c>
      <c r="C2809" s="13" t="s">
        <v>8392</v>
      </c>
      <c r="D2809" s="765" t="s">
        <v>9958</v>
      </c>
      <c r="E2809" s="22">
        <v>308829</v>
      </c>
      <c r="F2809" s="19"/>
      <c r="G2809" s="14">
        <f t="shared" ref="G2809:G2819" si="55">E2809-F2809</f>
        <v>308829</v>
      </c>
      <c r="H2809" s="13"/>
    </row>
    <row r="2810" spans="1:8" x14ac:dyDescent="0.25">
      <c r="A2810" s="112">
        <v>45064</v>
      </c>
      <c r="B2810" s="21" t="s">
        <v>9659</v>
      </c>
      <c r="C2810" s="13" t="s">
        <v>8392</v>
      </c>
      <c r="D2810" s="765" t="s">
        <v>8624</v>
      </c>
      <c r="E2810" s="22">
        <v>92285</v>
      </c>
      <c r="F2810" s="19"/>
      <c r="G2810" s="14">
        <f t="shared" si="55"/>
        <v>92285</v>
      </c>
      <c r="H2810" s="13"/>
    </row>
    <row r="2811" spans="1:8" x14ac:dyDescent="0.25">
      <c r="A2811" s="112">
        <v>45064</v>
      </c>
      <c r="B2811" s="21" t="s">
        <v>9659</v>
      </c>
      <c r="C2811" s="13" t="s">
        <v>166</v>
      </c>
      <c r="D2811" s="765" t="s">
        <v>9967</v>
      </c>
      <c r="E2811" s="22">
        <v>6900</v>
      </c>
      <c r="F2811" s="19"/>
      <c r="G2811" s="14">
        <f t="shared" si="55"/>
        <v>6900</v>
      </c>
      <c r="H2811" s="13" t="s">
        <v>9968</v>
      </c>
    </row>
    <row r="2812" spans="1:8" x14ac:dyDescent="0.25">
      <c r="A2812" s="112">
        <v>45065</v>
      </c>
      <c r="B2812" s="21" t="s">
        <v>9659</v>
      </c>
      <c r="C2812" s="13" t="s">
        <v>7465</v>
      </c>
      <c r="D2812" s="765" t="s">
        <v>9978</v>
      </c>
      <c r="E2812" s="22">
        <v>51648</v>
      </c>
      <c r="F2812" s="19"/>
      <c r="G2812" s="14">
        <f t="shared" si="55"/>
        <v>51648</v>
      </c>
      <c r="H2812" s="13" t="s">
        <v>9979</v>
      </c>
    </row>
    <row r="2813" spans="1:8" x14ac:dyDescent="0.25">
      <c r="A2813" s="112">
        <v>45065</v>
      </c>
      <c r="B2813" s="21" t="s">
        <v>9965</v>
      </c>
      <c r="C2813" s="13" t="s">
        <v>1802</v>
      </c>
      <c r="D2813" s="765"/>
      <c r="E2813" s="782">
        <v>12591</v>
      </c>
      <c r="F2813" s="109"/>
      <c r="G2813" s="783">
        <f>E2813-F2813</f>
        <v>12591</v>
      </c>
      <c r="H2813" s="342"/>
    </row>
    <row r="2814" spans="1:8" x14ac:dyDescent="0.25">
      <c r="A2814" s="112">
        <v>45066</v>
      </c>
      <c r="B2814" s="21" t="s">
        <v>9354</v>
      </c>
      <c r="C2814" s="13" t="s">
        <v>169</v>
      </c>
      <c r="D2814" s="765" t="s">
        <v>9858</v>
      </c>
      <c r="E2814" s="22">
        <v>9004</v>
      </c>
      <c r="F2814" s="19"/>
      <c r="G2814" s="14">
        <f t="shared" si="55"/>
        <v>9004</v>
      </c>
      <c r="H2814" s="13"/>
    </row>
    <row r="2815" spans="1:8" x14ac:dyDescent="0.25">
      <c r="A2815" s="112">
        <v>45069</v>
      </c>
      <c r="B2815" s="21" t="s">
        <v>9767</v>
      </c>
      <c r="C2815" s="13" t="s">
        <v>8392</v>
      </c>
      <c r="D2815" s="765" t="s">
        <v>9959</v>
      </c>
      <c r="E2815" s="22">
        <v>329527</v>
      </c>
      <c r="F2815" s="19"/>
      <c r="G2815" s="14">
        <f t="shared" si="55"/>
        <v>329527</v>
      </c>
      <c r="H2815" s="13"/>
    </row>
    <row r="2816" spans="1:8" x14ac:dyDescent="0.25">
      <c r="A2816" s="112">
        <v>45069</v>
      </c>
      <c r="B2816" s="21" t="s">
        <v>9659</v>
      </c>
      <c r="C2816" s="13" t="s">
        <v>8392</v>
      </c>
      <c r="D2816" s="765" t="s">
        <v>9960</v>
      </c>
      <c r="E2816" s="22">
        <v>154261</v>
      </c>
      <c r="F2816" s="19"/>
      <c r="G2816" s="14">
        <f t="shared" si="55"/>
        <v>154261</v>
      </c>
      <c r="H2816" s="13"/>
    </row>
    <row r="2817" spans="1:8" x14ac:dyDescent="0.25">
      <c r="A2817" s="112">
        <v>45069</v>
      </c>
      <c r="B2817" s="21" t="s">
        <v>9965</v>
      </c>
      <c r="C2817" s="13" t="s">
        <v>1802</v>
      </c>
      <c r="D2817" s="765"/>
      <c r="E2817" s="782">
        <v>873</v>
      </c>
      <c r="F2817" s="109"/>
      <c r="G2817" s="783">
        <f>E2817-F2817</f>
        <v>873</v>
      </c>
      <c r="H2817" s="342"/>
    </row>
    <row r="2818" spans="1:8" x14ac:dyDescent="0.25">
      <c r="A2818" s="112">
        <v>45069</v>
      </c>
      <c r="B2818" s="21" t="s">
        <v>9354</v>
      </c>
      <c r="C2818" s="13" t="s">
        <v>169</v>
      </c>
      <c r="D2818" s="765" t="s">
        <v>10188</v>
      </c>
      <c r="E2818" s="22">
        <v>7880</v>
      </c>
      <c r="F2818" s="19"/>
      <c r="G2818" s="14">
        <f t="shared" si="55"/>
        <v>7880</v>
      </c>
      <c r="H2818" s="13"/>
    </row>
    <row r="2819" spans="1:8" x14ac:dyDescent="0.25">
      <c r="A2819" s="112">
        <v>45070</v>
      </c>
      <c r="B2819" s="21" t="s">
        <v>9767</v>
      </c>
      <c r="C2819" s="13" t="s">
        <v>8392</v>
      </c>
      <c r="D2819" s="765" t="s">
        <v>9961</v>
      </c>
      <c r="E2819" s="22">
        <v>334037</v>
      </c>
      <c r="F2819" s="19"/>
      <c r="G2819" s="14">
        <f t="shared" si="55"/>
        <v>334037</v>
      </c>
      <c r="H2819" s="13"/>
    </row>
    <row r="2820" spans="1:8" x14ac:dyDescent="0.25">
      <c r="A2820" s="112">
        <v>45070</v>
      </c>
      <c r="B2820" s="21" t="s">
        <v>9354</v>
      </c>
      <c r="C2820" s="13" t="s">
        <v>164</v>
      </c>
      <c r="D2820" s="765" t="s">
        <v>10227</v>
      </c>
      <c r="E2820" s="22">
        <v>2537</v>
      </c>
      <c r="F2820" s="19"/>
      <c r="G2820" s="14">
        <f t="shared" si="54"/>
        <v>2537</v>
      </c>
      <c r="H2820" s="13"/>
    </row>
    <row r="2821" spans="1:8" x14ac:dyDescent="0.25">
      <c r="A2821" s="112">
        <v>45072</v>
      </c>
      <c r="B2821" s="21" t="s">
        <v>9659</v>
      </c>
      <c r="C2821" s="13" t="s">
        <v>7465</v>
      </c>
      <c r="D2821" s="765" t="s">
        <v>9980</v>
      </c>
      <c r="E2821" s="22">
        <v>10200</v>
      </c>
      <c r="F2821" s="19"/>
      <c r="G2821" s="14">
        <f t="shared" si="54"/>
        <v>10200</v>
      </c>
      <c r="H2821" s="13" t="s">
        <v>9981</v>
      </c>
    </row>
    <row r="2822" spans="1:8" x14ac:dyDescent="0.25">
      <c r="A2822" s="112">
        <v>45072</v>
      </c>
      <c r="B2822" s="21" t="s">
        <v>11085</v>
      </c>
      <c r="C2822" s="13" t="s">
        <v>168</v>
      </c>
      <c r="D2822" s="765"/>
      <c r="E2822" s="22"/>
      <c r="F2822" s="111">
        <v>3000000</v>
      </c>
      <c r="G2822" s="14">
        <f t="shared" ref="G2822" si="56">E2822-F2822</f>
        <v>-3000000</v>
      </c>
      <c r="H2822" s="342" t="s">
        <v>9955</v>
      </c>
    </row>
    <row r="2823" spans="1:8" x14ac:dyDescent="0.25">
      <c r="A2823" s="112">
        <v>45076</v>
      </c>
      <c r="B2823" s="21" t="s">
        <v>8557</v>
      </c>
      <c r="C2823" s="13" t="s">
        <v>7240</v>
      </c>
      <c r="D2823" s="765"/>
      <c r="E2823" s="22"/>
      <c r="F2823" s="19">
        <v>536250</v>
      </c>
      <c r="G2823" s="14">
        <f t="shared" si="54"/>
        <v>-536250</v>
      </c>
      <c r="H2823" s="13" t="s">
        <v>9952</v>
      </c>
    </row>
    <row r="2824" spans="1:8" ht="15.75" customHeight="1" x14ac:dyDescent="0.25">
      <c r="A2824" s="112">
        <v>45076</v>
      </c>
      <c r="B2824" s="21" t="s">
        <v>1399</v>
      </c>
      <c r="C2824" s="13" t="s">
        <v>7240</v>
      </c>
      <c r="D2824" s="765"/>
      <c r="E2824" s="22"/>
      <c r="F2824" s="19">
        <v>148548</v>
      </c>
      <c r="G2824" s="14">
        <f t="shared" si="54"/>
        <v>-148548</v>
      </c>
      <c r="H2824" s="1230" t="s">
        <v>10315</v>
      </c>
    </row>
    <row r="2825" spans="1:8" x14ac:dyDescent="0.25">
      <c r="A2825" s="112">
        <v>45076</v>
      </c>
      <c r="B2825" s="21" t="s">
        <v>8041</v>
      </c>
      <c r="C2825" s="13" t="s">
        <v>7240</v>
      </c>
      <c r="D2825" s="765"/>
      <c r="E2825" s="22"/>
      <c r="F2825" s="19">
        <v>141655</v>
      </c>
      <c r="G2825" s="14">
        <f t="shared" si="54"/>
        <v>-141655</v>
      </c>
      <c r="H2825" s="1231"/>
    </row>
    <row r="2826" spans="1:8" x14ac:dyDescent="0.25">
      <c r="A2826" s="112">
        <v>45076</v>
      </c>
      <c r="B2826" s="21" t="s">
        <v>8337</v>
      </c>
      <c r="C2826" s="13" t="s">
        <v>7240</v>
      </c>
      <c r="D2826" s="765"/>
      <c r="E2826" s="22"/>
      <c r="F2826" s="19">
        <v>27798</v>
      </c>
      <c r="G2826" s="14">
        <f t="shared" si="54"/>
        <v>-27798</v>
      </c>
      <c r="H2826" s="1231"/>
    </row>
    <row r="2827" spans="1:8" x14ac:dyDescent="0.25">
      <c r="A2827" s="112">
        <v>45076</v>
      </c>
      <c r="B2827" s="21" t="s">
        <v>8557</v>
      </c>
      <c r="C2827" s="13" t="s">
        <v>7240</v>
      </c>
      <c r="D2827" s="765"/>
      <c r="E2827" s="22"/>
      <c r="F2827" s="19">
        <v>65342</v>
      </c>
      <c r="G2827" s="14">
        <f t="shared" si="54"/>
        <v>-65342</v>
      </c>
      <c r="H2827" s="1231"/>
    </row>
    <row r="2828" spans="1:8" x14ac:dyDescent="0.25">
      <c r="A2828" s="112">
        <v>45076</v>
      </c>
      <c r="B2828" s="21" t="s">
        <v>8655</v>
      </c>
      <c r="C2828" s="13" t="s">
        <v>7240</v>
      </c>
      <c r="D2828" s="765"/>
      <c r="E2828" s="22"/>
      <c r="F2828" s="19">
        <v>188071</v>
      </c>
      <c r="G2828" s="14">
        <f t="shared" si="54"/>
        <v>-188071</v>
      </c>
      <c r="H2828" s="1231"/>
    </row>
    <row r="2829" spans="1:8" x14ac:dyDescent="0.25">
      <c r="A2829" s="112">
        <v>45076</v>
      </c>
      <c r="B2829" s="21" t="s">
        <v>8866</v>
      </c>
      <c r="C2829" s="13" t="s">
        <v>7240</v>
      </c>
      <c r="D2829" s="765"/>
      <c r="E2829" s="22"/>
      <c r="F2829" s="19">
        <v>3983</v>
      </c>
      <c r="G2829" s="14">
        <f t="shared" si="54"/>
        <v>-3983</v>
      </c>
      <c r="H2829" s="1231"/>
    </row>
    <row r="2830" spans="1:8" x14ac:dyDescent="0.25">
      <c r="A2830" s="112">
        <v>45076</v>
      </c>
      <c r="B2830" s="21" t="s">
        <v>8874</v>
      </c>
      <c r="C2830" s="13" t="s">
        <v>7240</v>
      </c>
      <c r="D2830" s="765"/>
      <c r="E2830" s="22"/>
      <c r="F2830" s="19">
        <v>48076</v>
      </c>
      <c r="G2830" s="14">
        <f t="shared" si="54"/>
        <v>-48076</v>
      </c>
      <c r="H2830" s="1231"/>
    </row>
    <row r="2831" spans="1:8" x14ac:dyDescent="0.25">
      <c r="A2831" s="112">
        <v>45076</v>
      </c>
      <c r="B2831" s="21" t="s">
        <v>9407</v>
      </c>
      <c r="C2831" s="13" t="s">
        <v>7240</v>
      </c>
      <c r="D2831" s="765"/>
      <c r="E2831" s="22"/>
      <c r="F2831" s="19">
        <v>48076</v>
      </c>
      <c r="G2831" s="14">
        <f t="shared" si="54"/>
        <v>-48076</v>
      </c>
      <c r="H2831" s="1232"/>
    </row>
    <row r="2832" spans="1:8" x14ac:dyDescent="0.25">
      <c r="A2832" s="112">
        <v>45076</v>
      </c>
      <c r="B2832" s="21" t="s">
        <v>8557</v>
      </c>
      <c r="C2832" s="13" t="s">
        <v>7240</v>
      </c>
      <c r="D2832" s="765" t="s">
        <v>9735</v>
      </c>
      <c r="E2832" s="22">
        <v>100000</v>
      </c>
      <c r="F2832" s="19"/>
      <c r="G2832" s="14">
        <f t="shared" si="54"/>
        <v>100000</v>
      </c>
      <c r="H2832" s="13"/>
    </row>
    <row r="2833" spans="1:8" x14ac:dyDescent="0.25">
      <c r="A2833" s="112">
        <v>45076</v>
      </c>
      <c r="B2833" s="21" t="s">
        <v>9965</v>
      </c>
      <c r="C2833" s="13" t="s">
        <v>1802</v>
      </c>
      <c r="D2833" s="765"/>
      <c r="E2833" s="782">
        <v>31540</v>
      </c>
      <c r="F2833" s="109"/>
      <c r="G2833" s="783">
        <f>E2833-F2833</f>
        <v>31540</v>
      </c>
      <c r="H2833" s="342"/>
    </row>
    <row r="2834" spans="1:8" x14ac:dyDescent="0.25">
      <c r="A2834" s="112">
        <v>45070</v>
      </c>
      <c r="B2834" s="21" t="s">
        <v>8337</v>
      </c>
      <c r="C2834" s="13" t="s">
        <v>7240</v>
      </c>
      <c r="D2834" s="765"/>
      <c r="E2834" s="22"/>
      <c r="F2834" s="19">
        <v>200000</v>
      </c>
      <c r="G2834" s="14">
        <f t="shared" si="54"/>
        <v>-200000</v>
      </c>
      <c r="H2834" s="13" t="s">
        <v>9953</v>
      </c>
    </row>
    <row r="2835" spans="1:8" x14ac:dyDescent="0.25">
      <c r="A2835" s="112">
        <v>45070</v>
      </c>
      <c r="B2835" s="21" t="s">
        <v>8557</v>
      </c>
      <c r="C2835" s="13" t="s">
        <v>7240</v>
      </c>
      <c r="D2835" s="765"/>
      <c r="E2835" s="22"/>
      <c r="F2835" s="19">
        <v>50000</v>
      </c>
      <c r="G2835" s="14">
        <f t="shared" si="54"/>
        <v>-50000</v>
      </c>
      <c r="H2835" s="13" t="s">
        <v>9954</v>
      </c>
    </row>
    <row r="2836" spans="1:8" x14ac:dyDescent="0.25">
      <c r="A2836" s="112">
        <v>45071</v>
      </c>
      <c r="B2836" s="21" t="s">
        <v>9767</v>
      </c>
      <c r="C2836" s="13" t="s">
        <v>166</v>
      </c>
      <c r="D2836" s="765" t="s">
        <v>9969</v>
      </c>
      <c r="E2836" s="22">
        <v>44000</v>
      </c>
      <c r="F2836" s="19"/>
      <c r="G2836" s="14">
        <f t="shared" si="54"/>
        <v>44000</v>
      </c>
      <c r="H2836" s="13" t="s">
        <v>9970</v>
      </c>
    </row>
    <row r="2837" spans="1:8" x14ac:dyDescent="0.25">
      <c r="A2837" s="112">
        <v>45072</v>
      </c>
      <c r="B2837" s="21" t="s">
        <v>9659</v>
      </c>
      <c r="C2837" s="13" t="s">
        <v>166</v>
      </c>
      <c r="D2837" s="765" t="s">
        <v>9971</v>
      </c>
      <c r="E2837" s="22">
        <v>9200</v>
      </c>
      <c r="F2837" s="19"/>
      <c r="G2837" s="14">
        <f t="shared" si="54"/>
        <v>9200</v>
      </c>
      <c r="H2837" s="13" t="s">
        <v>9968</v>
      </c>
    </row>
    <row r="2838" spans="1:8" x14ac:dyDescent="0.25">
      <c r="A2838" s="112">
        <v>45073</v>
      </c>
      <c r="B2838" s="21" t="s">
        <v>9767</v>
      </c>
      <c r="C2838" s="13" t="s">
        <v>8392</v>
      </c>
      <c r="D2838" s="765" t="s">
        <v>10145</v>
      </c>
      <c r="E2838" s="22">
        <v>114314</v>
      </c>
      <c r="F2838" s="19"/>
      <c r="G2838" s="14">
        <f t="shared" si="54"/>
        <v>114314</v>
      </c>
      <c r="H2838" s="13"/>
    </row>
    <row r="2839" spans="1:8" x14ac:dyDescent="0.25">
      <c r="A2839" s="112">
        <v>45073</v>
      </c>
      <c r="B2839" s="21" t="s">
        <v>9659</v>
      </c>
      <c r="C2839" s="13" t="s">
        <v>5186</v>
      </c>
      <c r="D2839" s="765" t="s">
        <v>10182</v>
      </c>
      <c r="E2839" s="22">
        <v>68320</v>
      </c>
      <c r="F2839" s="19"/>
      <c r="G2839" s="14">
        <f t="shared" si="54"/>
        <v>68320</v>
      </c>
      <c r="H2839" s="13"/>
    </row>
    <row r="2840" spans="1:8" x14ac:dyDescent="0.25">
      <c r="A2840" s="112">
        <v>45073</v>
      </c>
      <c r="B2840" s="21" t="s">
        <v>9659</v>
      </c>
      <c r="C2840" s="13" t="s">
        <v>5186</v>
      </c>
      <c r="D2840" s="765" t="s">
        <v>10183</v>
      </c>
      <c r="E2840" s="22">
        <v>75000</v>
      </c>
      <c r="F2840" s="19"/>
      <c r="G2840" s="14">
        <f t="shared" si="54"/>
        <v>75000</v>
      </c>
      <c r="H2840" s="13"/>
    </row>
    <row r="2841" spans="1:8" x14ac:dyDescent="0.25">
      <c r="A2841" s="112">
        <v>45073</v>
      </c>
      <c r="B2841" s="21" t="s">
        <v>8655</v>
      </c>
      <c r="C2841" s="13" t="s">
        <v>5186</v>
      </c>
      <c r="D2841" s="765" t="s">
        <v>10185</v>
      </c>
      <c r="E2841" s="22">
        <v>217008</v>
      </c>
      <c r="F2841" s="19"/>
      <c r="G2841" s="14">
        <f t="shared" si="54"/>
        <v>217008</v>
      </c>
      <c r="H2841" s="13"/>
    </row>
    <row r="2842" spans="1:8" x14ac:dyDescent="0.25">
      <c r="A2842" s="112">
        <v>45073</v>
      </c>
      <c r="B2842" s="21" t="s">
        <v>10909</v>
      </c>
      <c r="C2842" s="13" t="s">
        <v>5186</v>
      </c>
      <c r="D2842" s="765" t="s">
        <v>10186</v>
      </c>
      <c r="E2842" s="22">
        <v>15000</v>
      </c>
      <c r="F2842" s="19"/>
      <c r="G2842" s="14">
        <f t="shared" si="54"/>
        <v>15000</v>
      </c>
      <c r="H2842" s="13"/>
    </row>
    <row r="2843" spans="1:8" x14ac:dyDescent="0.25">
      <c r="A2843" s="112">
        <v>45073</v>
      </c>
      <c r="B2843" s="21" t="s">
        <v>8874</v>
      </c>
      <c r="C2843" s="13" t="s">
        <v>5186</v>
      </c>
      <c r="D2843" s="765" t="s">
        <v>10188</v>
      </c>
      <c r="E2843" s="22">
        <v>15600</v>
      </c>
      <c r="F2843" s="19"/>
      <c r="G2843" s="14">
        <f t="shared" si="54"/>
        <v>15600</v>
      </c>
      <c r="H2843" s="13"/>
    </row>
    <row r="2844" spans="1:8" x14ac:dyDescent="0.25">
      <c r="A2844" s="112">
        <v>45073</v>
      </c>
      <c r="B2844" s="21" t="s">
        <v>8874</v>
      </c>
      <c r="C2844" s="13" t="s">
        <v>5186</v>
      </c>
      <c r="D2844" s="765" t="s">
        <v>10187</v>
      </c>
      <c r="E2844" s="22">
        <v>960</v>
      </c>
      <c r="F2844" s="19"/>
      <c r="G2844" s="14">
        <f t="shared" si="54"/>
        <v>960</v>
      </c>
      <c r="H2844" s="13"/>
    </row>
    <row r="2845" spans="1:8" x14ac:dyDescent="0.25">
      <c r="A2845" s="112">
        <v>45073</v>
      </c>
      <c r="B2845" s="21" t="s">
        <v>9984</v>
      </c>
      <c r="C2845" s="13" t="s">
        <v>169</v>
      </c>
      <c r="D2845" s="765" t="s">
        <v>10189</v>
      </c>
      <c r="E2845" s="22">
        <v>7092</v>
      </c>
      <c r="F2845" s="19"/>
      <c r="G2845" s="14">
        <f t="shared" si="54"/>
        <v>7092</v>
      </c>
      <c r="H2845" s="13"/>
    </row>
    <row r="2846" spans="1:8" x14ac:dyDescent="0.25">
      <c r="A2846" s="112">
        <v>45075</v>
      </c>
      <c r="B2846" s="21" t="s">
        <v>8041</v>
      </c>
      <c r="C2846" s="13" t="s">
        <v>8089</v>
      </c>
      <c r="D2846" s="765"/>
      <c r="E2846" s="22"/>
      <c r="F2846" s="19">
        <v>1500000</v>
      </c>
      <c r="G2846" s="14">
        <f t="shared" si="54"/>
        <v>-1500000</v>
      </c>
      <c r="H2846" s="13" t="s">
        <v>9957</v>
      </c>
    </row>
    <row r="2847" spans="1:8" x14ac:dyDescent="0.25">
      <c r="A2847" s="112">
        <v>45075</v>
      </c>
      <c r="B2847" s="21" t="s">
        <v>8655</v>
      </c>
      <c r="C2847" s="13" t="s">
        <v>166</v>
      </c>
      <c r="D2847" s="765"/>
      <c r="E2847" s="22"/>
      <c r="F2847" s="19">
        <v>600000</v>
      </c>
      <c r="G2847" s="14">
        <f t="shared" si="54"/>
        <v>-600000</v>
      </c>
      <c r="H2847" s="13" t="s">
        <v>9957</v>
      </c>
    </row>
    <row r="2848" spans="1:8" x14ac:dyDescent="0.25">
      <c r="A2848" s="112">
        <v>45075</v>
      </c>
      <c r="B2848" s="21" t="s">
        <v>9659</v>
      </c>
      <c r="C2848" s="13" t="s">
        <v>166</v>
      </c>
      <c r="D2848" s="765" t="s">
        <v>9973</v>
      </c>
      <c r="E2848" s="22">
        <v>4600</v>
      </c>
      <c r="F2848" s="19"/>
      <c r="G2848" s="14">
        <f t="shared" si="54"/>
        <v>4600</v>
      </c>
      <c r="H2848" s="13" t="s">
        <v>9968</v>
      </c>
    </row>
    <row r="2849" spans="1:8" x14ac:dyDescent="0.25">
      <c r="A2849" s="112">
        <v>45075</v>
      </c>
      <c r="B2849" s="21" t="s">
        <v>9767</v>
      </c>
      <c r="C2849" s="13" t="s">
        <v>180</v>
      </c>
      <c r="D2849" s="765" t="s">
        <v>9974</v>
      </c>
      <c r="E2849" s="22">
        <v>1849080</v>
      </c>
      <c r="F2849" s="19"/>
      <c r="G2849" s="14">
        <f t="shared" si="54"/>
        <v>1849080</v>
      </c>
      <c r="H2849" s="13" t="s">
        <v>9975</v>
      </c>
    </row>
    <row r="2850" spans="1:8" x14ac:dyDescent="0.25">
      <c r="A2850" s="112">
        <v>45075</v>
      </c>
      <c r="B2850" s="21" t="s">
        <v>9659</v>
      </c>
      <c r="C2850" s="13" t="s">
        <v>7465</v>
      </c>
      <c r="D2850" s="765" t="s">
        <v>9982</v>
      </c>
      <c r="E2850" s="22">
        <v>32000</v>
      </c>
      <c r="F2850" s="19"/>
      <c r="G2850" s="14">
        <f t="shared" si="54"/>
        <v>32000</v>
      </c>
      <c r="H2850" s="13" t="s">
        <v>9983</v>
      </c>
    </row>
    <row r="2851" spans="1:8" x14ac:dyDescent="0.25">
      <c r="A2851" s="112">
        <v>45075</v>
      </c>
      <c r="B2851" s="21" t="s">
        <v>9984</v>
      </c>
      <c r="C2851" s="13" t="s">
        <v>7465</v>
      </c>
      <c r="D2851" s="765" t="s">
        <v>9985</v>
      </c>
      <c r="E2851" s="22">
        <v>25630</v>
      </c>
      <c r="F2851" s="19"/>
      <c r="G2851" s="14">
        <f t="shared" si="54"/>
        <v>25630</v>
      </c>
      <c r="H2851" s="13" t="s">
        <v>9986</v>
      </c>
    </row>
    <row r="2852" spans="1:8" x14ac:dyDescent="0.25">
      <c r="A2852" s="112">
        <v>45075</v>
      </c>
      <c r="B2852" s="21" t="s">
        <v>9659</v>
      </c>
      <c r="C2852" s="13" t="s">
        <v>8392</v>
      </c>
      <c r="D2852" s="765" t="s">
        <v>10146</v>
      </c>
      <c r="E2852" s="22">
        <v>197917</v>
      </c>
      <c r="F2852" s="19"/>
      <c r="G2852" s="14">
        <f t="shared" si="54"/>
        <v>197917</v>
      </c>
      <c r="H2852" s="13"/>
    </row>
    <row r="2853" spans="1:8" x14ac:dyDescent="0.25">
      <c r="A2853" s="112">
        <v>45076</v>
      </c>
      <c r="B2853" s="21" t="s">
        <v>10149</v>
      </c>
      <c r="C2853" s="13" t="s">
        <v>8392</v>
      </c>
      <c r="D2853" s="765" t="s">
        <v>9962</v>
      </c>
      <c r="E2853" s="22">
        <v>69785</v>
      </c>
      <c r="F2853" s="19"/>
      <c r="G2853" s="14">
        <f t="shared" si="54"/>
        <v>69785</v>
      </c>
      <c r="H2853" s="13"/>
    </row>
    <row r="2854" spans="1:8" x14ac:dyDescent="0.25">
      <c r="A2854" s="112">
        <v>45076</v>
      </c>
      <c r="B2854" s="21" t="s">
        <v>8655</v>
      </c>
      <c r="C2854" s="13" t="s">
        <v>8392</v>
      </c>
      <c r="D2854" s="765" t="s">
        <v>9963</v>
      </c>
      <c r="E2854" s="22">
        <v>44259</v>
      </c>
      <c r="F2854" s="19"/>
      <c r="G2854" s="14">
        <f t="shared" si="54"/>
        <v>44259</v>
      </c>
      <c r="H2854" s="13"/>
    </row>
    <row r="2855" spans="1:8" x14ac:dyDescent="0.25">
      <c r="A2855" s="112">
        <v>45076</v>
      </c>
      <c r="B2855" s="21" t="s">
        <v>9659</v>
      </c>
      <c r="C2855" s="13" t="s">
        <v>8392</v>
      </c>
      <c r="D2855" s="765" t="s">
        <v>9964</v>
      </c>
      <c r="E2855" s="22">
        <v>63065</v>
      </c>
      <c r="F2855" s="19"/>
      <c r="G2855" s="14">
        <f t="shared" si="54"/>
        <v>63065</v>
      </c>
      <c r="H2855" s="13"/>
    </row>
    <row r="2856" spans="1:8" x14ac:dyDescent="0.25">
      <c r="A2856" s="112">
        <v>45077</v>
      </c>
      <c r="B2856" s="21" t="s">
        <v>9659</v>
      </c>
      <c r="C2856" s="13" t="s">
        <v>166</v>
      </c>
      <c r="D2856" s="765" t="s">
        <v>9972</v>
      </c>
      <c r="E2856" s="22">
        <v>11500</v>
      </c>
      <c r="F2856" s="19"/>
      <c r="G2856" s="14">
        <f t="shared" si="54"/>
        <v>11500</v>
      </c>
      <c r="H2856" s="13" t="s">
        <v>9968</v>
      </c>
    </row>
    <row r="2857" spans="1:8" x14ac:dyDescent="0.25">
      <c r="A2857" s="112">
        <v>45076</v>
      </c>
      <c r="B2857" s="21" t="s">
        <v>9767</v>
      </c>
      <c r="C2857" s="13" t="s">
        <v>8392</v>
      </c>
      <c r="D2857" s="765"/>
      <c r="E2857" s="22"/>
      <c r="F2857" s="19">
        <v>500000</v>
      </c>
      <c r="G2857" s="14">
        <f t="shared" si="54"/>
        <v>-500000</v>
      </c>
      <c r="H2857" s="13" t="s">
        <v>9987</v>
      </c>
    </row>
    <row r="2858" spans="1:8" x14ac:dyDescent="0.25">
      <c r="A2858" s="112">
        <v>45078</v>
      </c>
      <c r="B2858" s="21" t="s">
        <v>9965</v>
      </c>
      <c r="C2858" s="13" t="s">
        <v>1802</v>
      </c>
      <c r="D2858" s="765"/>
      <c r="E2858" s="782">
        <v>4215</v>
      </c>
      <c r="F2858" s="109"/>
      <c r="G2858" s="783">
        <f>E2858-F2858</f>
        <v>4215</v>
      </c>
      <c r="H2858" s="342"/>
    </row>
    <row r="2859" spans="1:8" x14ac:dyDescent="0.25">
      <c r="A2859" s="112">
        <v>45078</v>
      </c>
      <c r="B2859" s="21" t="s">
        <v>9767</v>
      </c>
      <c r="C2859" s="13" t="s">
        <v>8392</v>
      </c>
      <c r="D2859" s="765" t="s">
        <v>10147</v>
      </c>
      <c r="E2859" s="22">
        <v>272244</v>
      </c>
      <c r="F2859" s="19"/>
      <c r="G2859" s="14">
        <f t="shared" si="54"/>
        <v>272244</v>
      </c>
      <c r="H2859" s="13"/>
    </row>
    <row r="2860" spans="1:8" x14ac:dyDescent="0.25">
      <c r="A2860" s="112">
        <v>45078</v>
      </c>
      <c r="B2860" s="21" t="s">
        <v>9354</v>
      </c>
      <c r="C2860" s="13" t="s">
        <v>8392</v>
      </c>
      <c r="D2860" s="765" t="s">
        <v>10148</v>
      </c>
      <c r="E2860" s="22">
        <v>101572</v>
      </c>
      <c r="F2860" s="19"/>
      <c r="G2860" s="14">
        <f t="shared" si="54"/>
        <v>101572</v>
      </c>
      <c r="H2860" s="13"/>
    </row>
    <row r="2861" spans="1:8" x14ac:dyDescent="0.25">
      <c r="A2861" s="112">
        <v>45079</v>
      </c>
      <c r="B2861" s="21" t="s">
        <v>9659</v>
      </c>
      <c r="C2861" s="13" t="s">
        <v>166</v>
      </c>
      <c r="D2861" s="765" t="s">
        <v>10259</v>
      </c>
      <c r="E2861" s="22">
        <v>16100</v>
      </c>
      <c r="F2861" s="19"/>
      <c r="G2861" s="14">
        <f t="shared" si="54"/>
        <v>16100</v>
      </c>
      <c r="H2861" s="13"/>
    </row>
    <row r="2862" spans="1:8" x14ac:dyDescent="0.25">
      <c r="A2862" s="112">
        <v>45079</v>
      </c>
      <c r="B2862" s="21" t="s">
        <v>9965</v>
      </c>
      <c r="C2862" s="13" t="s">
        <v>1802</v>
      </c>
      <c r="D2862" s="765"/>
      <c r="E2862" s="782">
        <v>14792</v>
      </c>
      <c r="F2862" s="109"/>
      <c r="G2862" s="783">
        <f>E2862-F2862</f>
        <v>14792</v>
      </c>
      <c r="H2862" s="342"/>
    </row>
    <row r="2863" spans="1:8" x14ac:dyDescent="0.25">
      <c r="A2863" s="112">
        <v>45080</v>
      </c>
      <c r="B2863" s="21" t="s">
        <v>10149</v>
      </c>
      <c r="C2863" s="13" t="s">
        <v>8392</v>
      </c>
      <c r="D2863" s="765" t="s">
        <v>10150</v>
      </c>
      <c r="E2863" s="22">
        <v>352684</v>
      </c>
      <c r="F2863" s="19"/>
      <c r="G2863" s="14">
        <f t="shared" si="54"/>
        <v>352684</v>
      </c>
      <c r="H2863" s="13"/>
    </row>
    <row r="2864" spans="1:8" x14ac:dyDescent="0.25">
      <c r="A2864" s="112">
        <v>45080</v>
      </c>
      <c r="B2864" s="21" t="s">
        <v>9659</v>
      </c>
      <c r="C2864" s="13" t="s">
        <v>8392</v>
      </c>
      <c r="D2864" s="765" t="s">
        <v>8382</v>
      </c>
      <c r="E2864" s="22">
        <v>71932</v>
      </c>
      <c r="F2864" s="19"/>
      <c r="G2864" s="14">
        <f t="shared" si="54"/>
        <v>71932</v>
      </c>
      <c r="H2864" s="13"/>
    </row>
    <row r="2865" spans="1:8" x14ac:dyDescent="0.25">
      <c r="A2865" s="112">
        <v>45080</v>
      </c>
      <c r="B2865" s="21" t="s">
        <v>8655</v>
      </c>
      <c r="C2865" s="13" t="s">
        <v>8392</v>
      </c>
      <c r="D2865" s="765" t="s">
        <v>8383</v>
      </c>
      <c r="E2865" s="22">
        <v>19825</v>
      </c>
      <c r="F2865" s="19"/>
      <c r="G2865" s="14">
        <f t="shared" si="54"/>
        <v>19825</v>
      </c>
      <c r="H2865" s="13"/>
    </row>
    <row r="2866" spans="1:8" x14ac:dyDescent="0.25">
      <c r="A2866" s="112">
        <v>45082</v>
      </c>
      <c r="B2866" s="21" t="s">
        <v>9659</v>
      </c>
      <c r="C2866" s="13" t="s">
        <v>8392</v>
      </c>
      <c r="D2866" s="765" t="s">
        <v>10151</v>
      </c>
      <c r="E2866" s="22">
        <v>106851</v>
      </c>
      <c r="F2866" s="19"/>
      <c r="G2866" s="14">
        <f t="shared" si="54"/>
        <v>106851</v>
      </c>
      <c r="H2866" s="13"/>
    </row>
    <row r="2867" spans="1:8" x14ac:dyDescent="0.25">
      <c r="A2867" s="112">
        <v>45083</v>
      </c>
      <c r="B2867" s="21" t="s">
        <v>9354</v>
      </c>
      <c r="C2867" s="13" t="s">
        <v>7465</v>
      </c>
      <c r="D2867" s="765" t="s">
        <v>10263</v>
      </c>
      <c r="E2867" s="22">
        <v>59395</v>
      </c>
      <c r="F2867" s="19"/>
      <c r="G2867" s="14">
        <f t="shared" si="54"/>
        <v>59395</v>
      </c>
      <c r="H2867" s="13"/>
    </row>
    <row r="2868" spans="1:8" x14ac:dyDescent="0.25">
      <c r="A2868" s="112">
        <v>45083</v>
      </c>
      <c r="B2868" s="21" t="s">
        <v>8655</v>
      </c>
      <c r="C2868" s="13" t="s">
        <v>5680</v>
      </c>
      <c r="D2868" s="765"/>
      <c r="E2868" s="22"/>
      <c r="F2868" s="19">
        <v>200000</v>
      </c>
      <c r="G2868" s="14">
        <f t="shared" si="54"/>
        <v>-200000</v>
      </c>
      <c r="H2868" s="13" t="s">
        <v>1156</v>
      </c>
    </row>
    <row r="2869" spans="1:8" x14ac:dyDescent="0.25">
      <c r="A2869" s="112">
        <v>45083</v>
      </c>
      <c r="B2869" s="21" t="s">
        <v>9767</v>
      </c>
      <c r="C2869" s="13" t="s">
        <v>180</v>
      </c>
      <c r="D2869" s="765"/>
      <c r="E2869" s="22"/>
      <c r="F2869" s="19">
        <v>1800000</v>
      </c>
      <c r="G2869" s="14">
        <f t="shared" si="54"/>
        <v>-1800000</v>
      </c>
      <c r="H2869" s="13" t="s">
        <v>1156</v>
      </c>
    </row>
    <row r="2870" spans="1:8" x14ac:dyDescent="0.25">
      <c r="A2870" s="112">
        <v>45084</v>
      </c>
      <c r="B2870" s="21" t="s">
        <v>10149</v>
      </c>
      <c r="C2870" s="13" t="s">
        <v>8392</v>
      </c>
      <c r="D2870" s="765" t="s">
        <v>10152</v>
      </c>
      <c r="E2870" s="22">
        <v>131823</v>
      </c>
      <c r="F2870" s="19"/>
      <c r="G2870" s="14">
        <f t="shared" si="54"/>
        <v>131823</v>
      </c>
      <c r="H2870" s="53"/>
    </row>
    <row r="2871" spans="1:8" x14ac:dyDescent="0.25">
      <c r="A2871" s="112">
        <v>45084</v>
      </c>
      <c r="B2871" s="21" t="s">
        <v>9965</v>
      </c>
      <c r="C2871" s="13" t="s">
        <v>1802</v>
      </c>
      <c r="D2871" s="765"/>
      <c r="E2871" s="782">
        <v>10679</v>
      </c>
      <c r="F2871" s="109"/>
      <c r="G2871" s="783">
        <f>E2871-F2871</f>
        <v>10679</v>
      </c>
      <c r="H2871" s="342"/>
    </row>
    <row r="2872" spans="1:8" x14ac:dyDescent="0.25">
      <c r="A2872" s="112">
        <v>45085</v>
      </c>
      <c r="B2872" s="21" t="s">
        <v>9659</v>
      </c>
      <c r="C2872" s="13" t="s">
        <v>8392</v>
      </c>
      <c r="D2872" s="765" t="s">
        <v>8384</v>
      </c>
      <c r="E2872" s="22">
        <v>146079</v>
      </c>
      <c r="F2872" s="109"/>
      <c r="G2872" s="14">
        <f t="shared" si="54"/>
        <v>146079</v>
      </c>
      <c r="H2872" s="53"/>
    </row>
    <row r="2873" spans="1:8" ht="16.5" thickBot="1" x14ac:dyDescent="0.3">
      <c r="A2873" s="112">
        <v>45085</v>
      </c>
      <c r="B2873" s="957" t="s">
        <v>8655</v>
      </c>
      <c r="C2873" s="13" t="s">
        <v>8392</v>
      </c>
      <c r="D2873" s="958" t="s">
        <v>10153</v>
      </c>
      <c r="E2873" s="959">
        <v>201282</v>
      </c>
      <c r="F2873" s="213"/>
      <c r="G2873" s="960">
        <f t="shared" si="54"/>
        <v>201282</v>
      </c>
      <c r="H2873" s="53"/>
    </row>
    <row r="2874" spans="1:8" x14ac:dyDescent="0.25">
      <c r="A2874" s="956">
        <v>45086</v>
      </c>
      <c r="B2874" s="957" t="s">
        <v>7951</v>
      </c>
      <c r="C2874" s="54" t="s">
        <v>7465</v>
      </c>
      <c r="D2874" s="958"/>
      <c r="E2874" s="959"/>
      <c r="F2874" s="784">
        <v>111043</v>
      </c>
      <c r="G2874" s="960">
        <f t="shared" si="54"/>
        <v>-111043</v>
      </c>
      <c r="H2874" s="1225" t="s">
        <v>10125</v>
      </c>
    </row>
    <row r="2875" spans="1:8" x14ac:dyDescent="0.25">
      <c r="A2875" s="112">
        <v>45086</v>
      </c>
      <c r="B2875" s="21" t="s">
        <v>8041</v>
      </c>
      <c r="C2875" s="13" t="s">
        <v>7465</v>
      </c>
      <c r="D2875" s="765"/>
      <c r="E2875" s="782"/>
      <c r="F2875" s="141">
        <v>176124</v>
      </c>
      <c r="G2875" s="783">
        <f t="shared" ref="G2875:G2942" si="57">E2875-F2875</f>
        <v>-176124</v>
      </c>
      <c r="H2875" s="1226"/>
    </row>
    <row r="2876" spans="1:8" x14ac:dyDescent="0.25">
      <c r="A2876" s="112">
        <v>45086</v>
      </c>
      <c r="B2876" s="21" t="s">
        <v>8337</v>
      </c>
      <c r="C2876" s="13" t="s">
        <v>7465</v>
      </c>
      <c r="D2876" s="765"/>
      <c r="E2876" s="782"/>
      <c r="F2876" s="141">
        <v>265939</v>
      </c>
      <c r="G2876" s="783">
        <f t="shared" si="57"/>
        <v>-265939</v>
      </c>
      <c r="H2876" s="1226"/>
    </row>
    <row r="2877" spans="1:8" x14ac:dyDescent="0.25">
      <c r="A2877" s="112">
        <v>45086</v>
      </c>
      <c r="B2877" s="21" t="s">
        <v>8557</v>
      </c>
      <c r="C2877" s="13" t="s">
        <v>7465</v>
      </c>
      <c r="D2877" s="765"/>
      <c r="E2877" s="782"/>
      <c r="F2877" s="141">
        <v>245863</v>
      </c>
      <c r="G2877" s="783">
        <f t="shared" si="57"/>
        <v>-245863</v>
      </c>
      <c r="H2877" s="1226"/>
    </row>
    <row r="2878" spans="1:8" ht="16.5" thickBot="1" x14ac:dyDescent="0.3">
      <c r="A2878" s="112">
        <v>45086</v>
      </c>
      <c r="B2878" s="21" t="s">
        <v>8874</v>
      </c>
      <c r="C2878" s="13" t="s">
        <v>7465</v>
      </c>
      <c r="D2878" s="765"/>
      <c r="E2878" s="782"/>
      <c r="F2878" s="785">
        <v>201031</v>
      </c>
      <c r="G2878" s="783">
        <f t="shared" si="57"/>
        <v>-201031</v>
      </c>
      <c r="H2878" s="1227"/>
    </row>
    <row r="2879" spans="1:8" ht="18.75" x14ac:dyDescent="0.25">
      <c r="A2879" s="112">
        <v>45086</v>
      </c>
      <c r="B2879" s="21" t="s">
        <v>10120</v>
      </c>
      <c r="C2879" s="13" t="s">
        <v>5186</v>
      </c>
      <c r="D2879" s="765"/>
      <c r="E2879" s="782"/>
      <c r="F2879" s="213">
        <v>80000</v>
      </c>
      <c r="G2879" s="783">
        <f t="shared" si="57"/>
        <v>-80000</v>
      </c>
      <c r="H2879" s="1091" t="s">
        <v>12131</v>
      </c>
    </row>
    <row r="2880" spans="1:8" x14ac:dyDescent="0.25">
      <c r="A2880" s="112">
        <v>45089</v>
      </c>
      <c r="B2880" s="21" t="s">
        <v>8655</v>
      </c>
      <c r="C2880" s="13" t="s">
        <v>8392</v>
      </c>
      <c r="D2880" s="765" t="s">
        <v>10154</v>
      </c>
      <c r="E2880" s="22">
        <v>100747</v>
      </c>
      <c r="F2880" s="111"/>
      <c r="G2880" s="783">
        <f t="shared" si="57"/>
        <v>100747</v>
      </c>
      <c r="H2880" s="13"/>
    </row>
    <row r="2881" spans="1:8" x14ac:dyDescent="0.25">
      <c r="A2881" s="112">
        <v>45089</v>
      </c>
      <c r="B2881" s="21" t="s">
        <v>9767</v>
      </c>
      <c r="C2881" s="13" t="s">
        <v>8392</v>
      </c>
      <c r="D2881" s="765"/>
      <c r="E2881" s="22"/>
      <c r="F2881" s="19">
        <v>1050000</v>
      </c>
      <c r="G2881" s="783">
        <f t="shared" si="57"/>
        <v>-1050000</v>
      </c>
      <c r="H2881" s="1182" t="s">
        <v>10125</v>
      </c>
    </row>
    <row r="2882" spans="1:8" x14ac:dyDescent="0.25">
      <c r="A2882" s="112">
        <v>45089</v>
      </c>
      <c r="B2882" s="21" t="s">
        <v>9659</v>
      </c>
      <c r="C2882" s="13" t="s">
        <v>8392</v>
      </c>
      <c r="D2882" s="765"/>
      <c r="E2882" s="22"/>
      <c r="F2882" s="19">
        <v>100000</v>
      </c>
      <c r="G2882" s="14">
        <f t="shared" si="57"/>
        <v>-100000</v>
      </c>
      <c r="H2882" s="1183"/>
    </row>
    <row r="2883" spans="1:8" x14ac:dyDescent="0.25">
      <c r="A2883" s="112">
        <v>45089</v>
      </c>
      <c r="B2883" s="21" t="s">
        <v>8655</v>
      </c>
      <c r="C2883" s="13" t="s">
        <v>8392</v>
      </c>
      <c r="D2883" s="765"/>
      <c r="E2883" s="22"/>
      <c r="F2883" s="19">
        <v>350000</v>
      </c>
      <c r="G2883" s="14">
        <f t="shared" si="57"/>
        <v>-350000</v>
      </c>
      <c r="H2883" s="1184"/>
    </row>
    <row r="2884" spans="1:8" x14ac:dyDescent="0.25">
      <c r="A2884" s="112">
        <v>45090</v>
      </c>
      <c r="B2884" s="21" t="s">
        <v>9965</v>
      </c>
      <c r="C2884" s="13" t="s">
        <v>169</v>
      </c>
      <c r="D2884" s="765" t="s">
        <v>10190</v>
      </c>
      <c r="E2884" s="22">
        <v>23382</v>
      </c>
      <c r="F2884" s="19"/>
      <c r="G2884" s="14">
        <f t="shared" si="57"/>
        <v>23382</v>
      </c>
      <c r="H2884" s="13"/>
    </row>
    <row r="2885" spans="1:8" x14ac:dyDescent="0.25">
      <c r="A2885" s="112">
        <v>45091</v>
      </c>
      <c r="B2885" s="21" t="s">
        <v>8655</v>
      </c>
      <c r="C2885" s="13" t="s">
        <v>5680</v>
      </c>
      <c r="D2885" s="765"/>
      <c r="E2885" s="22"/>
      <c r="F2885" s="19">
        <v>342000</v>
      </c>
      <c r="G2885" s="14">
        <f t="shared" si="57"/>
        <v>-342000</v>
      </c>
      <c r="H2885" s="13" t="s">
        <v>10175</v>
      </c>
    </row>
    <row r="2886" spans="1:8" x14ac:dyDescent="0.25">
      <c r="A2886" s="112">
        <v>45091</v>
      </c>
      <c r="B2886" s="21" t="s">
        <v>9354</v>
      </c>
      <c r="C2886" s="13" t="s">
        <v>7465</v>
      </c>
      <c r="D2886" s="765" t="s">
        <v>10264</v>
      </c>
      <c r="E2886" s="22">
        <v>94595</v>
      </c>
      <c r="F2886" s="109"/>
      <c r="G2886" s="14">
        <f t="shared" si="57"/>
        <v>94595</v>
      </c>
      <c r="H2886" s="13"/>
    </row>
    <row r="2887" spans="1:8" x14ac:dyDescent="0.25">
      <c r="A2887" s="112">
        <v>45091</v>
      </c>
      <c r="B2887" s="21" t="s">
        <v>9965</v>
      </c>
      <c r="C2887" s="13" t="s">
        <v>1802</v>
      </c>
      <c r="D2887" s="765"/>
      <c r="E2887" s="782">
        <v>1177</v>
      </c>
      <c r="F2887" s="109"/>
      <c r="G2887" s="783">
        <f>E2887-F2887</f>
        <v>1177</v>
      </c>
      <c r="H2887" s="342"/>
    </row>
    <row r="2888" spans="1:8" x14ac:dyDescent="0.25">
      <c r="A2888" s="112">
        <v>45092</v>
      </c>
      <c r="B2888" s="21" t="s">
        <v>8655</v>
      </c>
      <c r="C2888" s="13" t="s">
        <v>8392</v>
      </c>
      <c r="D2888" s="765" t="s">
        <v>10255</v>
      </c>
      <c r="E2888" s="22">
        <v>72442</v>
      </c>
      <c r="F2888" s="109"/>
      <c r="G2888" s="14">
        <f t="shared" si="57"/>
        <v>72442</v>
      </c>
      <c r="H2888" s="13"/>
    </row>
    <row r="2889" spans="1:8" x14ac:dyDescent="0.25">
      <c r="A2889" s="112">
        <v>45092</v>
      </c>
      <c r="B2889" s="21" t="s">
        <v>10149</v>
      </c>
      <c r="C2889" s="13" t="s">
        <v>8392</v>
      </c>
      <c r="D2889" s="765" t="s">
        <v>10256</v>
      </c>
      <c r="E2889" s="22">
        <v>10332</v>
      </c>
      <c r="F2889" s="109"/>
      <c r="G2889" s="14">
        <f t="shared" si="57"/>
        <v>10332</v>
      </c>
      <c r="H2889" s="13"/>
    </row>
    <row r="2890" spans="1:8" x14ac:dyDescent="0.25">
      <c r="A2890" s="112">
        <v>45092</v>
      </c>
      <c r="B2890" s="21" t="s">
        <v>9965</v>
      </c>
      <c r="C2890" s="13" t="s">
        <v>168</v>
      </c>
      <c r="D2890" s="765" t="s">
        <v>10260</v>
      </c>
      <c r="E2890" s="22">
        <v>82924</v>
      </c>
      <c r="F2890" s="109"/>
      <c r="G2890" s="14">
        <f t="shared" si="57"/>
        <v>82924</v>
      </c>
      <c r="H2890" s="13"/>
    </row>
    <row r="2891" spans="1:8" x14ac:dyDescent="0.25">
      <c r="A2891" s="112">
        <v>45093</v>
      </c>
      <c r="B2891" s="21" t="s">
        <v>9354</v>
      </c>
      <c r="C2891" s="13" t="s">
        <v>7465</v>
      </c>
      <c r="D2891" s="765" t="s">
        <v>10265</v>
      </c>
      <c r="E2891" s="22">
        <v>118790</v>
      </c>
      <c r="F2891" s="109"/>
      <c r="G2891" s="14">
        <f t="shared" si="57"/>
        <v>118790</v>
      </c>
      <c r="H2891" s="13"/>
    </row>
    <row r="2892" spans="1:8" ht="16.5" thickBot="1" x14ac:dyDescent="0.3">
      <c r="A2892" s="112">
        <v>45094</v>
      </c>
      <c r="B2892" s="21" t="s">
        <v>9965</v>
      </c>
      <c r="C2892" s="13" t="s">
        <v>164</v>
      </c>
      <c r="D2892" s="765" t="s">
        <v>10229</v>
      </c>
      <c r="E2892" s="22">
        <v>3287</v>
      </c>
      <c r="F2892" s="109"/>
      <c r="G2892" s="14">
        <f t="shared" si="57"/>
        <v>3287</v>
      </c>
      <c r="H2892" s="13"/>
    </row>
    <row r="2893" spans="1:8" x14ac:dyDescent="0.25">
      <c r="A2893" s="112">
        <v>45094</v>
      </c>
      <c r="B2893" s="21" t="s">
        <v>9407</v>
      </c>
      <c r="C2893" s="13" t="s">
        <v>180</v>
      </c>
      <c r="D2893" s="765"/>
      <c r="E2893" s="782"/>
      <c r="F2893" s="784">
        <v>670000</v>
      </c>
      <c r="G2893" s="783">
        <f t="shared" si="57"/>
        <v>-670000</v>
      </c>
      <c r="H2893" s="1185" t="s">
        <v>10231</v>
      </c>
    </row>
    <row r="2894" spans="1:8" x14ac:dyDescent="0.25">
      <c r="A2894" s="112">
        <v>45094</v>
      </c>
      <c r="B2894" s="21" t="s">
        <v>9767</v>
      </c>
      <c r="C2894" s="13" t="s">
        <v>180</v>
      </c>
      <c r="D2894" s="765"/>
      <c r="E2894" s="782"/>
      <c r="F2894" s="141">
        <v>49080</v>
      </c>
      <c r="G2894" s="783">
        <f t="shared" si="57"/>
        <v>-49080</v>
      </c>
      <c r="H2894" s="1186"/>
    </row>
    <row r="2895" spans="1:8" x14ac:dyDescent="0.25">
      <c r="A2895" s="112">
        <v>45094</v>
      </c>
      <c r="B2895" s="21" t="s">
        <v>10294</v>
      </c>
      <c r="C2895" s="13" t="s">
        <v>180</v>
      </c>
      <c r="D2895" s="765"/>
      <c r="E2895" s="782"/>
      <c r="F2895" s="146">
        <v>151960</v>
      </c>
      <c r="G2895" s="783">
        <f t="shared" si="57"/>
        <v>-151960</v>
      </c>
      <c r="H2895" s="1186"/>
    </row>
    <row r="2896" spans="1:8" ht="16.5" thickBot="1" x14ac:dyDescent="0.3">
      <c r="A2896" s="112">
        <v>45094</v>
      </c>
      <c r="B2896" s="21" t="s">
        <v>10230</v>
      </c>
      <c r="C2896" s="13" t="s">
        <v>180</v>
      </c>
      <c r="D2896" s="765"/>
      <c r="E2896" s="782"/>
      <c r="F2896" s="785">
        <f>875000-F2895-F2894-F2893</f>
        <v>3960</v>
      </c>
      <c r="G2896" s="783">
        <f t="shared" si="57"/>
        <v>-3960</v>
      </c>
      <c r="H2896" s="1187"/>
    </row>
    <row r="2897" spans="1:8" x14ac:dyDescent="0.25">
      <c r="A2897" s="112">
        <v>45094</v>
      </c>
      <c r="B2897" s="21" t="s">
        <v>9984</v>
      </c>
      <c r="C2897" s="13" t="s">
        <v>169</v>
      </c>
      <c r="D2897" s="765" t="s">
        <v>10247</v>
      </c>
      <c r="E2897" s="782">
        <v>95762</v>
      </c>
      <c r="F2897" s="213"/>
      <c r="G2897" s="783">
        <f t="shared" si="57"/>
        <v>95762</v>
      </c>
      <c r="H2897" s="342"/>
    </row>
    <row r="2898" spans="1:8" x14ac:dyDescent="0.25">
      <c r="A2898" s="112">
        <v>45094</v>
      </c>
      <c r="B2898" s="21" t="s">
        <v>9984</v>
      </c>
      <c r="C2898" s="13" t="s">
        <v>164</v>
      </c>
      <c r="D2898" s="765" t="s">
        <v>10679</v>
      </c>
      <c r="E2898" s="22">
        <v>5855</v>
      </c>
      <c r="F2898" s="19"/>
      <c r="G2898" s="14">
        <f>E2898-F2898</f>
        <v>5855</v>
      </c>
      <c r="H2898" s="13"/>
    </row>
    <row r="2899" spans="1:8" x14ac:dyDescent="0.25">
      <c r="A2899" s="112">
        <v>45094</v>
      </c>
      <c r="B2899" s="21" t="s">
        <v>9354</v>
      </c>
      <c r="C2899" s="13" t="s">
        <v>8392</v>
      </c>
      <c r="D2899" s="765" t="s">
        <v>10257</v>
      </c>
      <c r="E2899" s="782">
        <v>194536</v>
      </c>
      <c r="F2899" s="109"/>
      <c r="G2899" s="783">
        <f t="shared" si="57"/>
        <v>194536</v>
      </c>
      <c r="H2899" s="342"/>
    </row>
    <row r="2900" spans="1:8" x14ac:dyDescent="0.25">
      <c r="A2900" s="112">
        <v>45096</v>
      </c>
      <c r="B2900" s="21" t="s">
        <v>8655</v>
      </c>
      <c r="C2900" s="13" t="s">
        <v>8392</v>
      </c>
      <c r="D2900" s="765" t="s">
        <v>10258</v>
      </c>
      <c r="E2900" s="782">
        <v>23532</v>
      </c>
      <c r="F2900" s="109"/>
      <c r="G2900" s="783">
        <f t="shared" si="57"/>
        <v>23532</v>
      </c>
      <c r="H2900" s="342"/>
    </row>
    <row r="2901" spans="1:8" x14ac:dyDescent="0.25">
      <c r="A2901" s="112">
        <v>45096</v>
      </c>
      <c r="B2901" s="21" t="s">
        <v>9965</v>
      </c>
      <c r="C2901" s="13" t="s">
        <v>164</v>
      </c>
      <c r="D2901" s="765" t="s">
        <v>10228</v>
      </c>
      <c r="E2901" s="22">
        <v>1786</v>
      </c>
      <c r="F2901" s="109"/>
      <c r="G2901" s="14">
        <f t="shared" si="57"/>
        <v>1786</v>
      </c>
      <c r="H2901" s="13"/>
    </row>
    <row r="2902" spans="1:8" x14ac:dyDescent="0.25">
      <c r="A2902" s="112">
        <v>45096</v>
      </c>
      <c r="B2902" s="21" t="s">
        <v>9830</v>
      </c>
      <c r="C2902" s="13" t="s">
        <v>168</v>
      </c>
      <c r="D2902" s="765" t="s">
        <v>10261</v>
      </c>
      <c r="E2902" s="22"/>
      <c r="F2902" s="109"/>
      <c r="G2902" s="14">
        <f t="shared" si="57"/>
        <v>0</v>
      </c>
      <c r="H2902" s="13"/>
    </row>
    <row r="2903" spans="1:8" x14ac:dyDescent="0.25">
      <c r="A2903" s="112">
        <v>45096</v>
      </c>
      <c r="B2903" s="21" t="s">
        <v>9984</v>
      </c>
      <c r="C2903" s="13" t="s">
        <v>168</v>
      </c>
      <c r="D2903" s="765" t="s">
        <v>10262</v>
      </c>
      <c r="E2903" s="22">
        <v>399840</v>
      </c>
      <c r="F2903" s="109"/>
      <c r="G2903" s="14">
        <f t="shared" si="57"/>
        <v>399840</v>
      </c>
      <c r="H2903" s="13"/>
    </row>
    <row r="2904" spans="1:8" x14ac:dyDescent="0.25">
      <c r="A2904" s="112">
        <v>45096</v>
      </c>
      <c r="B2904" s="21" t="s">
        <v>9984</v>
      </c>
      <c r="C2904" s="13" t="s">
        <v>169</v>
      </c>
      <c r="D2904" s="765" t="s">
        <v>10248</v>
      </c>
      <c r="E2904" s="22">
        <v>5187</v>
      </c>
      <c r="F2904" s="109"/>
      <c r="G2904" s="14">
        <f t="shared" si="57"/>
        <v>5187</v>
      </c>
      <c r="H2904" s="13"/>
    </row>
    <row r="2905" spans="1:8" x14ac:dyDescent="0.25">
      <c r="A2905" s="112">
        <v>45096</v>
      </c>
      <c r="B2905" s="21" t="s">
        <v>9965</v>
      </c>
      <c r="C2905" s="13" t="s">
        <v>169</v>
      </c>
      <c r="D2905" s="765" t="s">
        <v>10249</v>
      </c>
      <c r="E2905" s="22">
        <v>23382</v>
      </c>
      <c r="F2905" s="111"/>
      <c r="G2905" s="14">
        <f t="shared" si="57"/>
        <v>23382</v>
      </c>
      <c r="H2905" s="13"/>
    </row>
    <row r="2906" spans="1:8" x14ac:dyDescent="0.25">
      <c r="A2906" s="112">
        <v>45096</v>
      </c>
      <c r="B2906" s="21" t="s">
        <v>9354</v>
      </c>
      <c r="C2906" s="13" t="s">
        <v>169</v>
      </c>
      <c r="D2906" s="765" t="s">
        <v>10250</v>
      </c>
      <c r="E2906" s="22">
        <v>616374</v>
      </c>
      <c r="F2906" s="110"/>
      <c r="G2906" s="14">
        <f t="shared" si="57"/>
        <v>616374</v>
      </c>
      <c r="H2906" s="13"/>
    </row>
    <row r="2907" spans="1:8" ht="16.5" thickBot="1" x14ac:dyDescent="0.3">
      <c r="A2907" s="112">
        <v>45096</v>
      </c>
      <c r="B2907" s="21" t="s">
        <v>9830</v>
      </c>
      <c r="C2907" s="13" t="s">
        <v>168</v>
      </c>
      <c r="D2907" s="765" t="s">
        <v>10261</v>
      </c>
      <c r="E2907" s="782">
        <v>1523704</v>
      </c>
      <c r="F2907" s="213"/>
      <c r="G2907" s="783">
        <f t="shared" si="57"/>
        <v>1523704</v>
      </c>
      <c r="H2907" s="53"/>
    </row>
    <row r="2908" spans="1:8" x14ac:dyDescent="0.25">
      <c r="A2908" s="112">
        <v>45096</v>
      </c>
      <c r="B2908" s="21" t="s">
        <v>9354</v>
      </c>
      <c r="C2908" s="13" t="s">
        <v>169</v>
      </c>
      <c r="D2908" s="765"/>
      <c r="E2908" s="782"/>
      <c r="F2908" s="784">
        <v>55562</v>
      </c>
      <c r="G2908" s="783">
        <f t="shared" si="57"/>
        <v>-55562</v>
      </c>
      <c r="H2908" s="1185" t="s">
        <v>10254</v>
      </c>
    </row>
    <row r="2909" spans="1:8" x14ac:dyDescent="0.25">
      <c r="A2909" s="112">
        <v>45096</v>
      </c>
      <c r="B2909" s="21" t="s">
        <v>9965</v>
      </c>
      <c r="C2909" s="13" t="s">
        <v>169</v>
      </c>
      <c r="D2909" s="765"/>
      <c r="E2909" s="782"/>
      <c r="F2909" s="151">
        <v>23382</v>
      </c>
      <c r="G2909" s="783">
        <f t="shared" si="57"/>
        <v>-23382</v>
      </c>
      <c r="H2909" s="1186"/>
    </row>
    <row r="2910" spans="1:8" ht="16.5" thickBot="1" x14ac:dyDescent="0.3">
      <c r="A2910" s="112">
        <v>45096</v>
      </c>
      <c r="B2910" s="21" t="s">
        <v>9984</v>
      </c>
      <c r="C2910" s="13" t="s">
        <v>169</v>
      </c>
      <c r="D2910" s="765"/>
      <c r="E2910" s="782"/>
      <c r="F2910" s="295">
        <v>102854</v>
      </c>
      <c r="G2910" s="783">
        <f t="shared" si="57"/>
        <v>-102854</v>
      </c>
      <c r="H2910" s="1187"/>
    </row>
    <row r="2911" spans="1:8" ht="16.5" thickBot="1" x14ac:dyDescent="0.3">
      <c r="A2911" s="112">
        <v>45097</v>
      </c>
      <c r="B2911" s="21" t="s">
        <v>9354</v>
      </c>
      <c r="C2911" s="13" t="s">
        <v>169</v>
      </c>
      <c r="D2911" s="765"/>
      <c r="E2911" s="782"/>
      <c r="F2911" s="300">
        <v>250000</v>
      </c>
      <c r="G2911" s="783">
        <f t="shared" si="57"/>
        <v>-250000</v>
      </c>
      <c r="H2911" s="13" t="s">
        <v>10217</v>
      </c>
    </row>
    <row r="2912" spans="1:8" ht="16.5" thickBot="1" x14ac:dyDescent="0.3">
      <c r="A2912" s="112">
        <v>45097</v>
      </c>
      <c r="B2912" s="21" t="s">
        <v>9354</v>
      </c>
      <c r="C2912" s="13" t="s">
        <v>169</v>
      </c>
      <c r="D2912" s="765"/>
      <c r="E2912" s="782"/>
      <c r="F2912" s="300">
        <v>250000</v>
      </c>
      <c r="G2912" s="783">
        <f t="shared" si="57"/>
        <v>-250000</v>
      </c>
      <c r="H2912" s="13" t="s">
        <v>10217</v>
      </c>
    </row>
    <row r="2913" spans="1:8" x14ac:dyDescent="0.25">
      <c r="A2913" s="112">
        <v>45096</v>
      </c>
      <c r="B2913" s="21" t="s">
        <v>1399</v>
      </c>
      <c r="C2913" s="13" t="s">
        <v>164</v>
      </c>
      <c r="D2913" s="765"/>
      <c r="E2913" s="22"/>
      <c r="F2913" s="111">
        <v>7264</v>
      </c>
      <c r="G2913" s="14">
        <f t="shared" si="57"/>
        <v>-7264</v>
      </c>
      <c r="H2913" s="1161" t="s">
        <v>10233</v>
      </c>
    </row>
    <row r="2914" spans="1:8" x14ac:dyDescent="0.25">
      <c r="A2914" s="112">
        <v>45096</v>
      </c>
      <c r="B2914" s="21" t="s">
        <v>6503</v>
      </c>
      <c r="C2914" s="13" t="s">
        <v>164</v>
      </c>
      <c r="D2914" s="765"/>
      <c r="E2914" s="22"/>
      <c r="F2914" s="19">
        <v>1320</v>
      </c>
      <c r="G2914" s="14">
        <f t="shared" si="57"/>
        <v>-1320</v>
      </c>
      <c r="H2914" s="1163"/>
    </row>
    <row r="2915" spans="1:8" x14ac:dyDescent="0.25">
      <c r="A2915" s="112">
        <v>45096</v>
      </c>
      <c r="B2915" s="21" t="s">
        <v>8866</v>
      </c>
      <c r="C2915" s="13" t="s">
        <v>164</v>
      </c>
      <c r="D2915" s="765"/>
      <c r="E2915" s="22"/>
      <c r="F2915" s="19">
        <v>2773</v>
      </c>
      <c r="G2915" s="14">
        <f t="shared" si="57"/>
        <v>-2773</v>
      </c>
      <c r="H2915" s="1163"/>
    </row>
    <row r="2916" spans="1:8" x14ac:dyDescent="0.25">
      <c r="A2916" s="112">
        <v>45096</v>
      </c>
      <c r="B2916" s="21" t="s">
        <v>9354</v>
      </c>
      <c r="C2916" s="13" t="s">
        <v>164</v>
      </c>
      <c r="D2916" s="765"/>
      <c r="E2916" s="22"/>
      <c r="F2916" s="19">
        <v>12911</v>
      </c>
      <c r="G2916" s="14">
        <f t="shared" si="57"/>
        <v>-12911</v>
      </c>
      <c r="H2916" s="1163"/>
    </row>
    <row r="2917" spans="1:8" x14ac:dyDescent="0.25">
      <c r="A2917" s="112">
        <v>45096</v>
      </c>
      <c r="B2917" s="21" t="s">
        <v>9505</v>
      </c>
      <c r="C2917" s="13" t="s">
        <v>164</v>
      </c>
      <c r="D2917" s="765"/>
      <c r="E2917" s="22"/>
      <c r="F2917" s="19">
        <v>3303</v>
      </c>
      <c r="G2917" s="14">
        <f t="shared" si="57"/>
        <v>-3303</v>
      </c>
      <c r="H2917" s="1163"/>
    </row>
    <row r="2918" spans="1:8" x14ac:dyDescent="0.25">
      <c r="A2918" s="112">
        <v>45096</v>
      </c>
      <c r="B2918" s="21" t="s">
        <v>10909</v>
      </c>
      <c r="C2918" s="13" t="s">
        <v>164</v>
      </c>
      <c r="D2918" s="765"/>
      <c r="E2918" s="22"/>
      <c r="F2918" s="19">
        <v>64935</v>
      </c>
      <c r="G2918" s="14">
        <f t="shared" si="57"/>
        <v>-64935</v>
      </c>
      <c r="H2918" s="1163"/>
    </row>
    <row r="2919" spans="1:8" x14ac:dyDescent="0.25">
      <c r="A2919" s="112">
        <v>45096</v>
      </c>
      <c r="B2919" s="21" t="s">
        <v>9965</v>
      </c>
      <c r="C2919" s="13" t="s">
        <v>164</v>
      </c>
      <c r="D2919" s="765"/>
      <c r="E2919" s="22"/>
      <c r="F2919" s="19">
        <v>5073</v>
      </c>
      <c r="G2919" s="14">
        <f t="shared" si="57"/>
        <v>-5073</v>
      </c>
      <c r="H2919" s="1163"/>
    </row>
    <row r="2920" spans="1:8" x14ac:dyDescent="0.25">
      <c r="A2920" s="112">
        <v>45096</v>
      </c>
      <c r="B2920" s="21" t="s">
        <v>9984</v>
      </c>
      <c r="C2920" s="13" t="s">
        <v>164</v>
      </c>
      <c r="D2920" s="765"/>
      <c r="E2920" s="22"/>
      <c r="F2920" s="109">
        <f>100000-F2919-F2918-3485-F2916-F2915-F2914-F2913</f>
        <v>2239</v>
      </c>
      <c r="G2920" s="14">
        <f t="shared" si="57"/>
        <v>-2239</v>
      </c>
      <c r="H2920" s="1162"/>
    </row>
    <row r="2921" spans="1:8" x14ac:dyDescent="0.25">
      <c r="A2921" s="112">
        <v>45097</v>
      </c>
      <c r="B2921" s="21" t="s">
        <v>9965</v>
      </c>
      <c r="C2921" s="13" t="s">
        <v>168</v>
      </c>
      <c r="D2921" s="765" t="s">
        <v>10423</v>
      </c>
      <c r="E2921" s="782">
        <v>48749</v>
      </c>
      <c r="F2921" s="213"/>
      <c r="G2921" s="14">
        <f t="shared" si="57"/>
        <v>48749</v>
      </c>
      <c r="H2921" s="342" t="s">
        <v>10424</v>
      </c>
    </row>
    <row r="2922" spans="1:8" x14ac:dyDescent="0.25">
      <c r="A2922" s="112">
        <v>45097</v>
      </c>
      <c r="B2922" s="21" t="s">
        <v>9767</v>
      </c>
      <c r="C2922" s="13" t="s">
        <v>166</v>
      </c>
      <c r="D2922" s="765" t="s">
        <v>10467</v>
      </c>
      <c r="E2922" s="782">
        <v>22000</v>
      </c>
      <c r="F2922" s="213"/>
      <c r="G2922" s="14">
        <f t="shared" ref="G2922" si="58">E2922-F2922</f>
        <v>22000</v>
      </c>
      <c r="H2922" s="342" t="s">
        <v>10468</v>
      </c>
    </row>
    <row r="2923" spans="1:8" x14ac:dyDescent="0.25">
      <c r="A2923" s="112">
        <v>45099</v>
      </c>
      <c r="B2923" s="21" t="s">
        <v>8866</v>
      </c>
      <c r="C2923" s="13" t="s">
        <v>168</v>
      </c>
      <c r="D2923" s="765" t="s">
        <v>10425</v>
      </c>
      <c r="E2923" s="782">
        <v>214220</v>
      </c>
      <c r="F2923" s="213"/>
      <c r="G2923" s="14">
        <f t="shared" si="57"/>
        <v>214220</v>
      </c>
      <c r="H2923" s="342" t="s">
        <v>10426</v>
      </c>
    </row>
    <row r="2924" spans="1:8" x14ac:dyDescent="0.25">
      <c r="A2924" s="112">
        <v>45099</v>
      </c>
      <c r="B2924" s="21" t="s">
        <v>9659</v>
      </c>
      <c r="C2924" s="13" t="s">
        <v>8392</v>
      </c>
      <c r="D2924" s="765"/>
      <c r="E2924" s="782"/>
      <c r="F2924" s="213">
        <v>500000</v>
      </c>
      <c r="G2924" s="783">
        <f t="shared" si="57"/>
        <v>-500000</v>
      </c>
      <c r="H2924" s="1164" t="s">
        <v>10125</v>
      </c>
    </row>
    <row r="2925" spans="1:8" x14ac:dyDescent="0.25">
      <c r="A2925" s="112">
        <v>45099</v>
      </c>
      <c r="B2925" s="21" t="s">
        <v>9767</v>
      </c>
      <c r="C2925" s="13" t="s">
        <v>8392</v>
      </c>
      <c r="D2925" s="765"/>
      <c r="E2925" s="782"/>
      <c r="F2925" s="213">
        <v>500000</v>
      </c>
      <c r="G2925" s="783">
        <f t="shared" si="57"/>
        <v>-500000</v>
      </c>
      <c r="H2925" s="1165"/>
    </row>
    <row r="2926" spans="1:8" x14ac:dyDescent="0.25">
      <c r="A2926" s="112">
        <v>45101</v>
      </c>
      <c r="B2926" s="21" t="s">
        <v>8655</v>
      </c>
      <c r="C2926" s="13" t="s">
        <v>5680</v>
      </c>
      <c r="D2926" s="765"/>
      <c r="E2926" s="22"/>
      <c r="F2926" s="111">
        <v>200000</v>
      </c>
      <c r="G2926" s="14">
        <f t="shared" si="57"/>
        <v>-200000</v>
      </c>
      <c r="H2926" s="13" t="s">
        <v>10286</v>
      </c>
    </row>
    <row r="2927" spans="1:8" x14ac:dyDescent="0.25">
      <c r="A2927" s="112">
        <v>45101</v>
      </c>
      <c r="B2927" s="21" t="s">
        <v>8866</v>
      </c>
      <c r="C2927" s="13" t="s">
        <v>168</v>
      </c>
      <c r="D2927" s="765" t="s">
        <v>10427</v>
      </c>
      <c r="E2927" s="22">
        <v>13500</v>
      </c>
      <c r="F2927" s="111"/>
      <c r="G2927" s="14">
        <f t="shared" si="57"/>
        <v>13500</v>
      </c>
      <c r="H2927" s="53" t="s">
        <v>10428</v>
      </c>
    </row>
    <row r="2928" spans="1:8" x14ac:dyDescent="0.25">
      <c r="A2928" s="112">
        <v>45103</v>
      </c>
      <c r="B2928" s="21" t="s">
        <v>10294</v>
      </c>
      <c r="C2928" s="13" t="s">
        <v>180</v>
      </c>
      <c r="D2928" s="765" t="s">
        <v>10473</v>
      </c>
      <c r="E2928" s="22">
        <v>151960</v>
      </c>
      <c r="F2928" s="111"/>
      <c r="G2928" s="14">
        <f t="shared" si="57"/>
        <v>151960</v>
      </c>
      <c r="H2928" s="53" t="s">
        <v>10474</v>
      </c>
    </row>
    <row r="2929" spans="1:8" x14ac:dyDescent="0.25">
      <c r="A2929" s="112">
        <v>45103</v>
      </c>
      <c r="B2929" s="21" t="s">
        <v>9965</v>
      </c>
      <c r="C2929" s="13" t="s">
        <v>1802</v>
      </c>
      <c r="D2929" s="765"/>
      <c r="E2929" s="22"/>
      <c r="F2929" s="111">
        <v>65000</v>
      </c>
      <c r="G2929" s="14">
        <f t="shared" si="57"/>
        <v>-65000</v>
      </c>
      <c r="H2929" s="53" t="s">
        <v>10217</v>
      </c>
    </row>
    <row r="2930" spans="1:8" ht="15.75" customHeight="1" x14ac:dyDescent="0.25">
      <c r="A2930" s="112">
        <v>45104</v>
      </c>
      <c r="B2930" s="21" t="s">
        <v>8874</v>
      </c>
      <c r="C2930" s="13" t="s">
        <v>7240</v>
      </c>
      <c r="D2930" s="765"/>
      <c r="E2930" s="22"/>
      <c r="F2930" s="19">
        <v>169188</v>
      </c>
      <c r="G2930" s="14">
        <f t="shared" si="57"/>
        <v>-169188</v>
      </c>
      <c r="H2930" s="1230" t="s">
        <v>10396</v>
      </c>
    </row>
    <row r="2931" spans="1:8" ht="15.75" customHeight="1" x14ac:dyDescent="0.25">
      <c r="A2931" s="112">
        <v>45104</v>
      </c>
      <c r="B2931" s="21" t="s">
        <v>9407</v>
      </c>
      <c r="C2931" s="13" t="s">
        <v>7240</v>
      </c>
      <c r="D2931" s="765"/>
      <c r="E2931" s="22"/>
      <c r="F2931" s="19">
        <v>116894</v>
      </c>
      <c r="G2931" s="14">
        <f t="shared" si="57"/>
        <v>-116894</v>
      </c>
      <c r="H2931" s="1231"/>
    </row>
    <row r="2932" spans="1:8" x14ac:dyDescent="0.25">
      <c r="A2932" s="112">
        <v>45104</v>
      </c>
      <c r="B2932" s="21"/>
      <c r="C2932" s="13" t="s">
        <v>7240</v>
      </c>
      <c r="D2932" s="765"/>
      <c r="E2932" s="22"/>
      <c r="F2932" s="19">
        <v>13918</v>
      </c>
      <c r="G2932" s="14">
        <f t="shared" si="57"/>
        <v>-13918</v>
      </c>
      <c r="H2932" s="1232"/>
    </row>
    <row r="2933" spans="1:8" x14ac:dyDescent="0.25">
      <c r="A2933" s="112">
        <v>45098</v>
      </c>
      <c r="B2933" s="21" t="s">
        <v>10149</v>
      </c>
      <c r="C2933" s="13" t="s">
        <v>8392</v>
      </c>
      <c r="D2933" s="765" t="s">
        <v>10318</v>
      </c>
      <c r="E2933" s="22">
        <v>461789</v>
      </c>
      <c r="F2933" s="19"/>
      <c r="G2933" s="14">
        <f t="shared" si="57"/>
        <v>461789</v>
      </c>
      <c r="H2933" s="13"/>
    </row>
    <row r="2934" spans="1:8" x14ac:dyDescent="0.25">
      <c r="A2934" s="112">
        <v>45099</v>
      </c>
      <c r="B2934" s="21" t="s">
        <v>10149</v>
      </c>
      <c r="C2934" s="13" t="s">
        <v>7465</v>
      </c>
      <c r="D2934" s="765" t="s">
        <v>10440</v>
      </c>
      <c r="E2934" s="22">
        <v>149260</v>
      </c>
      <c r="F2934" s="19"/>
      <c r="G2934" s="14">
        <f t="shared" si="57"/>
        <v>149260</v>
      </c>
      <c r="H2934" s="13" t="s">
        <v>10441</v>
      </c>
    </row>
    <row r="2935" spans="1:8" x14ac:dyDescent="0.25">
      <c r="A2935" s="112">
        <v>45100</v>
      </c>
      <c r="B2935" s="21" t="s">
        <v>8866</v>
      </c>
      <c r="C2935" s="13" t="s">
        <v>8392</v>
      </c>
      <c r="D2935" s="765" t="s">
        <v>10319</v>
      </c>
      <c r="E2935" s="22">
        <v>243048</v>
      </c>
      <c r="F2935" s="19"/>
      <c r="G2935" s="14">
        <f t="shared" si="57"/>
        <v>243048</v>
      </c>
      <c r="H2935" s="13"/>
    </row>
    <row r="2936" spans="1:8" x14ac:dyDescent="0.25">
      <c r="A2936" s="112">
        <v>45100</v>
      </c>
      <c r="B2936" s="21" t="s">
        <v>9767</v>
      </c>
      <c r="C2936" s="13" t="s">
        <v>8392</v>
      </c>
      <c r="D2936" s="765" t="s">
        <v>10320</v>
      </c>
      <c r="E2936" s="22">
        <v>113981</v>
      </c>
      <c r="F2936" s="19"/>
      <c r="G2936" s="14">
        <f t="shared" si="57"/>
        <v>113981</v>
      </c>
      <c r="H2936" s="13"/>
    </row>
    <row r="2937" spans="1:8" x14ac:dyDescent="0.25">
      <c r="A2937" s="112">
        <v>45111</v>
      </c>
      <c r="B2937" s="21" t="s">
        <v>10469</v>
      </c>
      <c r="C2937" s="13" t="s">
        <v>166</v>
      </c>
      <c r="D2937" s="765" t="s">
        <v>10470</v>
      </c>
      <c r="E2937" s="782">
        <v>13260</v>
      </c>
      <c r="F2937" s="213"/>
      <c r="G2937" s="14">
        <f t="shared" si="57"/>
        <v>13260</v>
      </c>
      <c r="H2937" s="342" t="s">
        <v>9277</v>
      </c>
    </row>
    <row r="2938" spans="1:8" x14ac:dyDescent="0.25">
      <c r="A2938" s="112">
        <v>45112</v>
      </c>
      <c r="B2938" s="21" t="s">
        <v>8655</v>
      </c>
      <c r="C2938" s="13" t="s">
        <v>8392</v>
      </c>
      <c r="D2938" s="765"/>
      <c r="E2938" s="22"/>
      <c r="F2938" s="19">
        <v>100000</v>
      </c>
      <c r="G2938" s="14">
        <f t="shared" si="57"/>
        <v>-100000</v>
      </c>
      <c r="H2938" s="1252" t="s">
        <v>10323</v>
      </c>
    </row>
    <row r="2939" spans="1:8" x14ac:dyDescent="0.25">
      <c r="A2939" s="112">
        <v>45112</v>
      </c>
      <c r="B2939" s="21" t="s">
        <v>8866</v>
      </c>
      <c r="C2939" s="13" t="s">
        <v>8392</v>
      </c>
      <c r="D2939" s="765"/>
      <c r="E2939" s="22"/>
      <c r="F2939" s="19">
        <v>200000</v>
      </c>
      <c r="G2939" s="14">
        <f t="shared" si="57"/>
        <v>-200000</v>
      </c>
      <c r="H2939" s="1253"/>
    </row>
    <row r="2940" spans="1:8" x14ac:dyDescent="0.25">
      <c r="A2940" s="112">
        <v>45112</v>
      </c>
      <c r="B2940" s="21" t="s">
        <v>9354</v>
      </c>
      <c r="C2940" s="13" t="s">
        <v>8392</v>
      </c>
      <c r="D2940" s="765"/>
      <c r="E2940" s="22"/>
      <c r="F2940" s="19">
        <v>270000</v>
      </c>
      <c r="G2940" s="14">
        <f t="shared" si="57"/>
        <v>-270000</v>
      </c>
      <c r="H2940" s="1253"/>
    </row>
    <row r="2941" spans="1:8" x14ac:dyDescent="0.25">
      <c r="A2941" s="112">
        <v>45112</v>
      </c>
      <c r="B2941" s="21" t="s">
        <v>9659</v>
      </c>
      <c r="C2941" s="13" t="s">
        <v>8392</v>
      </c>
      <c r="D2941" s="765"/>
      <c r="E2941" s="22"/>
      <c r="F2941" s="19">
        <v>430000</v>
      </c>
      <c r="G2941" s="14">
        <f t="shared" si="57"/>
        <v>-430000</v>
      </c>
      <c r="H2941" s="1253"/>
    </row>
    <row r="2942" spans="1:8" x14ac:dyDescent="0.25">
      <c r="A2942" s="112">
        <v>45112</v>
      </c>
      <c r="B2942" s="21" t="s">
        <v>10149</v>
      </c>
      <c r="C2942" s="13" t="s">
        <v>8392</v>
      </c>
      <c r="D2942" s="765"/>
      <c r="E2942" s="22"/>
      <c r="F2942" s="19">
        <v>50000</v>
      </c>
      <c r="G2942" s="14">
        <f t="shared" si="57"/>
        <v>-50000</v>
      </c>
      <c r="H2942" s="1254"/>
    </row>
    <row r="2943" spans="1:8" x14ac:dyDescent="0.25">
      <c r="A2943" s="112">
        <v>45113</v>
      </c>
      <c r="B2943" s="21" t="s">
        <v>10469</v>
      </c>
      <c r="C2943" s="13" t="s">
        <v>164</v>
      </c>
      <c r="D2943" s="765" t="s">
        <v>10680</v>
      </c>
      <c r="E2943" s="22">
        <v>2840</v>
      </c>
      <c r="F2943" s="19"/>
      <c r="G2943" s="14">
        <f t="shared" ref="G2943" si="59">E2943-F2943</f>
        <v>2840</v>
      </c>
      <c r="H2943" s="13"/>
    </row>
    <row r="2944" spans="1:8" x14ac:dyDescent="0.25">
      <c r="A2944" s="112">
        <v>45110</v>
      </c>
      <c r="B2944" s="21" t="s">
        <v>10149</v>
      </c>
      <c r="C2944" s="13" t="s">
        <v>8392</v>
      </c>
      <c r="D2944" s="765" t="s">
        <v>10429</v>
      </c>
      <c r="E2944" s="22">
        <v>333836</v>
      </c>
      <c r="F2944" s="19"/>
      <c r="G2944" s="14">
        <f t="shared" ref="G2944:G3032" si="60">E2944-F2944</f>
        <v>333836</v>
      </c>
      <c r="H2944" s="13"/>
    </row>
    <row r="2945" spans="1:10" x14ac:dyDescent="0.25">
      <c r="A2945" s="112">
        <v>45114</v>
      </c>
      <c r="B2945" s="21" t="s">
        <v>8866</v>
      </c>
      <c r="C2945" s="13" t="s">
        <v>8392</v>
      </c>
      <c r="D2945" s="765" t="s">
        <v>10430</v>
      </c>
      <c r="E2945" s="22">
        <v>86737</v>
      </c>
      <c r="F2945" s="19"/>
      <c r="G2945" s="14">
        <f t="shared" si="60"/>
        <v>86737</v>
      </c>
      <c r="H2945" s="13"/>
    </row>
    <row r="2946" spans="1:10" x14ac:dyDescent="0.25">
      <c r="A2946" s="112">
        <v>45114</v>
      </c>
      <c r="B2946" s="21" t="s">
        <v>10294</v>
      </c>
      <c r="C2946" s="13" t="s">
        <v>8392</v>
      </c>
      <c r="D2946" s="765" t="s">
        <v>10431</v>
      </c>
      <c r="E2946" s="22">
        <v>164549</v>
      </c>
      <c r="F2946" s="19"/>
      <c r="G2946" s="14">
        <f t="shared" si="60"/>
        <v>164549</v>
      </c>
      <c r="H2946" s="13"/>
    </row>
    <row r="2947" spans="1:10" x14ac:dyDescent="0.25">
      <c r="A2947" s="112">
        <v>45114</v>
      </c>
      <c r="B2947" s="21" t="s">
        <v>10149</v>
      </c>
      <c r="C2947" s="13" t="s">
        <v>7465</v>
      </c>
      <c r="D2947" s="765" t="s">
        <v>10439</v>
      </c>
      <c r="E2947" s="22">
        <v>35200</v>
      </c>
      <c r="F2947" s="19"/>
      <c r="G2947" s="14">
        <f t="shared" si="60"/>
        <v>35200</v>
      </c>
      <c r="H2947" s="13" t="s">
        <v>10442</v>
      </c>
    </row>
    <row r="2948" spans="1:10" x14ac:dyDescent="0.25">
      <c r="A2948" s="112">
        <v>45114</v>
      </c>
      <c r="B2948" s="21" t="s">
        <v>9354</v>
      </c>
      <c r="C2948" s="13" t="s">
        <v>169</v>
      </c>
      <c r="D2948" s="776" t="s">
        <v>8966</v>
      </c>
      <c r="E2948" s="782">
        <v>7580</v>
      </c>
      <c r="F2948" s="19"/>
      <c r="G2948" s="14">
        <f t="shared" si="60"/>
        <v>7580</v>
      </c>
      <c r="H2948" s="54"/>
    </row>
    <row r="2949" spans="1:10" x14ac:dyDescent="0.25">
      <c r="A2949" s="112">
        <v>45118</v>
      </c>
      <c r="B2949" s="21" t="s">
        <v>10469</v>
      </c>
      <c r="C2949" s="13" t="s">
        <v>166</v>
      </c>
      <c r="D2949" s="1242" t="s">
        <v>10471</v>
      </c>
      <c r="E2949" s="782">
        <v>130000</v>
      </c>
      <c r="F2949" s="19"/>
      <c r="G2949" s="14">
        <f t="shared" si="60"/>
        <v>130000</v>
      </c>
      <c r="H2949" s="342" t="s">
        <v>9277</v>
      </c>
    </row>
    <row r="2950" spans="1:10" x14ac:dyDescent="0.25">
      <c r="A2950" s="112">
        <v>45118</v>
      </c>
      <c r="B2950" s="21" t="s">
        <v>8866</v>
      </c>
      <c r="C2950" s="13" t="s">
        <v>166</v>
      </c>
      <c r="D2950" s="1243"/>
      <c r="E2950" s="782">
        <v>115000</v>
      </c>
      <c r="F2950" s="19"/>
      <c r="G2950" s="14">
        <f t="shared" si="60"/>
        <v>115000</v>
      </c>
      <c r="H2950" s="342" t="s">
        <v>10472</v>
      </c>
    </row>
    <row r="2951" spans="1:10" x14ac:dyDescent="0.25">
      <c r="A2951" s="112">
        <v>45119</v>
      </c>
      <c r="B2951" s="21" t="s">
        <v>9767</v>
      </c>
      <c r="C2951" s="13" t="s">
        <v>8392</v>
      </c>
      <c r="D2951" s="765" t="s">
        <v>10432</v>
      </c>
      <c r="E2951" s="22">
        <v>407933</v>
      </c>
      <c r="F2951" s="19"/>
      <c r="G2951" s="14">
        <f t="shared" si="60"/>
        <v>407933</v>
      </c>
      <c r="H2951" s="13"/>
    </row>
    <row r="2952" spans="1:10" x14ac:dyDescent="0.25">
      <c r="A2952" s="112">
        <v>45119</v>
      </c>
      <c r="B2952" s="21" t="s">
        <v>8866</v>
      </c>
      <c r="C2952" s="13" t="s">
        <v>8392</v>
      </c>
      <c r="D2952" s="765" t="s">
        <v>10433</v>
      </c>
      <c r="E2952" s="22">
        <v>94569</v>
      </c>
      <c r="F2952" s="19"/>
      <c r="G2952" s="14">
        <f t="shared" si="60"/>
        <v>94569</v>
      </c>
      <c r="H2952" s="13"/>
    </row>
    <row r="2953" spans="1:10" x14ac:dyDescent="0.25">
      <c r="A2953" s="112">
        <v>45120</v>
      </c>
      <c r="B2953" s="21" t="s">
        <v>9965</v>
      </c>
      <c r="C2953" s="13" t="s">
        <v>1802</v>
      </c>
      <c r="D2953" s="765" t="s">
        <v>10676</v>
      </c>
      <c r="E2953" s="22">
        <v>7782</v>
      </c>
      <c r="F2953" s="19"/>
      <c r="G2953" s="14">
        <f t="shared" si="60"/>
        <v>7782</v>
      </c>
      <c r="H2953" s="974"/>
    </row>
    <row r="2954" spans="1:10" x14ac:dyDescent="0.25">
      <c r="A2954" s="112">
        <v>45120</v>
      </c>
      <c r="B2954" s="21" t="s">
        <v>10230</v>
      </c>
      <c r="C2954" s="13" t="s">
        <v>11320</v>
      </c>
      <c r="D2954" s="765"/>
      <c r="E2954" s="22">
        <v>4226000</v>
      </c>
      <c r="F2954" s="19"/>
      <c r="G2954" s="14">
        <f t="shared" si="60"/>
        <v>4226000</v>
      </c>
      <c r="H2954" s="974"/>
    </row>
    <row r="2955" spans="1:10" x14ac:dyDescent="0.25">
      <c r="A2955" s="112">
        <v>45120</v>
      </c>
      <c r="B2955" s="21" t="s">
        <v>10230</v>
      </c>
      <c r="C2955" s="13" t="s">
        <v>11320</v>
      </c>
      <c r="D2955" s="765"/>
      <c r="E2955" s="22"/>
      <c r="F2955" s="19">
        <v>975000</v>
      </c>
      <c r="G2955" s="14">
        <f t="shared" si="60"/>
        <v>-975000</v>
      </c>
      <c r="H2955" s="974" t="s">
        <v>10444</v>
      </c>
    </row>
    <row r="2956" spans="1:10" x14ac:dyDescent="0.25">
      <c r="A2956" s="112">
        <v>45120</v>
      </c>
      <c r="B2956" s="21" t="s">
        <v>1399</v>
      </c>
      <c r="C2956" s="13" t="s">
        <v>5680</v>
      </c>
      <c r="D2956" s="765"/>
      <c r="E2956" s="22"/>
      <c r="F2956" s="19">
        <v>200000</v>
      </c>
      <c r="G2956" s="14">
        <f t="shared" si="60"/>
        <v>-200000</v>
      </c>
      <c r="H2956" s="974" t="s">
        <v>10422</v>
      </c>
    </row>
    <row r="2957" spans="1:10" x14ac:dyDescent="0.25">
      <c r="A2957" s="112">
        <v>45124</v>
      </c>
      <c r="B2957" s="21" t="s">
        <v>10149</v>
      </c>
      <c r="C2957" s="13" t="s">
        <v>8392</v>
      </c>
      <c r="D2957" s="765" t="s">
        <v>10537</v>
      </c>
      <c r="E2957" s="22">
        <v>306968</v>
      </c>
      <c r="F2957" s="19"/>
      <c r="G2957" s="14">
        <f t="shared" si="60"/>
        <v>306968</v>
      </c>
      <c r="H2957" s="974"/>
    </row>
    <row r="2958" spans="1:10" x14ac:dyDescent="0.25">
      <c r="A2958" s="112">
        <v>45124</v>
      </c>
      <c r="B2958" s="21" t="s">
        <v>10294</v>
      </c>
      <c r="C2958" s="13" t="s">
        <v>8392</v>
      </c>
      <c r="D2958" s="765" t="s">
        <v>10538</v>
      </c>
      <c r="E2958" s="22">
        <v>100000</v>
      </c>
      <c r="F2958" s="19"/>
      <c r="G2958" s="14">
        <f t="shared" si="60"/>
        <v>100000</v>
      </c>
      <c r="H2958" s="974"/>
    </row>
    <row r="2959" spans="1:10" x14ac:dyDescent="0.25">
      <c r="A2959" s="112">
        <v>45124</v>
      </c>
      <c r="B2959" s="21" t="s">
        <v>9354</v>
      </c>
      <c r="C2959" s="13" t="s">
        <v>8392</v>
      </c>
      <c r="D2959" s="765" t="s">
        <v>9049</v>
      </c>
      <c r="E2959" s="22">
        <v>140886</v>
      </c>
      <c r="F2959" s="19"/>
      <c r="G2959" s="14">
        <f t="shared" si="60"/>
        <v>140886</v>
      </c>
      <c r="H2959" s="974"/>
    </row>
    <row r="2960" spans="1:10" x14ac:dyDescent="0.25">
      <c r="A2960" s="112">
        <v>45124</v>
      </c>
      <c r="B2960" s="21" t="s">
        <v>9659</v>
      </c>
      <c r="C2960" s="13" t="s">
        <v>166</v>
      </c>
      <c r="D2960" s="765"/>
      <c r="E2960" s="22"/>
      <c r="F2960" s="19">
        <v>64100</v>
      </c>
      <c r="G2960" s="14">
        <f t="shared" si="60"/>
        <v>-64100</v>
      </c>
      <c r="H2960" s="1183" t="s">
        <v>10478</v>
      </c>
      <c r="J2960" s="127"/>
    </row>
    <row r="2961" spans="1:8" x14ac:dyDescent="0.25">
      <c r="A2961" s="112">
        <v>45124</v>
      </c>
      <c r="B2961" s="21" t="s">
        <v>9767</v>
      </c>
      <c r="C2961" s="13" t="s">
        <v>166</v>
      </c>
      <c r="D2961" s="765"/>
      <c r="E2961" s="22"/>
      <c r="F2961" s="19">
        <v>66000</v>
      </c>
      <c r="G2961" s="14">
        <f t="shared" si="60"/>
        <v>-66000</v>
      </c>
      <c r="H2961" s="1183"/>
    </row>
    <row r="2962" spans="1:8" x14ac:dyDescent="0.25">
      <c r="A2962" s="112">
        <v>45124</v>
      </c>
      <c r="B2962" s="21" t="s">
        <v>9965</v>
      </c>
      <c r="C2962" s="13" t="s">
        <v>166</v>
      </c>
      <c r="D2962" s="765"/>
      <c r="E2962" s="22"/>
      <c r="F2962" s="19">
        <v>15800</v>
      </c>
      <c r="G2962" s="14">
        <f t="shared" si="60"/>
        <v>-15800</v>
      </c>
      <c r="H2962" s="1183"/>
    </row>
    <row r="2963" spans="1:8" x14ac:dyDescent="0.25">
      <c r="A2963" s="112">
        <v>45124</v>
      </c>
      <c r="B2963" s="21" t="s">
        <v>10469</v>
      </c>
      <c r="C2963" s="13" t="s">
        <v>166</v>
      </c>
      <c r="D2963" s="765"/>
      <c r="E2963" s="22"/>
      <c r="F2963" s="19">
        <v>13260</v>
      </c>
      <c r="G2963" s="14">
        <f t="shared" si="60"/>
        <v>-13260</v>
      </c>
      <c r="H2963" s="1183"/>
    </row>
    <row r="2964" spans="1:8" x14ac:dyDescent="0.25">
      <c r="A2964" s="112">
        <v>45124</v>
      </c>
      <c r="B2964" s="21" t="s">
        <v>8655</v>
      </c>
      <c r="C2964" s="13" t="s">
        <v>166</v>
      </c>
      <c r="D2964" s="765"/>
      <c r="E2964" s="22"/>
      <c r="F2964" s="19">
        <v>290840</v>
      </c>
      <c r="G2964" s="14">
        <f t="shared" si="60"/>
        <v>-290840</v>
      </c>
      <c r="H2964" s="1184"/>
    </row>
    <row r="2965" spans="1:8" x14ac:dyDescent="0.25">
      <c r="A2965" s="112">
        <v>45124</v>
      </c>
      <c r="B2965" s="982" t="s">
        <v>10377</v>
      </c>
      <c r="C2965" s="13" t="s">
        <v>168</v>
      </c>
      <c r="D2965" s="765" t="s">
        <v>10494</v>
      </c>
      <c r="E2965" s="22">
        <v>100000</v>
      </c>
      <c r="F2965" s="19"/>
      <c r="G2965" s="14">
        <f t="shared" si="60"/>
        <v>100000</v>
      </c>
      <c r="H2965" s="13" t="s">
        <v>10495</v>
      </c>
    </row>
    <row r="2966" spans="1:8" x14ac:dyDescent="0.25">
      <c r="A2966" s="112">
        <v>45124</v>
      </c>
      <c r="B2966" s="21" t="s">
        <v>10469</v>
      </c>
      <c r="C2966" s="13" t="s">
        <v>168</v>
      </c>
      <c r="D2966" s="765" t="s">
        <v>10522</v>
      </c>
      <c r="E2966" s="22">
        <v>1039700</v>
      </c>
      <c r="F2966" s="19"/>
      <c r="G2966" s="14">
        <f t="shared" si="60"/>
        <v>1039700</v>
      </c>
      <c r="H2966" s="13"/>
    </row>
    <row r="2967" spans="1:8" x14ac:dyDescent="0.25">
      <c r="A2967" s="112">
        <v>45124</v>
      </c>
      <c r="B2967" s="21" t="s">
        <v>10469</v>
      </c>
      <c r="C2967" s="13" t="s">
        <v>168</v>
      </c>
      <c r="D2967" s="765"/>
      <c r="E2967" s="22"/>
      <c r="F2967" s="19">
        <v>1039700</v>
      </c>
      <c r="G2967" s="14">
        <f t="shared" si="60"/>
        <v>-1039700</v>
      </c>
      <c r="H2967" s="13" t="s">
        <v>10523</v>
      </c>
    </row>
    <row r="2968" spans="1:8" x14ac:dyDescent="0.25">
      <c r="A2968" s="112">
        <v>45124</v>
      </c>
      <c r="B2968" s="21" t="s">
        <v>10230</v>
      </c>
      <c r="C2968" s="13" t="s">
        <v>180</v>
      </c>
      <c r="D2968" s="765" t="s">
        <v>10567</v>
      </c>
      <c r="E2968" s="22">
        <v>278840</v>
      </c>
      <c r="F2968" s="19"/>
      <c r="G2968" s="14">
        <f t="shared" si="60"/>
        <v>278840</v>
      </c>
      <c r="H2968" s="13"/>
    </row>
    <row r="2969" spans="1:8" x14ac:dyDescent="0.25">
      <c r="A2969" s="112">
        <v>45125</v>
      </c>
      <c r="B2969" s="21" t="s">
        <v>10294</v>
      </c>
      <c r="C2969" s="13" t="s">
        <v>1802</v>
      </c>
      <c r="D2969" s="765" t="s">
        <v>10677</v>
      </c>
      <c r="E2969" s="22">
        <v>286220</v>
      </c>
      <c r="F2969" s="19"/>
      <c r="G2969" s="14">
        <f t="shared" si="60"/>
        <v>286220</v>
      </c>
      <c r="H2969" s="13"/>
    </row>
    <row r="2970" spans="1:8" x14ac:dyDescent="0.25">
      <c r="A2970" s="112">
        <v>45125</v>
      </c>
      <c r="B2970" s="21" t="s">
        <v>9505</v>
      </c>
      <c r="C2970" s="13" t="s">
        <v>168</v>
      </c>
      <c r="D2970" s="765" t="s">
        <v>10524</v>
      </c>
      <c r="E2970" s="22">
        <v>9820</v>
      </c>
      <c r="F2970" s="19"/>
      <c r="G2970" s="14">
        <f t="shared" si="60"/>
        <v>9820</v>
      </c>
      <c r="H2970" s="13" t="s">
        <v>10526</v>
      </c>
    </row>
    <row r="2971" spans="1:8" x14ac:dyDescent="0.25">
      <c r="A2971" s="112">
        <v>45125</v>
      </c>
      <c r="B2971" s="21" t="s">
        <v>10469</v>
      </c>
      <c r="C2971" s="13" t="s">
        <v>168</v>
      </c>
      <c r="D2971" s="765" t="s">
        <v>9593</v>
      </c>
      <c r="E2971" s="22">
        <v>91053</v>
      </c>
      <c r="F2971" s="19"/>
      <c r="G2971" s="14">
        <f t="shared" si="60"/>
        <v>91053</v>
      </c>
      <c r="H2971" s="13" t="s">
        <v>10527</v>
      </c>
    </row>
    <row r="2972" spans="1:8" ht="16.5" thickBot="1" x14ac:dyDescent="0.3">
      <c r="A2972" s="112">
        <v>45125</v>
      </c>
      <c r="B2972" s="982" t="s">
        <v>10377</v>
      </c>
      <c r="C2972" s="13" t="s">
        <v>168</v>
      </c>
      <c r="D2972" s="765" t="s">
        <v>10525</v>
      </c>
      <c r="E2972" s="22">
        <v>92000</v>
      </c>
      <c r="F2972" s="109"/>
      <c r="G2972" s="14">
        <f t="shared" si="60"/>
        <v>92000</v>
      </c>
      <c r="H2972" s="13" t="s">
        <v>10528</v>
      </c>
    </row>
    <row r="2973" spans="1:8" x14ac:dyDescent="0.25">
      <c r="A2973" s="112">
        <v>45125</v>
      </c>
      <c r="B2973" s="21" t="s">
        <v>8866</v>
      </c>
      <c r="C2973" s="13" t="s">
        <v>166</v>
      </c>
      <c r="D2973" s="765"/>
      <c r="E2973" s="782"/>
      <c r="F2973" s="784">
        <v>115000</v>
      </c>
      <c r="G2973" s="783">
        <f t="shared" si="60"/>
        <v>-115000</v>
      </c>
      <c r="H2973" s="1161" t="s">
        <v>10508</v>
      </c>
    </row>
    <row r="2974" spans="1:8" ht="16.5" thickBot="1" x14ac:dyDescent="0.3">
      <c r="A2974" s="112">
        <v>45125</v>
      </c>
      <c r="B2974" s="21" t="s">
        <v>10469</v>
      </c>
      <c r="C2974" s="13" t="s">
        <v>166</v>
      </c>
      <c r="D2974" s="765"/>
      <c r="E2974" s="782"/>
      <c r="F2974" s="785">
        <v>130000</v>
      </c>
      <c r="G2974" s="783">
        <f t="shared" si="60"/>
        <v>-130000</v>
      </c>
      <c r="H2974" s="1162"/>
    </row>
    <row r="2975" spans="1:8" x14ac:dyDescent="0.25">
      <c r="A2975" s="112">
        <v>45126</v>
      </c>
      <c r="B2975" s="982" t="s">
        <v>10377</v>
      </c>
      <c r="C2975" s="13" t="s">
        <v>180</v>
      </c>
      <c r="D2975" s="765" t="s">
        <v>10568</v>
      </c>
      <c r="E2975" s="22">
        <v>18720</v>
      </c>
      <c r="F2975" s="111"/>
      <c r="G2975" s="14">
        <f t="shared" si="60"/>
        <v>18720</v>
      </c>
      <c r="H2975" s="13"/>
    </row>
    <row r="2976" spans="1:8" x14ac:dyDescent="0.25">
      <c r="A2976" s="112">
        <v>45127</v>
      </c>
      <c r="B2976" s="21" t="s">
        <v>8866</v>
      </c>
      <c r="C2976" s="13" t="s">
        <v>8392</v>
      </c>
      <c r="D2976" s="765" t="s">
        <v>10529</v>
      </c>
      <c r="E2976" s="22">
        <v>30441</v>
      </c>
      <c r="F2976" s="19"/>
      <c r="G2976" s="14">
        <f t="shared" si="60"/>
        <v>30441</v>
      </c>
      <c r="H2976" s="13"/>
    </row>
    <row r="2977" spans="1:8" x14ac:dyDescent="0.25">
      <c r="A2977" s="112">
        <v>45127</v>
      </c>
      <c r="B2977" s="21" t="s">
        <v>10149</v>
      </c>
      <c r="C2977" s="13" t="s">
        <v>8392</v>
      </c>
      <c r="D2977" s="765" t="s">
        <v>10530</v>
      </c>
      <c r="E2977" s="22">
        <v>70032</v>
      </c>
      <c r="F2977" s="19"/>
      <c r="G2977" s="14">
        <f t="shared" si="60"/>
        <v>70032</v>
      </c>
      <c r="H2977" s="13"/>
    </row>
    <row r="2978" spans="1:8" x14ac:dyDescent="0.25">
      <c r="A2978" s="112">
        <v>45127</v>
      </c>
      <c r="B2978" s="21" t="s">
        <v>9767</v>
      </c>
      <c r="C2978" s="13" t="s">
        <v>8392</v>
      </c>
      <c r="D2978" s="765" t="s">
        <v>10531</v>
      </c>
      <c r="E2978" s="22">
        <v>145910</v>
      </c>
      <c r="F2978" s="19"/>
      <c r="G2978" s="14">
        <f t="shared" si="60"/>
        <v>145910</v>
      </c>
      <c r="H2978" s="13"/>
    </row>
    <row r="2979" spans="1:8" ht="16.5" thickBot="1" x14ac:dyDescent="0.3">
      <c r="A2979" s="112">
        <v>45127</v>
      </c>
      <c r="B2979" s="21" t="s">
        <v>9354</v>
      </c>
      <c r="C2979" s="13" t="s">
        <v>8392</v>
      </c>
      <c r="D2979" s="765" t="s">
        <v>10532</v>
      </c>
      <c r="E2979" s="22">
        <v>78349</v>
      </c>
      <c r="F2979" s="109"/>
      <c r="G2979" s="14">
        <f t="shared" si="60"/>
        <v>78349</v>
      </c>
      <c r="H2979" s="13"/>
    </row>
    <row r="2980" spans="1:8" x14ac:dyDescent="0.25">
      <c r="A2980" s="112">
        <v>45127</v>
      </c>
      <c r="B2980" s="21" t="s">
        <v>8655</v>
      </c>
      <c r="C2980" s="13" t="s">
        <v>8392</v>
      </c>
      <c r="D2980" s="765"/>
      <c r="E2980" s="782"/>
      <c r="F2980" s="784">
        <v>12087</v>
      </c>
      <c r="G2980" s="783">
        <f t="shared" si="60"/>
        <v>-12087</v>
      </c>
      <c r="H2980" s="1260" t="s">
        <v>10549</v>
      </c>
    </row>
    <row r="2981" spans="1:8" x14ac:dyDescent="0.25">
      <c r="A2981" s="112">
        <v>45127</v>
      </c>
      <c r="B2981" s="21" t="s">
        <v>8866</v>
      </c>
      <c r="C2981" s="13" t="s">
        <v>8392</v>
      </c>
      <c r="D2981" s="765"/>
      <c r="E2981" s="782"/>
      <c r="F2981" s="141">
        <v>182717</v>
      </c>
      <c r="G2981" s="783">
        <f t="shared" si="60"/>
        <v>-182717</v>
      </c>
      <c r="H2981" s="1261"/>
    </row>
    <row r="2982" spans="1:8" x14ac:dyDescent="0.25">
      <c r="A2982" s="112">
        <v>45127</v>
      </c>
      <c r="B2982" s="21" t="s">
        <v>9354</v>
      </c>
      <c r="C2982" s="13" t="s">
        <v>8392</v>
      </c>
      <c r="D2982" s="765"/>
      <c r="E2982" s="782"/>
      <c r="F2982" s="141">
        <v>190000</v>
      </c>
      <c r="G2982" s="783">
        <f t="shared" si="60"/>
        <v>-190000</v>
      </c>
      <c r="H2982" s="1261"/>
    </row>
    <row r="2983" spans="1:8" x14ac:dyDescent="0.25">
      <c r="A2983" s="112">
        <v>45127</v>
      </c>
      <c r="B2983" s="21" t="s">
        <v>9659</v>
      </c>
      <c r="C2983" s="13" t="s">
        <v>8392</v>
      </c>
      <c r="D2983" s="765"/>
      <c r="E2983" s="782"/>
      <c r="F2983" s="141">
        <v>45196</v>
      </c>
      <c r="G2983" s="783">
        <f t="shared" si="60"/>
        <v>-45196</v>
      </c>
      <c r="H2983" s="1261"/>
    </row>
    <row r="2984" spans="1:8" x14ac:dyDescent="0.25">
      <c r="A2984" s="112">
        <v>45127</v>
      </c>
      <c r="B2984" s="21" t="s">
        <v>9767</v>
      </c>
      <c r="C2984" s="13" t="s">
        <v>8392</v>
      </c>
      <c r="D2984" s="765"/>
      <c r="E2984" s="782"/>
      <c r="F2984" s="141">
        <v>190000</v>
      </c>
      <c r="G2984" s="783">
        <f t="shared" si="60"/>
        <v>-190000</v>
      </c>
      <c r="H2984" s="1261"/>
    </row>
    <row r="2985" spans="1:8" x14ac:dyDescent="0.25">
      <c r="A2985" s="112">
        <v>45127</v>
      </c>
      <c r="B2985" s="21" t="s">
        <v>10149</v>
      </c>
      <c r="C2985" s="13" t="s">
        <v>8392</v>
      </c>
      <c r="D2985" s="765"/>
      <c r="E2985" s="782"/>
      <c r="F2985" s="141">
        <v>190000</v>
      </c>
      <c r="G2985" s="783">
        <f t="shared" si="60"/>
        <v>-190000</v>
      </c>
      <c r="H2985" s="1261"/>
    </row>
    <row r="2986" spans="1:8" ht="16.5" thickBot="1" x14ac:dyDescent="0.3">
      <c r="A2986" s="112">
        <v>45127</v>
      </c>
      <c r="B2986" s="21" t="s">
        <v>10294</v>
      </c>
      <c r="C2986" s="13" t="s">
        <v>8392</v>
      </c>
      <c r="D2986" s="765"/>
      <c r="E2986" s="782"/>
      <c r="F2986" s="785">
        <v>190000</v>
      </c>
      <c r="G2986" s="783">
        <f t="shared" si="60"/>
        <v>-190000</v>
      </c>
      <c r="H2986" s="1262"/>
    </row>
    <row r="2987" spans="1:8" ht="21" x14ac:dyDescent="0.25">
      <c r="A2987" s="112">
        <v>45127</v>
      </c>
      <c r="B2987" s="21" t="s">
        <v>10569</v>
      </c>
      <c r="C2987" s="13" t="s">
        <v>180</v>
      </c>
      <c r="D2987" s="765" t="s">
        <v>10570</v>
      </c>
      <c r="E2987" s="782">
        <v>120960</v>
      </c>
      <c r="F2987" s="213"/>
      <c r="G2987" s="783">
        <f t="shared" si="60"/>
        <v>120960</v>
      </c>
      <c r="H2987" s="975"/>
    </row>
    <row r="2988" spans="1:8" x14ac:dyDescent="0.25">
      <c r="A2988" s="112">
        <v>45128</v>
      </c>
      <c r="B2988" s="21" t="s">
        <v>10469</v>
      </c>
      <c r="C2988" s="13" t="s">
        <v>166</v>
      </c>
      <c r="D2988" s="765" t="s">
        <v>10801</v>
      </c>
      <c r="E2988" s="22">
        <v>27640</v>
      </c>
      <c r="F2988" s="111"/>
      <c r="G2988" s="14">
        <f t="shared" ref="G2988" si="61">E2988-F2988</f>
        <v>27640</v>
      </c>
      <c r="H2988" s="13" t="s">
        <v>10536</v>
      </c>
    </row>
    <row r="2989" spans="1:8" x14ac:dyDescent="0.25">
      <c r="A2989" s="112">
        <v>45128</v>
      </c>
      <c r="B2989" s="21" t="s">
        <v>8866</v>
      </c>
      <c r="C2989" s="13" t="s">
        <v>166</v>
      </c>
      <c r="D2989" s="765" t="s">
        <v>10535</v>
      </c>
      <c r="E2989" s="22">
        <v>22500</v>
      </c>
      <c r="F2989" s="111"/>
      <c r="G2989" s="14">
        <f t="shared" si="60"/>
        <v>22500</v>
      </c>
      <c r="H2989" s="13" t="s">
        <v>10536</v>
      </c>
    </row>
    <row r="2990" spans="1:8" x14ac:dyDescent="0.25">
      <c r="A2990" s="112">
        <v>45129</v>
      </c>
      <c r="B2990" s="21" t="s">
        <v>10294</v>
      </c>
      <c r="C2990" s="13" t="s">
        <v>168</v>
      </c>
      <c r="D2990" s="765" t="s">
        <v>10566</v>
      </c>
      <c r="E2990" s="22">
        <v>188000</v>
      </c>
      <c r="F2990" s="111"/>
      <c r="G2990" s="14">
        <f t="shared" si="60"/>
        <v>188000</v>
      </c>
      <c r="H2990" s="13"/>
    </row>
    <row r="2991" spans="1:8" x14ac:dyDescent="0.25">
      <c r="A2991" s="112">
        <v>45131</v>
      </c>
      <c r="B2991" s="21" t="s">
        <v>9354</v>
      </c>
      <c r="C2991" s="13" t="s">
        <v>169</v>
      </c>
      <c r="D2991" s="765" t="s">
        <v>10571</v>
      </c>
      <c r="E2991" s="22">
        <v>76250</v>
      </c>
      <c r="F2991" s="19"/>
      <c r="G2991" s="14">
        <f t="shared" si="60"/>
        <v>76250</v>
      </c>
      <c r="H2991" s="13"/>
    </row>
    <row r="2992" spans="1:8" x14ac:dyDescent="0.25">
      <c r="A2992" s="112">
        <v>45131</v>
      </c>
      <c r="B2992" s="21" t="s">
        <v>8874</v>
      </c>
      <c r="C2992" s="13" t="s">
        <v>7465</v>
      </c>
      <c r="D2992" s="765"/>
      <c r="E2992" s="22"/>
      <c r="F2992" s="19">
        <v>385000</v>
      </c>
      <c r="G2992" s="14">
        <f t="shared" si="60"/>
        <v>-385000</v>
      </c>
      <c r="H2992" s="13" t="s">
        <v>10584</v>
      </c>
    </row>
    <row r="2993" spans="1:8" x14ac:dyDescent="0.25">
      <c r="A2993" s="112">
        <v>45132</v>
      </c>
      <c r="B2993" s="21" t="s">
        <v>9965</v>
      </c>
      <c r="C2993" s="13" t="s">
        <v>1802</v>
      </c>
      <c r="D2993" s="765" t="s">
        <v>10678</v>
      </c>
      <c r="E2993" s="22">
        <v>54431</v>
      </c>
      <c r="F2993" s="19"/>
      <c r="G2993" s="14">
        <f t="shared" si="60"/>
        <v>54431</v>
      </c>
      <c r="H2993" s="13"/>
    </row>
    <row r="2994" spans="1:8" x14ac:dyDescent="0.25">
      <c r="A2994" s="112">
        <v>45132</v>
      </c>
      <c r="B2994" s="21" t="s">
        <v>10469</v>
      </c>
      <c r="C2994" s="13" t="s">
        <v>168</v>
      </c>
      <c r="D2994" s="765" t="s">
        <v>9982</v>
      </c>
      <c r="E2994" s="22">
        <v>24000</v>
      </c>
      <c r="F2994" s="19"/>
      <c r="G2994" s="14">
        <f t="shared" si="60"/>
        <v>24000</v>
      </c>
      <c r="H2994" s="13"/>
    </row>
    <row r="2995" spans="1:8" x14ac:dyDescent="0.25">
      <c r="A2995" s="112">
        <v>45132</v>
      </c>
      <c r="B2995" s="21" t="s">
        <v>10294</v>
      </c>
      <c r="C2995" s="13" t="s">
        <v>168</v>
      </c>
      <c r="D2995" s="765" t="s">
        <v>10618</v>
      </c>
      <c r="E2995" s="22"/>
      <c r="F2995" s="19"/>
      <c r="G2995" s="14">
        <f t="shared" si="60"/>
        <v>0</v>
      </c>
      <c r="H2995" s="13"/>
    </row>
    <row r="2996" spans="1:8" x14ac:dyDescent="0.25">
      <c r="A2996" s="112">
        <v>45132</v>
      </c>
      <c r="B2996" s="21" t="s">
        <v>8557</v>
      </c>
      <c r="C2996" s="13" t="s">
        <v>168</v>
      </c>
      <c r="D2996" s="765" t="s">
        <v>10619</v>
      </c>
      <c r="E2996" s="22">
        <v>83200</v>
      </c>
      <c r="F2996" s="19"/>
      <c r="G2996" s="14">
        <f t="shared" si="60"/>
        <v>83200</v>
      </c>
      <c r="H2996" s="13"/>
    </row>
    <row r="2997" spans="1:8" x14ac:dyDescent="0.25">
      <c r="A2997" s="112">
        <v>45133</v>
      </c>
      <c r="B2997" s="21" t="s">
        <v>9354</v>
      </c>
      <c r="C2997" s="13" t="s">
        <v>7465</v>
      </c>
      <c r="D2997" s="765" t="s">
        <v>10621</v>
      </c>
      <c r="E2997" s="22">
        <v>136390</v>
      </c>
      <c r="F2997" s="19"/>
      <c r="G2997" s="14">
        <f t="shared" si="60"/>
        <v>136390</v>
      </c>
      <c r="H2997" s="13"/>
    </row>
    <row r="2998" spans="1:8" x14ac:dyDescent="0.25">
      <c r="A2998" s="112">
        <v>45133</v>
      </c>
      <c r="B2998" s="21" t="s">
        <v>9984</v>
      </c>
      <c r="C2998" s="13" t="s">
        <v>7465</v>
      </c>
      <c r="D2998" s="765" t="s">
        <v>10622</v>
      </c>
      <c r="E2998" s="22">
        <v>10125</v>
      </c>
      <c r="F2998" s="19"/>
      <c r="G2998" s="14">
        <f t="shared" si="60"/>
        <v>10125</v>
      </c>
      <c r="H2998" s="13"/>
    </row>
    <row r="2999" spans="1:8" x14ac:dyDescent="0.25">
      <c r="A2999" s="112">
        <v>45133</v>
      </c>
      <c r="B2999" s="21" t="s">
        <v>9505</v>
      </c>
      <c r="C2999" s="13" t="s">
        <v>8392</v>
      </c>
      <c r="D2999" s="765" t="s">
        <v>10623</v>
      </c>
      <c r="E2999" s="22">
        <v>28019</v>
      </c>
      <c r="F2999" s="19"/>
      <c r="G2999" s="14">
        <f t="shared" si="60"/>
        <v>28019</v>
      </c>
      <c r="H2999" s="13"/>
    </row>
    <row r="3000" spans="1:8" x14ac:dyDescent="0.25">
      <c r="A3000" s="112">
        <v>45133</v>
      </c>
      <c r="B3000" s="21" t="s">
        <v>9354</v>
      </c>
      <c r="C3000" s="13" t="s">
        <v>8392</v>
      </c>
      <c r="D3000" s="765" t="s">
        <v>10624</v>
      </c>
      <c r="E3000" s="22">
        <v>92172</v>
      </c>
      <c r="F3000" s="19"/>
      <c r="G3000" s="14">
        <f t="shared" si="60"/>
        <v>92172</v>
      </c>
      <c r="H3000" s="13"/>
    </row>
    <row r="3001" spans="1:8" x14ac:dyDescent="0.25">
      <c r="A3001" s="112">
        <v>45136</v>
      </c>
      <c r="B3001" s="21" t="s">
        <v>10230</v>
      </c>
      <c r="C3001" s="13" t="s">
        <v>8392</v>
      </c>
      <c r="D3001" s="765" t="s">
        <v>10625</v>
      </c>
      <c r="E3001" s="22">
        <v>149586</v>
      </c>
      <c r="F3001" s="19"/>
      <c r="G3001" s="14">
        <f t="shared" si="60"/>
        <v>149586</v>
      </c>
      <c r="H3001" s="13"/>
    </row>
    <row r="3002" spans="1:8" x14ac:dyDescent="0.25">
      <c r="A3002" s="112">
        <v>45138</v>
      </c>
      <c r="B3002" s="982" t="s">
        <v>10377</v>
      </c>
      <c r="C3002" s="13" t="s">
        <v>166</v>
      </c>
      <c r="D3002" s="765" t="s">
        <v>10802</v>
      </c>
      <c r="E3002" s="22">
        <v>13755</v>
      </c>
      <c r="F3002" s="19"/>
      <c r="G3002" s="14">
        <f t="shared" si="60"/>
        <v>13755</v>
      </c>
      <c r="H3002" s="13"/>
    </row>
    <row r="3003" spans="1:8" x14ac:dyDescent="0.25">
      <c r="A3003" s="112">
        <v>45138</v>
      </c>
      <c r="B3003" s="982" t="s">
        <v>9830</v>
      </c>
      <c r="C3003" s="13" t="s">
        <v>168</v>
      </c>
      <c r="D3003" s="765" t="s">
        <v>11792</v>
      </c>
      <c r="E3003" s="22">
        <v>1741376</v>
      </c>
      <c r="F3003" s="19"/>
      <c r="G3003" s="14">
        <f t="shared" si="60"/>
        <v>1741376</v>
      </c>
      <c r="H3003" s="13"/>
    </row>
    <row r="3004" spans="1:8" x14ac:dyDescent="0.25">
      <c r="A3004" s="112">
        <v>45139</v>
      </c>
      <c r="B3004" s="21" t="s">
        <v>10569</v>
      </c>
      <c r="C3004" s="13" t="s">
        <v>169</v>
      </c>
      <c r="D3004" s="765" t="s">
        <v>9361</v>
      </c>
      <c r="E3004" s="22">
        <v>7580</v>
      </c>
      <c r="F3004" s="19"/>
      <c r="G3004" s="14">
        <f t="shared" si="60"/>
        <v>7580</v>
      </c>
      <c r="H3004" s="13"/>
    </row>
    <row r="3005" spans="1:8" x14ac:dyDescent="0.25">
      <c r="A3005" s="112">
        <v>45139</v>
      </c>
      <c r="B3005" s="21" t="s">
        <v>10149</v>
      </c>
      <c r="C3005" s="13" t="s">
        <v>8392</v>
      </c>
      <c r="D3005" s="765"/>
      <c r="E3005" s="22"/>
      <c r="F3005" s="19">
        <v>895000</v>
      </c>
      <c r="G3005" s="14">
        <f t="shared" si="60"/>
        <v>-895000</v>
      </c>
      <c r="H3005" s="13" t="s">
        <v>10483</v>
      </c>
    </row>
    <row r="3006" spans="1:8" x14ac:dyDescent="0.25">
      <c r="A3006" s="112">
        <v>45139</v>
      </c>
      <c r="B3006" s="21" t="s">
        <v>10230</v>
      </c>
      <c r="C3006" s="13" t="s">
        <v>180</v>
      </c>
      <c r="D3006" s="765" t="s">
        <v>10723</v>
      </c>
      <c r="E3006" s="22">
        <v>99200</v>
      </c>
      <c r="F3006" s="19"/>
      <c r="G3006" s="14">
        <f t="shared" si="60"/>
        <v>99200</v>
      </c>
      <c r="H3006" s="13"/>
    </row>
    <row r="3007" spans="1:8" x14ac:dyDescent="0.25">
      <c r="A3007" s="112">
        <v>45140</v>
      </c>
      <c r="B3007" s="21" t="s">
        <v>10469</v>
      </c>
      <c r="C3007" s="13" t="s">
        <v>164</v>
      </c>
      <c r="D3007" s="765" t="s">
        <v>10681</v>
      </c>
      <c r="E3007" s="22">
        <v>34252</v>
      </c>
      <c r="F3007" s="19"/>
      <c r="G3007" s="14">
        <f t="shared" si="60"/>
        <v>34252</v>
      </c>
      <c r="H3007" s="13"/>
    </row>
    <row r="3008" spans="1:8" x14ac:dyDescent="0.25">
      <c r="A3008" s="112">
        <v>45141</v>
      </c>
      <c r="B3008" s="21" t="s">
        <v>10569</v>
      </c>
      <c r="C3008" s="13" t="s">
        <v>7465</v>
      </c>
      <c r="D3008" s="765" t="s">
        <v>10683</v>
      </c>
      <c r="E3008" s="22">
        <v>752630</v>
      </c>
      <c r="F3008" s="19"/>
      <c r="G3008" s="14">
        <f t="shared" si="60"/>
        <v>752630</v>
      </c>
      <c r="H3008" s="13"/>
    </row>
    <row r="3009" spans="1:8" x14ac:dyDescent="0.25">
      <c r="A3009" s="112">
        <v>45141</v>
      </c>
      <c r="B3009" s="21" t="s">
        <v>10907</v>
      </c>
      <c r="C3009" s="13" t="s">
        <v>1802</v>
      </c>
      <c r="D3009" s="765" t="s">
        <v>9964</v>
      </c>
      <c r="E3009" s="22">
        <v>75050</v>
      </c>
      <c r="F3009" s="19"/>
      <c r="G3009" s="14">
        <f t="shared" si="60"/>
        <v>75050</v>
      </c>
      <c r="H3009" s="13"/>
    </row>
    <row r="3010" spans="1:8" x14ac:dyDescent="0.25">
      <c r="A3010" s="112">
        <v>45141</v>
      </c>
      <c r="B3010" s="21" t="s">
        <v>10230</v>
      </c>
      <c r="C3010" s="13" t="s">
        <v>8392</v>
      </c>
      <c r="D3010" s="765" t="s">
        <v>10685</v>
      </c>
      <c r="E3010" s="22">
        <v>447395</v>
      </c>
      <c r="F3010" s="19"/>
      <c r="G3010" s="14">
        <f t="shared" si="60"/>
        <v>447395</v>
      </c>
      <c r="H3010" s="13"/>
    </row>
    <row r="3011" spans="1:8" x14ac:dyDescent="0.25">
      <c r="A3011" s="112">
        <v>45141</v>
      </c>
      <c r="B3011" s="21" t="s">
        <v>10149</v>
      </c>
      <c r="C3011" s="13" t="s">
        <v>8392</v>
      </c>
      <c r="D3011" s="765" t="s">
        <v>10686</v>
      </c>
      <c r="E3011" s="22">
        <v>51609</v>
      </c>
      <c r="F3011" s="19"/>
      <c r="G3011" s="14">
        <f t="shared" si="60"/>
        <v>51609</v>
      </c>
      <c r="H3011" s="13"/>
    </row>
    <row r="3012" spans="1:8" x14ac:dyDescent="0.25">
      <c r="A3012" s="112">
        <v>45141</v>
      </c>
      <c r="B3012" s="21" t="s">
        <v>9354</v>
      </c>
      <c r="C3012" s="13" t="s">
        <v>8392</v>
      </c>
      <c r="D3012" s="765" t="s">
        <v>10687</v>
      </c>
      <c r="E3012" s="22">
        <v>24550</v>
      </c>
      <c r="F3012" s="19"/>
      <c r="G3012" s="14">
        <f t="shared" si="60"/>
        <v>24550</v>
      </c>
      <c r="H3012" s="13"/>
    </row>
    <row r="3013" spans="1:8" x14ac:dyDescent="0.25">
      <c r="A3013" s="112">
        <v>45141</v>
      </c>
      <c r="B3013" s="21" t="s">
        <v>10569</v>
      </c>
      <c r="C3013" s="13" t="s">
        <v>8392</v>
      </c>
      <c r="D3013" s="765" t="s">
        <v>10688</v>
      </c>
      <c r="E3013" s="22">
        <v>11574</v>
      </c>
      <c r="F3013" s="19"/>
      <c r="G3013" s="14">
        <f t="shared" si="60"/>
        <v>11574</v>
      </c>
      <c r="H3013" s="13"/>
    </row>
    <row r="3014" spans="1:8" x14ac:dyDescent="0.25">
      <c r="A3014" s="112">
        <v>45141</v>
      </c>
      <c r="B3014" s="982" t="s">
        <v>10377</v>
      </c>
      <c r="C3014" s="13" t="s">
        <v>8392</v>
      </c>
      <c r="D3014" s="765" t="s">
        <v>10689</v>
      </c>
      <c r="E3014" s="22">
        <v>118168</v>
      </c>
      <c r="F3014" s="19"/>
      <c r="G3014" s="14">
        <f t="shared" si="60"/>
        <v>118168</v>
      </c>
      <c r="H3014" s="13"/>
    </row>
    <row r="3015" spans="1:8" x14ac:dyDescent="0.25">
      <c r="A3015" s="112">
        <v>45142</v>
      </c>
      <c r="B3015" s="21" t="s">
        <v>10469</v>
      </c>
      <c r="C3015" s="13" t="s">
        <v>164</v>
      </c>
      <c r="D3015" s="765" t="s">
        <v>10682</v>
      </c>
      <c r="E3015" s="22">
        <v>14831</v>
      </c>
      <c r="F3015" s="19"/>
      <c r="G3015" s="14">
        <f t="shared" si="60"/>
        <v>14831</v>
      </c>
      <c r="H3015" s="13"/>
    </row>
    <row r="3016" spans="1:8" x14ac:dyDescent="0.25">
      <c r="A3016" s="112">
        <v>45142</v>
      </c>
      <c r="B3016" s="21" t="s">
        <v>9984</v>
      </c>
      <c r="C3016" s="13" t="s">
        <v>169</v>
      </c>
      <c r="D3016" s="765" t="s">
        <v>10806</v>
      </c>
      <c r="E3016" s="22">
        <v>32035</v>
      </c>
      <c r="F3016" s="19"/>
      <c r="G3016" s="14">
        <f t="shared" si="60"/>
        <v>32035</v>
      </c>
      <c r="H3016" s="13"/>
    </row>
    <row r="3017" spans="1:8" x14ac:dyDescent="0.25">
      <c r="A3017" s="112">
        <v>45143</v>
      </c>
      <c r="B3017" s="21" t="s">
        <v>10294</v>
      </c>
      <c r="C3017" s="13" t="s">
        <v>1802</v>
      </c>
      <c r="D3017" s="765"/>
      <c r="E3017" s="22"/>
      <c r="F3017" s="19">
        <v>16490</v>
      </c>
      <c r="G3017" s="14">
        <f t="shared" si="60"/>
        <v>-16490</v>
      </c>
      <c r="H3017" s="13" t="s">
        <v>4469</v>
      </c>
    </row>
    <row r="3018" spans="1:8" x14ac:dyDescent="0.25">
      <c r="A3018" s="112">
        <v>45143</v>
      </c>
      <c r="B3018" s="21" t="s">
        <v>9354</v>
      </c>
      <c r="C3018" s="13" t="s">
        <v>7465</v>
      </c>
      <c r="D3018" s="765" t="s">
        <v>10684</v>
      </c>
      <c r="E3018" s="22">
        <v>153990</v>
      </c>
      <c r="F3018" s="19"/>
      <c r="G3018" s="14">
        <f t="shared" si="60"/>
        <v>153990</v>
      </c>
      <c r="H3018" s="13"/>
    </row>
    <row r="3019" spans="1:8" x14ac:dyDescent="0.25">
      <c r="A3019" s="112">
        <v>45143</v>
      </c>
      <c r="B3019" s="21" t="s">
        <v>10230</v>
      </c>
      <c r="C3019" s="13" t="s">
        <v>8392</v>
      </c>
      <c r="D3019" s="765" t="s">
        <v>10690</v>
      </c>
      <c r="E3019" s="22">
        <v>119072</v>
      </c>
      <c r="F3019" s="19"/>
      <c r="G3019" s="14">
        <f t="shared" si="60"/>
        <v>119072</v>
      </c>
      <c r="H3019" s="13"/>
    </row>
    <row r="3020" spans="1:8" x14ac:dyDescent="0.25">
      <c r="A3020" s="112">
        <v>45143</v>
      </c>
      <c r="B3020" s="21" t="s">
        <v>10294</v>
      </c>
      <c r="C3020" s="13" t="s">
        <v>1802</v>
      </c>
      <c r="D3020" s="765"/>
      <c r="E3020" s="22"/>
      <c r="F3020" s="19">
        <v>231000</v>
      </c>
      <c r="G3020" s="14">
        <f t="shared" si="60"/>
        <v>-231000</v>
      </c>
      <c r="H3020" s="13" t="s">
        <v>10217</v>
      </c>
    </row>
    <row r="3021" spans="1:8" x14ac:dyDescent="0.25">
      <c r="A3021" s="112">
        <v>45147</v>
      </c>
      <c r="B3021" s="21" t="s">
        <v>10469</v>
      </c>
      <c r="C3021" s="13" t="s">
        <v>168</v>
      </c>
      <c r="D3021" s="765" t="s">
        <v>10742</v>
      </c>
      <c r="E3021" s="22">
        <v>88971</v>
      </c>
      <c r="F3021" s="19"/>
      <c r="G3021" s="14">
        <f t="shared" si="60"/>
        <v>88971</v>
      </c>
      <c r="H3021" s="13"/>
    </row>
    <row r="3022" spans="1:8" x14ac:dyDescent="0.25">
      <c r="A3022" s="112">
        <v>45148</v>
      </c>
      <c r="B3022" s="21" t="s">
        <v>10149</v>
      </c>
      <c r="C3022" s="13" t="s">
        <v>8392</v>
      </c>
      <c r="D3022" s="765" t="s">
        <v>10830</v>
      </c>
      <c r="E3022" s="22">
        <v>49067</v>
      </c>
      <c r="F3022" s="19"/>
      <c r="G3022" s="14">
        <f t="shared" si="60"/>
        <v>49067</v>
      </c>
      <c r="H3022" s="13"/>
    </row>
    <row r="3023" spans="1:8" x14ac:dyDescent="0.25">
      <c r="A3023" s="112">
        <v>45149</v>
      </c>
      <c r="B3023" s="982" t="s">
        <v>10377</v>
      </c>
      <c r="C3023" s="13" t="s">
        <v>8392</v>
      </c>
      <c r="D3023" s="765" t="s">
        <v>10831</v>
      </c>
      <c r="E3023" s="22">
        <v>70850</v>
      </c>
      <c r="F3023" s="19"/>
      <c r="G3023" s="14">
        <f t="shared" si="60"/>
        <v>70850</v>
      </c>
      <c r="H3023" s="13"/>
    </row>
    <row r="3024" spans="1:8" x14ac:dyDescent="0.25">
      <c r="A3024" s="112">
        <v>45149</v>
      </c>
      <c r="B3024" s="21" t="s">
        <v>10149</v>
      </c>
      <c r="C3024" s="13" t="s">
        <v>166</v>
      </c>
      <c r="D3024" s="765" t="s">
        <v>10837</v>
      </c>
      <c r="E3024" s="22">
        <v>20300</v>
      </c>
      <c r="F3024" s="19"/>
      <c r="G3024" s="14">
        <f t="shared" si="60"/>
        <v>20300</v>
      </c>
      <c r="H3024" s="53"/>
    </row>
    <row r="3025" spans="1:8" x14ac:dyDescent="0.25">
      <c r="A3025" s="112">
        <v>45149</v>
      </c>
      <c r="B3025" s="21" t="s">
        <v>10230</v>
      </c>
      <c r="C3025" s="13" t="s">
        <v>7465</v>
      </c>
      <c r="D3025" s="765" t="s">
        <v>10842</v>
      </c>
      <c r="E3025" s="22">
        <v>67956</v>
      </c>
      <c r="F3025" s="19"/>
      <c r="G3025" s="14">
        <f t="shared" si="60"/>
        <v>67956</v>
      </c>
      <c r="H3025" s="53"/>
    </row>
    <row r="3026" spans="1:8" x14ac:dyDescent="0.25">
      <c r="A3026" s="112">
        <v>45150</v>
      </c>
      <c r="B3026" s="21" t="s">
        <v>10149</v>
      </c>
      <c r="C3026" s="13" t="s">
        <v>8392</v>
      </c>
      <c r="D3026" s="765" t="s">
        <v>10832</v>
      </c>
      <c r="E3026" s="22">
        <v>30498</v>
      </c>
      <c r="F3026" s="19"/>
      <c r="G3026" s="14">
        <f t="shared" si="60"/>
        <v>30498</v>
      </c>
      <c r="H3026" s="53"/>
    </row>
    <row r="3027" spans="1:8" x14ac:dyDescent="0.25">
      <c r="A3027" s="112">
        <v>45150</v>
      </c>
      <c r="B3027" s="21" t="s">
        <v>10149</v>
      </c>
      <c r="C3027" s="13" t="s">
        <v>164</v>
      </c>
      <c r="D3027" s="765" t="s">
        <v>11039</v>
      </c>
      <c r="E3027" s="22">
        <v>6023</v>
      </c>
      <c r="F3027" s="19"/>
      <c r="G3027" s="14">
        <f t="shared" si="60"/>
        <v>6023</v>
      </c>
      <c r="H3027" s="53"/>
    </row>
    <row r="3028" spans="1:8" x14ac:dyDescent="0.25">
      <c r="A3028" s="112">
        <v>45153</v>
      </c>
      <c r="B3028" s="21" t="s">
        <v>7919</v>
      </c>
      <c r="C3028" s="13" t="s">
        <v>7465</v>
      </c>
      <c r="D3028" s="765"/>
      <c r="E3028" s="22"/>
      <c r="F3028" s="19">
        <v>665882</v>
      </c>
      <c r="G3028" s="14">
        <f t="shared" si="60"/>
        <v>-665882</v>
      </c>
      <c r="H3028" s="1225" t="s">
        <v>10750</v>
      </c>
    </row>
    <row r="3029" spans="1:8" x14ac:dyDescent="0.25">
      <c r="A3029" s="112">
        <v>45153</v>
      </c>
      <c r="B3029" s="21" t="s">
        <v>8874</v>
      </c>
      <c r="C3029" s="13" t="s">
        <v>7465</v>
      </c>
      <c r="D3029" s="765"/>
      <c r="E3029" s="22"/>
      <c r="F3029" s="19">
        <v>201658</v>
      </c>
      <c r="G3029" s="14">
        <f t="shared" si="60"/>
        <v>-201658</v>
      </c>
      <c r="H3029" s="1226"/>
    </row>
    <row r="3030" spans="1:8" x14ac:dyDescent="0.25">
      <c r="A3030" s="112">
        <v>45153</v>
      </c>
      <c r="B3030" s="21" t="s">
        <v>9659</v>
      </c>
      <c r="C3030" s="13" t="s">
        <v>7465</v>
      </c>
      <c r="D3030" s="765"/>
      <c r="E3030" s="22"/>
      <c r="F3030" s="19">
        <v>482460</v>
      </c>
      <c r="G3030" s="14">
        <f t="shared" si="60"/>
        <v>-482460</v>
      </c>
      <c r="H3030" s="1227"/>
    </row>
    <row r="3031" spans="1:8" ht="16.5" thickBot="1" x14ac:dyDescent="0.3">
      <c r="A3031" s="112">
        <v>45153</v>
      </c>
      <c r="B3031" s="21" t="s">
        <v>8655</v>
      </c>
      <c r="C3031" s="13" t="s">
        <v>5680</v>
      </c>
      <c r="D3031" s="765"/>
      <c r="E3031" s="22"/>
      <c r="F3031" s="109">
        <v>200000</v>
      </c>
      <c r="G3031" s="14">
        <f t="shared" si="60"/>
        <v>-200000</v>
      </c>
      <c r="H3031" s="13" t="s">
        <v>10751</v>
      </c>
    </row>
    <row r="3032" spans="1:8" x14ac:dyDescent="0.25">
      <c r="A3032" s="112">
        <v>45154</v>
      </c>
      <c r="B3032" s="21" t="s">
        <v>8866</v>
      </c>
      <c r="C3032" s="13" t="s">
        <v>8392</v>
      </c>
      <c r="D3032" s="765"/>
      <c r="E3032" s="782"/>
      <c r="F3032" s="784">
        <v>72078</v>
      </c>
      <c r="G3032" s="783">
        <f t="shared" si="60"/>
        <v>-72078</v>
      </c>
      <c r="H3032" s="1249" t="s">
        <v>10846</v>
      </c>
    </row>
    <row r="3033" spans="1:8" x14ac:dyDescent="0.25">
      <c r="A3033" s="112">
        <v>45154</v>
      </c>
      <c r="B3033" s="21" t="s">
        <v>9354</v>
      </c>
      <c r="C3033" s="13" t="s">
        <v>8392</v>
      </c>
      <c r="D3033" s="765"/>
      <c r="E3033" s="782"/>
      <c r="F3033" s="141">
        <v>150000</v>
      </c>
      <c r="G3033" s="783">
        <f t="shared" ref="G3033:G3170" si="62">E3033-F3033</f>
        <v>-150000</v>
      </c>
      <c r="H3033" s="1250"/>
    </row>
    <row r="3034" spans="1:8" x14ac:dyDescent="0.25">
      <c r="A3034" s="112">
        <v>45154</v>
      </c>
      <c r="B3034" s="21" t="s">
        <v>9767</v>
      </c>
      <c r="C3034" s="13" t="s">
        <v>8392</v>
      </c>
      <c r="D3034" s="765"/>
      <c r="E3034" s="782"/>
      <c r="F3034" s="141">
        <v>372320</v>
      </c>
      <c r="G3034" s="783">
        <f t="shared" si="62"/>
        <v>-372320</v>
      </c>
      <c r="H3034" s="1250"/>
    </row>
    <row r="3035" spans="1:8" x14ac:dyDescent="0.25">
      <c r="A3035" s="112">
        <v>45154</v>
      </c>
      <c r="B3035" s="21" t="s">
        <v>10149</v>
      </c>
      <c r="C3035" s="13" t="s">
        <v>8392</v>
      </c>
      <c r="D3035" s="765"/>
      <c r="E3035" s="782"/>
      <c r="F3035" s="141">
        <v>300000</v>
      </c>
      <c r="G3035" s="783">
        <f t="shared" si="62"/>
        <v>-300000</v>
      </c>
      <c r="H3035" s="1250"/>
    </row>
    <row r="3036" spans="1:8" x14ac:dyDescent="0.25">
      <c r="A3036" s="112">
        <v>45154</v>
      </c>
      <c r="B3036" s="982" t="s">
        <v>10377</v>
      </c>
      <c r="C3036" s="13" t="s">
        <v>8392</v>
      </c>
      <c r="D3036" s="765"/>
      <c r="E3036" s="782"/>
      <c r="F3036" s="141">
        <v>100000</v>
      </c>
      <c r="G3036" s="783">
        <f t="shared" si="62"/>
        <v>-100000</v>
      </c>
      <c r="H3036" s="1250"/>
    </row>
    <row r="3037" spans="1:8" x14ac:dyDescent="0.25">
      <c r="A3037" s="265">
        <v>45154</v>
      </c>
      <c r="B3037" s="977" t="s">
        <v>10230</v>
      </c>
      <c r="C3037" s="53" t="s">
        <v>8392</v>
      </c>
      <c r="D3037" s="776"/>
      <c r="E3037" s="954"/>
      <c r="F3037" s="146">
        <v>5602</v>
      </c>
      <c r="G3037" s="978">
        <f t="shared" si="62"/>
        <v>-5602</v>
      </c>
      <c r="H3037" s="1251"/>
    </row>
    <row r="3038" spans="1:8" ht="23.25" x14ac:dyDescent="0.25">
      <c r="A3038" s="112">
        <v>45154</v>
      </c>
      <c r="B3038" s="21" t="s">
        <v>10294</v>
      </c>
      <c r="C3038" s="13" t="s">
        <v>169</v>
      </c>
      <c r="D3038" s="765" t="s">
        <v>10807</v>
      </c>
      <c r="E3038" s="22">
        <v>117640</v>
      </c>
      <c r="F3038" s="19"/>
      <c r="G3038" s="14">
        <f t="shared" ref="G3038:G3039" si="63">E3038-F3038</f>
        <v>117640</v>
      </c>
      <c r="H3038" s="303"/>
    </row>
    <row r="3039" spans="1:8" ht="23.25" x14ac:dyDescent="0.25">
      <c r="A3039" s="112">
        <v>45154</v>
      </c>
      <c r="B3039" s="21" t="s">
        <v>10294</v>
      </c>
      <c r="C3039" s="13" t="s">
        <v>169</v>
      </c>
      <c r="D3039" s="765" t="s">
        <v>10808</v>
      </c>
      <c r="E3039" s="22">
        <v>12252</v>
      </c>
      <c r="F3039" s="19"/>
      <c r="G3039" s="14">
        <f t="shared" si="63"/>
        <v>12252</v>
      </c>
      <c r="H3039" s="303"/>
    </row>
    <row r="3040" spans="1:8" ht="23.25" x14ac:dyDescent="0.25">
      <c r="A3040" s="112">
        <v>45154</v>
      </c>
      <c r="B3040" s="21" t="s">
        <v>10469</v>
      </c>
      <c r="C3040" s="13" t="s">
        <v>166</v>
      </c>
      <c r="D3040" s="765" t="s">
        <v>10803</v>
      </c>
      <c r="E3040" s="22">
        <v>7000</v>
      </c>
      <c r="F3040" s="19"/>
      <c r="G3040" s="14">
        <f t="shared" si="62"/>
        <v>7000</v>
      </c>
      <c r="H3040" s="303"/>
    </row>
    <row r="3041" spans="1:8" ht="23.25" x14ac:dyDescent="0.25">
      <c r="A3041" s="112">
        <v>45154</v>
      </c>
      <c r="B3041" s="21" t="s">
        <v>10294</v>
      </c>
      <c r="C3041" s="13" t="s">
        <v>164</v>
      </c>
      <c r="D3041" s="765" t="s">
        <v>10838</v>
      </c>
      <c r="E3041" s="22">
        <v>6055</v>
      </c>
      <c r="F3041" s="19"/>
      <c r="G3041" s="14">
        <f t="shared" si="62"/>
        <v>6055</v>
      </c>
      <c r="H3041" s="979"/>
    </row>
    <row r="3042" spans="1:8" ht="23.25" x14ac:dyDescent="0.25">
      <c r="A3042" s="112">
        <v>45154</v>
      </c>
      <c r="B3042" s="21" t="s">
        <v>9965</v>
      </c>
      <c r="C3042" s="13" t="s">
        <v>164</v>
      </c>
      <c r="D3042" s="765" t="s">
        <v>10839</v>
      </c>
      <c r="E3042" s="22">
        <v>1260</v>
      </c>
      <c r="F3042" s="19"/>
      <c r="G3042" s="14">
        <f t="shared" si="62"/>
        <v>1260</v>
      </c>
      <c r="H3042" s="979"/>
    </row>
    <row r="3043" spans="1:8" ht="15.75" customHeight="1" x14ac:dyDescent="0.25">
      <c r="A3043" s="112">
        <v>45156</v>
      </c>
      <c r="B3043" s="21" t="s">
        <v>10149</v>
      </c>
      <c r="C3043" s="13" t="s">
        <v>166</v>
      </c>
      <c r="D3043" s="1245" t="s">
        <v>10804</v>
      </c>
      <c r="E3043" s="22">
        <v>20300</v>
      </c>
      <c r="F3043" s="19"/>
      <c r="G3043" s="14">
        <f t="shared" si="62"/>
        <v>20300</v>
      </c>
      <c r="H3043" s="1164" t="s">
        <v>9324</v>
      </c>
    </row>
    <row r="3044" spans="1:8" ht="15.75" customHeight="1" x14ac:dyDescent="0.25">
      <c r="A3044" s="112">
        <v>45156</v>
      </c>
      <c r="B3044" s="982" t="s">
        <v>10377</v>
      </c>
      <c r="C3044" s="13" t="s">
        <v>166</v>
      </c>
      <c r="D3044" s="1245"/>
      <c r="E3044" s="22">
        <v>45000</v>
      </c>
      <c r="F3044" s="19"/>
      <c r="G3044" s="14">
        <f t="shared" si="62"/>
        <v>45000</v>
      </c>
      <c r="H3044" s="1165"/>
    </row>
    <row r="3045" spans="1:8" x14ac:dyDescent="0.25">
      <c r="A3045" s="112">
        <v>45156</v>
      </c>
      <c r="B3045" s="21" t="s">
        <v>8655</v>
      </c>
      <c r="C3045" s="13" t="s">
        <v>166</v>
      </c>
      <c r="D3045" s="765"/>
      <c r="E3045" s="22"/>
      <c r="F3045" s="19">
        <v>64845</v>
      </c>
      <c r="G3045" s="14">
        <f t="shared" si="62"/>
        <v>-64845</v>
      </c>
      <c r="H3045" s="1182" t="s">
        <v>10841</v>
      </c>
    </row>
    <row r="3046" spans="1:8" x14ac:dyDescent="0.25">
      <c r="A3046" s="112">
        <v>45156</v>
      </c>
      <c r="B3046" s="21" t="s">
        <v>8866</v>
      </c>
      <c r="C3046" s="13" t="s">
        <v>166</v>
      </c>
      <c r="D3046" s="765"/>
      <c r="E3046" s="22"/>
      <c r="F3046" s="19">
        <v>22500</v>
      </c>
      <c r="G3046" s="14">
        <f t="shared" si="62"/>
        <v>-22500</v>
      </c>
      <c r="H3046" s="1183"/>
    </row>
    <row r="3047" spans="1:8" x14ac:dyDescent="0.25">
      <c r="A3047" s="112">
        <v>45156</v>
      </c>
      <c r="B3047" s="21" t="s">
        <v>10149</v>
      </c>
      <c r="C3047" s="13" t="s">
        <v>166</v>
      </c>
      <c r="D3047" s="765"/>
      <c r="E3047" s="22"/>
      <c r="F3047" s="19">
        <v>19260</v>
      </c>
      <c r="G3047" s="14">
        <f t="shared" si="62"/>
        <v>-19260</v>
      </c>
      <c r="H3047" s="1183"/>
    </row>
    <row r="3048" spans="1:8" x14ac:dyDescent="0.25">
      <c r="A3048" s="112">
        <v>45156</v>
      </c>
      <c r="B3048" s="21" t="s">
        <v>10469</v>
      </c>
      <c r="C3048" s="13" t="s">
        <v>166</v>
      </c>
      <c r="D3048" s="765"/>
      <c r="E3048" s="22"/>
      <c r="F3048" s="19">
        <v>34640</v>
      </c>
      <c r="G3048" s="14">
        <f t="shared" si="62"/>
        <v>-34640</v>
      </c>
      <c r="H3048" s="1183"/>
    </row>
    <row r="3049" spans="1:8" x14ac:dyDescent="0.25">
      <c r="A3049" s="112">
        <v>45156</v>
      </c>
      <c r="B3049" s="982" t="s">
        <v>10377</v>
      </c>
      <c r="C3049" s="13" t="s">
        <v>166</v>
      </c>
      <c r="D3049" s="765"/>
      <c r="E3049" s="22"/>
      <c r="F3049" s="19">
        <v>58755</v>
      </c>
      <c r="G3049" s="14">
        <f t="shared" si="62"/>
        <v>-58755</v>
      </c>
      <c r="H3049" s="1184"/>
    </row>
    <row r="3050" spans="1:8" x14ac:dyDescent="0.25">
      <c r="A3050" s="112">
        <v>45156</v>
      </c>
      <c r="B3050" s="21" t="s">
        <v>9965</v>
      </c>
      <c r="C3050" s="13" t="s">
        <v>168</v>
      </c>
      <c r="D3050" s="765" t="s">
        <v>10849</v>
      </c>
      <c r="E3050" s="22">
        <v>16864</v>
      </c>
      <c r="F3050" s="19"/>
      <c r="G3050" s="14">
        <f t="shared" si="62"/>
        <v>16864</v>
      </c>
      <c r="H3050" s="980"/>
    </row>
    <row r="3051" spans="1:8" x14ac:dyDescent="0.25">
      <c r="A3051" s="112">
        <v>45156</v>
      </c>
      <c r="B3051" s="21" t="s">
        <v>7805</v>
      </c>
      <c r="C3051" s="13" t="s">
        <v>168</v>
      </c>
      <c r="D3051" s="765" t="s">
        <v>10848</v>
      </c>
      <c r="E3051" s="22">
        <v>10980</v>
      </c>
      <c r="F3051" s="19"/>
      <c r="G3051" s="14">
        <f t="shared" si="62"/>
        <v>10980</v>
      </c>
      <c r="H3051" s="980"/>
    </row>
    <row r="3052" spans="1:8" x14ac:dyDescent="0.25">
      <c r="A3052" s="112">
        <v>45157</v>
      </c>
      <c r="B3052" s="21" t="s">
        <v>9407</v>
      </c>
      <c r="C3052" s="13" t="s">
        <v>164</v>
      </c>
      <c r="D3052" s="765" t="s">
        <v>10840</v>
      </c>
      <c r="E3052" s="22">
        <v>4370</v>
      </c>
      <c r="F3052" s="19"/>
      <c r="G3052" s="14">
        <f t="shared" si="62"/>
        <v>4370</v>
      </c>
      <c r="H3052" s="981"/>
    </row>
    <row r="3053" spans="1:8" x14ac:dyDescent="0.25">
      <c r="A3053" s="112">
        <v>45159</v>
      </c>
      <c r="B3053" s="21" t="s">
        <v>10149</v>
      </c>
      <c r="C3053" s="13" t="s">
        <v>8392</v>
      </c>
      <c r="D3053" s="765" t="s">
        <v>10833</v>
      </c>
      <c r="E3053" s="22">
        <v>25073</v>
      </c>
      <c r="F3053" s="19"/>
      <c r="G3053" s="14">
        <f t="shared" si="62"/>
        <v>25073</v>
      </c>
      <c r="H3053" s="13"/>
    </row>
    <row r="3054" spans="1:8" x14ac:dyDescent="0.25">
      <c r="A3054" s="112">
        <v>45159</v>
      </c>
      <c r="B3054" s="982" t="s">
        <v>10377</v>
      </c>
      <c r="C3054" s="13" t="s">
        <v>8392</v>
      </c>
      <c r="D3054" s="765" t="s">
        <v>10834</v>
      </c>
      <c r="E3054" s="22">
        <v>246912</v>
      </c>
      <c r="F3054" s="19"/>
      <c r="G3054" s="14">
        <f t="shared" si="62"/>
        <v>246912</v>
      </c>
      <c r="H3054" s="13"/>
    </row>
    <row r="3055" spans="1:8" x14ac:dyDescent="0.25">
      <c r="A3055" s="112">
        <v>45159</v>
      </c>
      <c r="B3055" s="21" t="s">
        <v>10294</v>
      </c>
      <c r="C3055" s="13" t="s">
        <v>8392</v>
      </c>
      <c r="D3055" s="765" t="s">
        <v>10835</v>
      </c>
      <c r="E3055" s="22">
        <v>37586</v>
      </c>
      <c r="F3055" s="19"/>
      <c r="G3055" s="14">
        <f t="shared" si="62"/>
        <v>37586</v>
      </c>
      <c r="H3055" s="13"/>
    </row>
    <row r="3056" spans="1:8" x14ac:dyDescent="0.25">
      <c r="A3056" s="112">
        <v>45159</v>
      </c>
      <c r="B3056" s="21" t="s">
        <v>10230</v>
      </c>
      <c r="C3056" s="53" t="s">
        <v>8392</v>
      </c>
      <c r="D3056" s="765" t="s">
        <v>10836</v>
      </c>
      <c r="E3056" s="22">
        <v>197733</v>
      </c>
      <c r="F3056" s="109"/>
      <c r="G3056" s="14">
        <f t="shared" si="62"/>
        <v>197733</v>
      </c>
      <c r="H3056" s="13"/>
    </row>
    <row r="3057" spans="1:8" x14ac:dyDescent="0.25">
      <c r="A3057" s="112">
        <v>45159</v>
      </c>
      <c r="B3057" s="982" t="s">
        <v>10377</v>
      </c>
      <c r="C3057" s="13" t="s">
        <v>166</v>
      </c>
      <c r="D3057" s="983" t="s">
        <v>10935</v>
      </c>
      <c r="E3057" s="782">
        <v>28250</v>
      </c>
      <c r="F3057" s="213"/>
      <c r="G3057" s="783">
        <f t="shared" si="62"/>
        <v>28250</v>
      </c>
      <c r="H3057" s="53"/>
    </row>
    <row r="3058" spans="1:8" x14ac:dyDescent="0.25">
      <c r="A3058" s="112">
        <v>45160</v>
      </c>
      <c r="B3058" s="982" t="s">
        <v>10377</v>
      </c>
      <c r="C3058" s="7" t="s">
        <v>164</v>
      </c>
      <c r="D3058" s="983" t="s">
        <v>11040</v>
      </c>
      <c r="E3058" s="782">
        <v>7210</v>
      </c>
      <c r="F3058" s="213"/>
      <c r="G3058" s="783">
        <f t="shared" si="62"/>
        <v>7210</v>
      </c>
      <c r="H3058" s="53"/>
    </row>
    <row r="3059" spans="1:8" x14ac:dyDescent="0.25">
      <c r="A3059" s="112">
        <v>45161</v>
      </c>
      <c r="B3059" s="982" t="s">
        <v>10574</v>
      </c>
      <c r="C3059" s="7" t="s">
        <v>180</v>
      </c>
      <c r="D3059" s="983" t="s">
        <v>10925</v>
      </c>
      <c r="E3059" s="782">
        <v>268800</v>
      </c>
      <c r="F3059" s="213"/>
      <c r="G3059" s="783">
        <f t="shared" si="62"/>
        <v>268800</v>
      </c>
      <c r="H3059" s="53"/>
    </row>
    <row r="3060" spans="1:8" x14ac:dyDescent="0.25">
      <c r="A3060" s="112">
        <v>45161</v>
      </c>
      <c r="B3060" s="982" t="s">
        <v>10574</v>
      </c>
      <c r="C3060" s="7" t="s">
        <v>180</v>
      </c>
      <c r="D3060" s="983" t="s">
        <v>10926</v>
      </c>
      <c r="E3060" s="782">
        <v>1415820</v>
      </c>
      <c r="F3060" s="213"/>
      <c r="G3060" s="783">
        <f t="shared" si="62"/>
        <v>1415820</v>
      </c>
      <c r="H3060" s="53"/>
    </row>
    <row r="3061" spans="1:8" x14ac:dyDescent="0.25">
      <c r="A3061" s="112">
        <v>45161</v>
      </c>
      <c r="B3061" s="982" t="s">
        <v>10574</v>
      </c>
      <c r="C3061" s="7" t="s">
        <v>168</v>
      </c>
      <c r="D3061" s="983" t="s">
        <v>10927</v>
      </c>
      <c r="E3061" s="782">
        <v>104470</v>
      </c>
      <c r="F3061" s="213"/>
      <c r="G3061" s="783">
        <f t="shared" si="62"/>
        <v>104470</v>
      </c>
      <c r="H3061" s="53"/>
    </row>
    <row r="3062" spans="1:8" x14ac:dyDescent="0.25">
      <c r="A3062" s="112">
        <v>45161</v>
      </c>
      <c r="B3062" s="982" t="s">
        <v>10377</v>
      </c>
      <c r="C3062" s="7" t="s">
        <v>168</v>
      </c>
      <c r="D3062" s="983" t="s">
        <v>10928</v>
      </c>
      <c r="E3062" s="782">
        <v>14520</v>
      </c>
      <c r="F3062" s="213"/>
      <c r="G3062" s="783">
        <f t="shared" si="62"/>
        <v>14520</v>
      </c>
      <c r="H3062" s="53"/>
    </row>
    <row r="3063" spans="1:8" ht="16.5" thickBot="1" x14ac:dyDescent="0.3">
      <c r="A3063" s="112">
        <v>45161</v>
      </c>
      <c r="B3063" s="982" t="s">
        <v>10569</v>
      </c>
      <c r="C3063" s="7" t="s">
        <v>168</v>
      </c>
      <c r="D3063" s="983" t="s">
        <v>10929</v>
      </c>
      <c r="E3063" s="782">
        <v>22800</v>
      </c>
      <c r="F3063" s="213"/>
      <c r="G3063" s="783">
        <f t="shared" si="62"/>
        <v>22800</v>
      </c>
      <c r="H3063" s="53"/>
    </row>
    <row r="3064" spans="1:8" x14ac:dyDescent="0.25">
      <c r="A3064" s="112">
        <v>45161</v>
      </c>
      <c r="B3064" s="982" t="s">
        <v>9505</v>
      </c>
      <c r="C3064" s="984" t="s">
        <v>8392</v>
      </c>
      <c r="D3064" s="983"/>
      <c r="E3064" s="782"/>
      <c r="F3064" s="784">
        <v>28019</v>
      </c>
      <c r="G3064" s="783">
        <f t="shared" si="62"/>
        <v>-28019</v>
      </c>
      <c r="H3064" s="1249" t="s">
        <v>10846</v>
      </c>
    </row>
    <row r="3065" spans="1:8" x14ac:dyDescent="0.25">
      <c r="A3065" s="112">
        <v>45161</v>
      </c>
      <c r="B3065" s="982" t="s">
        <v>10294</v>
      </c>
      <c r="C3065" s="139" t="s">
        <v>8392</v>
      </c>
      <c r="D3065" s="983"/>
      <c r="E3065" s="782"/>
      <c r="F3065" s="141">
        <v>112135</v>
      </c>
      <c r="G3065" s="783">
        <f t="shared" si="62"/>
        <v>-112135</v>
      </c>
      <c r="H3065" s="1250"/>
    </row>
    <row r="3066" spans="1:8" x14ac:dyDescent="0.25">
      <c r="A3066" s="112">
        <v>45161</v>
      </c>
      <c r="B3066" s="21" t="s">
        <v>9354</v>
      </c>
      <c r="C3066" s="139" t="s">
        <v>8392</v>
      </c>
      <c r="D3066" s="983"/>
      <c r="E3066" s="782"/>
      <c r="F3066" s="141">
        <v>22065</v>
      </c>
      <c r="G3066" s="783">
        <f t="shared" si="62"/>
        <v>-22065</v>
      </c>
      <c r="H3066" s="1250"/>
    </row>
    <row r="3067" spans="1:8" x14ac:dyDescent="0.25">
      <c r="A3067" s="112">
        <v>45161</v>
      </c>
      <c r="B3067" s="982" t="s">
        <v>10149</v>
      </c>
      <c r="C3067" s="139" t="s">
        <v>8392</v>
      </c>
      <c r="D3067" s="983"/>
      <c r="E3067" s="782"/>
      <c r="F3067" s="141">
        <v>300000</v>
      </c>
      <c r="G3067" s="783">
        <f t="shared" si="62"/>
        <v>-300000</v>
      </c>
      <c r="H3067" s="1250"/>
    </row>
    <row r="3068" spans="1:8" x14ac:dyDescent="0.25">
      <c r="A3068" s="112">
        <v>45161</v>
      </c>
      <c r="B3068" s="982" t="s">
        <v>10377</v>
      </c>
      <c r="C3068" s="139" t="s">
        <v>8392</v>
      </c>
      <c r="D3068" s="983"/>
      <c r="E3068" s="782"/>
      <c r="F3068" s="141">
        <v>200000</v>
      </c>
      <c r="G3068" s="783">
        <f t="shared" si="62"/>
        <v>-200000</v>
      </c>
      <c r="H3068" s="1250"/>
    </row>
    <row r="3069" spans="1:8" ht="16.5" thickBot="1" x14ac:dyDescent="0.3">
      <c r="A3069" s="112">
        <v>45161</v>
      </c>
      <c r="B3069" s="982" t="s">
        <v>10230</v>
      </c>
      <c r="C3069" s="985" t="s">
        <v>8392</v>
      </c>
      <c r="D3069" s="983"/>
      <c r="E3069" s="782"/>
      <c r="F3069" s="785">
        <v>337781</v>
      </c>
      <c r="G3069" s="783">
        <f t="shared" si="62"/>
        <v>-337781</v>
      </c>
      <c r="H3069" s="1251"/>
    </row>
    <row r="3070" spans="1:8" ht="17.25" customHeight="1" x14ac:dyDescent="0.25">
      <c r="A3070" s="112">
        <v>45161</v>
      </c>
      <c r="B3070" s="982" t="s">
        <v>10569</v>
      </c>
      <c r="C3070" s="7" t="s">
        <v>7465</v>
      </c>
      <c r="D3070" s="983" t="s">
        <v>10939</v>
      </c>
      <c r="E3070" s="782">
        <v>334758</v>
      </c>
      <c r="F3070" s="213"/>
      <c r="G3070" s="783">
        <f t="shared" si="62"/>
        <v>334758</v>
      </c>
      <c r="H3070" s="303"/>
    </row>
    <row r="3071" spans="1:8" ht="17.25" customHeight="1" x14ac:dyDescent="0.25">
      <c r="A3071" s="112">
        <v>45162</v>
      </c>
      <c r="B3071" s="982" t="s">
        <v>10294</v>
      </c>
      <c r="C3071" s="7" t="s">
        <v>7465</v>
      </c>
      <c r="D3071" s="983" t="s">
        <v>10940</v>
      </c>
      <c r="E3071" s="782">
        <v>82636</v>
      </c>
      <c r="F3071" s="213"/>
      <c r="G3071" s="783">
        <f t="shared" si="62"/>
        <v>82636</v>
      </c>
      <c r="H3071" s="303"/>
    </row>
    <row r="3072" spans="1:8" ht="17.25" customHeight="1" x14ac:dyDescent="0.25">
      <c r="A3072" s="112">
        <v>45162</v>
      </c>
      <c r="B3072" s="982" t="s">
        <v>10377</v>
      </c>
      <c r="C3072" s="13" t="s">
        <v>166</v>
      </c>
      <c r="D3072" s="983" t="s">
        <v>11194</v>
      </c>
      <c r="E3072" s="782">
        <v>3350</v>
      </c>
      <c r="F3072" s="213"/>
      <c r="G3072" s="783">
        <f t="shared" si="62"/>
        <v>3350</v>
      </c>
      <c r="H3072" s="303"/>
    </row>
    <row r="3073" spans="1:8" ht="17.25" customHeight="1" x14ac:dyDescent="0.25">
      <c r="A3073" s="112">
        <v>45162</v>
      </c>
      <c r="B3073" s="982" t="s">
        <v>10569</v>
      </c>
      <c r="C3073" s="13" t="s">
        <v>166</v>
      </c>
      <c r="D3073" s="983" t="s">
        <v>11778</v>
      </c>
      <c r="E3073" s="782">
        <v>45000</v>
      </c>
      <c r="F3073" s="213"/>
      <c r="G3073" s="783">
        <f t="shared" si="62"/>
        <v>45000</v>
      </c>
      <c r="H3073" s="303"/>
    </row>
    <row r="3074" spans="1:8" ht="17.25" customHeight="1" x14ac:dyDescent="0.25">
      <c r="A3074" s="112">
        <v>45163</v>
      </c>
      <c r="B3074" s="982" t="s">
        <v>10377</v>
      </c>
      <c r="C3074" s="7" t="s">
        <v>164</v>
      </c>
      <c r="D3074" s="983" t="s">
        <v>11041</v>
      </c>
      <c r="E3074" s="782">
        <v>7714</v>
      </c>
      <c r="F3074" s="213"/>
      <c r="G3074" s="783">
        <f t="shared" si="62"/>
        <v>7714</v>
      </c>
      <c r="H3074" s="303"/>
    </row>
    <row r="3075" spans="1:8" x14ac:dyDescent="0.25">
      <c r="A3075" s="112">
        <v>45163</v>
      </c>
      <c r="B3075" s="21" t="s">
        <v>10469</v>
      </c>
      <c r="C3075" s="13" t="s">
        <v>166</v>
      </c>
      <c r="D3075" s="765" t="s">
        <v>10850</v>
      </c>
      <c r="E3075" s="22">
        <v>12500</v>
      </c>
      <c r="F3075" s="110"/>
      <c r="G3075" s="783">
        <f t="shared" si="62"/>
        <v>12500</v>
      </c>
      <c r="H3075" s="13"/>
    </row>
    <row r="3076" spans="1:8" x14ac:dyDescent="0.25">
      <c r="A3076" s="112">
        <v>45163</v>
      </c>
      <c r="B3076" s="21" t="s">
        <v>10569</v>
      </c>
      <c r="C3076" s="54" t="s">
        <v>168</v>
      </c>
      <c r="D3076" s="765" t="s">
        <v>10930</v>
      </c>
      <c r="E3076" s="782">
        <v>13500</v>
      </c>
      <c r="F3076" s="213"/>
      <c r="G3076" s="783">
        <f t="shared" si="62"/>
        <v>13500</v>
      </c>
      <c r="H3076" s="53"/>
    </row>
    <row r="3077" spans="1:8" ht="16.5" thickBot="1" x14ac:dyDescent="0.3">
      <c r="A3077" s="112">
        <v>45163</v>
      </c>
      <c r="B3077" s="21" t="s">
        <v>9354</v>
      </c>
      <c r="C3077" s="54" t="s">
        <v>1062</v>
      </c>
      <c r="D3077" s="765" t="s">
        <v>13259</v>
      </c>
      <c r="E3077" s="782">
        <v>105000</v>
      </c>
      <c r="F3077" s="213"/>
      <c r="G3077" s="783">
        <f t="shared" si="62"/>
        <v>105000</v>
      </c>
      <c r="H3077" s="53"/>
    </row>
    <row r="3078" spans="1:8" x14ac:dyDescent="0.25">
      <c r="A3078" s="112">
        <v>45164</v>
      </c>
      <c r="B3078" s="21" t="s">
        <v>9354</v>
      </c>
      <c r="C3078" s="13" t="s">
        <v>169</v>
      </c>
      <c r="D3078" s="765"/>
      <c r="E3078" s="782"/>
      <c r="F3078" s="784">
        <v>200204</v>
      </c>
      <c r="G3078" s="783">
        <f t="shared" si="62"/>
        <v>-200204</v>
      </c>
      <c r="H3078" s="1246" t="s">
        <v>10854</v>
      </c>
    </row>
    <row r="3079" spans="1:8" x14ac:dyDescent="0.25">
      <c r="A3079" s="112">
        <v>45164</v>
      </c>
      <c r="B3079" s="21" t="s">
        <v>9965</v>
      </c>
      <c r="C3079" s="13" t="s">
        <v>169</v>
      </c>
      <c r="D3079" s="765"/>
      <c r="E3079" s="782"/>
      <c r="F3079" s="141">
        <v>23382</v>
      </c>
      <c r="G3079" s="783">
        <f t="shared" si="62"/>
        <v>-23382</v>
      </c>
      <c r="H3079" s="1247"/>
    </row>
    <row r="3080" spans="1:8" x14ac:dyDescent="0.25">
      <c r="A3080" s="112">
        <v>45164</v>
      </c>
      <c r="B3080" s="21" t="s">
        <v>9984</v>
      </c>
      <c r="C3080" s="13" t="s">
        <v>169</v>
      </c>
      <c r="D3080" s="765"/>
      <c r="E3080" s="782"/>
      <c r="F3080" s="141">
        <v>37222</v>
      </c>
      <c r="G3080" s="783">
        <f t="shared" si="62"/>
        <v>-37222</v>
      </c>
      <c r="H3080" s="1247"/>
    </row>
    <row r="3081" spans="1:8" x14ac:dyDescent="0.25">
      <c r="A3081" s="112">
        <v>45164</v>
      </c>
      <c r="B3081" s="21" t="s">
        <v>10294</v>
      </c>
      <c r="C3081" s="13" t="s">
        <v>169</v>
      </c>
      <c r="D3081" s="765"/>
      <c r="E3081" s="782"/>
      <c r="F3081" s="141">
        <v>129892</v>
      </c>
      <c r="G3081" s="783">
        <f t="shared" si="62"/>
        <v>-129892</v>
      </c>
      <c r="H3081" s="1247"/>
    </row>
    <row r="3082" spans="1:8" ht="16.5" thickBot="1" x14ac:dyDescent="0.3">
      <c r="A3082" s="112">
        <v>45164</v>
      </c>
      <c r="B3082" s="21" t="s">
        <v>10569</v>
      </c>
      <c r="C3082" s="13" t="s">
        <v>169</v>
      </c>
      <c r="D3082" s="765"/>
      <c r="E3082" s="782"/>
      <c r="F3082" s="785">
        <v>7300</v>
      </c>
      <c r="G3082" s="783">
        <f t="shared" si="62"/>
        <v>-7300</v>
      </c>
      <c r="H3082" s="1248"/>
    </row>
    <row r="3083" spans="1:8" ht="16.5" thickBot="1" x14ac:dyDescent="0.3">
      <c r="A3083" s="112">
        <v>45164</v>
      </c>
      <c r="B3083" s="21" t="s">
        <v>10569</v>
      </c>
      <c r="C3083" s="13" t="s">
        <v>169</v>
      </c>
      <c r="D3083" s="765"/>
      <c r="E3083" s="22"/>
      <c r="F3083" s="110">
        <v>280</v>
      </c>
      <c r="G3083" s="14">
        <f t="shared" si="62"/>
        <v>-280</v>
      </c>
      <c r="H3083" s="13" t="s">
        <v>4976</v>
      </c>
    </row>
    <row r="3084" spans="1:8" x14ac:dyDescent="0.25">
      <c r="A3084" s="112">
        <v>45164</v>
      </c>
      <c r="B3084" s="21" t="s">
        <v>9965</v>
      </c>
      <c r="C3084" s="13" t="s">
        <v>1802</v>
      </c>
      <c r="D3084" s="765"/>
      <c r="E3084" s="782"/>
      <c r="F3084" s="784">
        <v>73080</v>
      </c>
      <c r="G3084" s="783">
        <f t="shared" si="62"/>
        <v>-73080</v>
      </c>
      <c r="H3084" s="1236" t="s">
        <v>10874</v>
      </c>
    </row>
    <row r="3085" spans="1:8" x14ac:dyDescent="0.25">
      <c r="A3085" s="112">
        <v>45164</v>
      </c>
      <c r="B3085" s="21" t="s">
        <v>10294</v>
      </c>
      <c r="C3085" s="13" t="s">
        <v>1802</v>
      </c>
      <c r="D3085" s="765"/>
      <c r="E3085" s="782"/>
      <c r="F3085" s="141">
        <v>4870</v>
      </c>
      <c r="G3085" s="783">
        <f t="shared" si="62"/>
        <v>-4870</v>
      </c>
      <c r="H3085" s="1237"/>
    </row>
    <row r="3086" spans="1:8" ht="16.5" thickBot="1" x14ac:dyDescent="0.3">
      <c r="A3086" s="112">
        <v>45164</v>
      </c>
      <c r="B3086" s="21" t="s">
        <v>10907</v>
      </c>
      <c r="C3086" s="13" t="s">
        <v>1802</v>
      </c>
      <c r="D3086" s="765"/>
      <c r="E3086" s="954"/>
      <c r="F3086" s="785">
        <v>75050</v>
      </c>
      <c r="G3086" s="978">
        <f t="shared" si="62"/>
        <v>-75050</v>
      </c>
      <c r="H3086" s="1238"/>
    </row>
    <row r="3087" spans="1:8" ht="21" x14ac:dyDescent="0.25">
      <c r="A3087" s="112">
        <v>45164</v>
      </c>
      <c r="B3087" s="21" t="s">
        <v>10569</v>
      </c>
      <c r="C3087" s="13" t="s">
        <v>169</v>
      </c>
      <c r="D3087" s="765" t="s">
        <v>10942</v>
      </c>
      <c r="E3087" s="954">
        <v>178080</v>
      </c>
      <c r="F3087" s="19"/>
      <c r="G3087" s="978">
        <f t="shared" si="62"/>
        <v>178080</v>
      </c>
      <c r="H3087" s="1045"/>
    </row>
    <row r="3088" spans="1:8" ht="21" x14ac:dyDescent="0.25">
      <c r="A3088" s="112">
        <v>45164</v>
      </c>
      <c r="B3088" s="21" t="s">
        <v>9354</v>
      </c>
      <c r="C3088" s="13" t="s">
        <v>169</v>
      </c>
      <c r="D3088" s="765" t="s">
        <v>9330</v>
      </c>
      <c r="E3088" s="954">
        <v>73333</v>
      </c>
      <c r="F3088" s="19"/>
      <c r="G3088" s="978">
        <f t="shared" si="62"/>
        <v>73333</v>
      </c>
      <c r="H3088" s="1045"/>
    </row>
    <row r="3089" spans="1:8" ht="17.25" customHeight="1" x14ac:dyDescent="0.25">
      <c r="A3089" s="112">
        <v>45166</v>
      </c>
      <c r="B3089" s="21" t="s">
        <v>10377</v>
      </c>
      <c r="C3089" s="13" t="s">
        <v>8392</v>
      </c>
      <c r="D3089" s="765" t="s">
        <v>10931</v>
      </c>
      <c r="E3089" s="782">
        <v>37567</v>
      </c>
      <c r="F3089" s="19"/>
      <c r="G3089" s="783">
        <f t="shared" si="62"/>
        <v>37567</v>
      </c>
      <c r="H3089" s="1045"/>
    </row>
    <row r="3090" spans="1:8" ht="17.25" customHeight="1" x14ac:dyDescent="0.25">
      <c r="A3090" s="112">
        <v>45166</v>
      </c>
      <c r="B3090" s="21" t="s">
        <v>9354</v>
      </c>
      <c r="C3090" s="13" t="s">
        <v>8392</v>
      </c>
      <c r="D3090" s="765" t="s">
        <v>10932</v>
      </c>
      <c r="E3090" s="782">
        <v>29368</v>
      </c>
      <c r="F3090" s="19"/>
      <c r="G3090" s="783">
        <f t="shared" si="62"/>
        <v>29368</v>
      </c>
      <c r="H3090" s="1045"/>
    </row>
    <row r="3091" spans="1:8" ht="17.25" customHeight="1" x14ac:dyDescent="0.25">
      <c r="A3091" s="112">
        <v>45166</v>
      </c>
      <c r="B3091" s="21" t="s">
        <v>10230</v>
      </c>
      <c r="C3091" s="13" t="s">
        <v>8392</v>
      </c>
      <c r="D3091" s="765" t="s">
        <v>10933</v>
      </c>
      <c r="E3091" s="22">
        <v>275805</v>
      </c>
      <c r="F3091" s="19"/>
      <c r="G3091" s="14">
        <f t="shared" si="62"/>
        <v>275805</v>
      </c>
      <c r="H3091" s="1045"/>
    </row>
    <row r="3092" spans="1:8" ht="17.25" customHeight="1" x14ac:dyDescent="0.25">
      <c r="A3092" s="112">
        <v>45166</v>
      </c>
      <c r="B3092" s="21" t="s">
        <v>10574</v>
      </c>
      <c r="C3092" s="13" t="s">
        <v>8392</v>
      </c>
      <c r="D3092" s="765" t="s">
        <v>10934</v>
      </c>
      <c r="E3092" s="22">
        <v>1759647</v>
      </c>
      <c r="F3092" s="19"/>
      <c r="G3092" s="14">
        <f t="shared" si="62"/>
        <v>1759647</v>
      </c>
      <c r="H3092" s="1045"/>
    </row>
    <row r="3093" spans="1:8" ht="17.25" customHeight="1" x14ac:dyDescent="0.25">
      <c r="A3093" s="112">
        <v>45167</v>
      </c>
      <c r="B3093" s="21" t="s">
        <v>10377</v>
      </c>
      <c r="C3093" s="13" t="s">
        <v>166</v>
      </c>
      <c r="D3093" s="765" t="s">
        <v>10936</v>
      </c>
      <c r="E3093" s="282">
        <v>32000</v>
      </c>
      <c r="F3093" s="111"/>
      <c r="G3093" s="960">
        <f t="shared" si="62"/>
        <v>32000</v>
      </c>
      <c r="H3093" s="1045"/>
    </row>
    <row r="3094" spans="1:8" ht="17.25" customHeight="1" x14ac:dyDescent="0.25">
      <c r="A3094" s="112">
        <v>45167</v>
      </c>
      <c r="B3094" s="21" t="s">
        <v>10469</v>
      </c>
      <c r="C3094" s="13" t="s">
        <v>166</v>
      </c>
      <c r="D3094" s="765" t="s">
        <v>10937</v>
      </c>
      <c r="E3094" s="282">
        <v>76455</v>
      </c>
      <c r="F3094" s="111"/>
      <c r="G3094" s="960">
        <f t="shared" si="62"/>
        <v>76455</v>
      </c>
      <c r="H3094" s="1045"/>
    </row>
    <row r="3095" spans="1:8" ht="17.25" customHeight="1" x14ac:dyDescent="0.25">
      <c r="A3095" s="112">
        <v>45167</v>
      </c>
      <c r="B3095" s="21" t="s">
        <v>10569</v>
      </c>
      <c r="C3095" s="13" t="s">
        <v>169</v>
      </c>
      <c r="D3095" s="765" t="s">
        <v>10943</v>
      </c>
      <c r="E3095" s="282">
        <v>85500</v>
      </c>
      <c r="F3095" s="111"/>
      <c r="G3095" s="960">
        <f t="shared" si="62"/>
        <v>85500</v>
      </c>
      <c r="H3095" s="1045"/>
    </row>
    <row r="3096" spans="1:8" ht="17.25" customHeight="1" x14ac:dyDescent="0.25">
      <c r="A3096" s="112">
        <v>45167</v>
      </c>
      <c r="B3096" s="21" t="s">
        <v>10574</v>
      </c>
      <c r="C3096" s="13" t="s">
        <v>169</v>
      </c>
      <c r="D3096" s="765" t="s">
        <v>10944</v>
      </c>
      <c r="E3096" s="282">
        <v>85500</v>
      </c>
      <c r="F3096" s="111"/>
      <c r="G3096" s="960">
        <f t="shared" si="62"/>
        <v>85500</v>
      </c>
      <c r="H3096" s="1045"/>
    </row>
    <row r="3097" spans="1:8" ht="17.25" customHeight="1" x14ac:dyDescent="0.25">
      <c r="A3097" s="112">
        <v>45168</v>
      </c>
      <c r="B3097" s="21" t="s">
        <v>10230</v>
      </c>
      <c r="C3097" s="13" t="s">
        <v>168</v>
      </c>
      <c r="D3097" s="765" t="s">
        <v>11009</v>
      </c>
      <c r="E3097" s="282">
        <v>529131</v>
      </c>
      <c r="F3097" s="111"/>
      <c r="G3097" s="960">
        <f t="shared" si="62"/>
        <v>529131</v>
      </c>
      <c r="H3097" s="1045"/>
    </row>
    <row r="3098" spans="1:8" x14ac:dyDescent="0.25">
      <c r="A3098" s="112">
        <v>45168</v>
      </c>
      <c r="B3098" s="21" t="s">
        <v>8041</v>
      </c>
      <c r="C3098" s="13" t="s">
        <v>8089</v>
      </c>
      <c r="D3098" s="765"/>
      <c r="E3098" s="282"/>
      <c r="F3098" s="111">
        <v>800000</v>
      </c>
      <c r="G3098" s="960">
        <f t="shared" si="62"/>
        <v>-800000</v>
      </c>
      <c r="H3098" s="13" t="s">
        <v>10719</v>
      </c>
    </row>
    <row r="3099" spans="1:8" x14ac:dyDescent="0.25">
      <c r="A3099" s="112">
        <v>45168</v>
      </c>
      <c r="B3099" s="21" t="s">
        <v>8041</v>
      </c>
      <c r="C3099" s="13" t="s">
        <v>8089</v>
      </c>
      <c r="D3099" s="765"/>
      <c r="E3099" s="22"/>
      <c r="F3099" s="19">
        <v>200000</v>
      </c>
      <c r="G3099" s="14">
        <f t="shared" si="62"/>
        <v>-200000</v>
      </c>
      <c r="H3099" s="13" t="s">
        <v>10915</v>
      </c>
    </row>
    <row r="3100" spans="1:8" x14ac:dyDescent="0.25">
      <c r="A3100" s="112">
        <v>45168</v>
      </c>
      <c r="B3100" s="21" t="s">
        <v>8041</v>
      </c>
      <c r="C3100" s="13" t="s">
        <v>8089</v>
      </c>
      <c r="D3100" s="765"/>
      <c r="E3100" s="22"/>
      <c r="F3100" s="19">
        <v>202000</v>
      </c>
      <c r="G3100" s="14">
        <f t="shared" si="62"/>
        <v>-202000</v>
      </c>
      <c r="H3100" s="13" t="s">
        <v>10916</v>
      </c>
    </row>
    <row r="3101" spans="1:8" x14ac:dyDescent="0.25">
      <c r="A3101" s="112">
        <v>45168</v>
      </c>
      <c r="B3101" s="21" t="s">
        <v>8041</v>
      </c>
      <c r="C3101" s="13" t="s">
        <v>8089</v>
      </c>
      <c r="D3101" s="765"/>
      <c r="E3101" s="22"/>
      <c r="F3101" s="19">
        <v>148000</v>
      </c>
      <c r="G3101" s="14">
        <f t="shared" si="62"/>
        <v>-148000</v>
      </c>
      <c r="H3101" s="13" t="s">
        <v>10917</v>
      </c>
    </row>
    <row r="3102" spans="1:8" x14ac:dyDescent="0.25">
      <c r="A3102" s="112">
        <v>45168</v>
      </c>
      <c r="B3102" s="21" t="s">
        <v>10907</v>
      </c>
      <c r="C3102" s="13" t="s">
        <v>12480</v>
      </c>
      <c r="D3102" s="765"/>
      <c r="E3102" s="22"/>
      <c r="F3102" s="19">
        <v>2500000</v>
      </c>
      <c r="G3102" s="14">
        <f t="shared" si="62"/>
        <v>-2500000</v>
      </c>
      <c r="H3102" s="13" t="s">
        <v>12482</v>
      </c>
    </row>
    <row r="3103" spans="1:8" x14ac:dyDescent="0.25">
      <c r="A3103" s="112">
        <v>45168</v>
      </c>
      <c r="B3103" s="21" t="s">
        <v>10569</v>
      </c>
      <c r="C3103" s="13" t="s">
        <v>7465</v>
      </c>
      <c r="D3103" s="765" t="s">
        <v>10928</v>
      </c>
      <c r="E3103" s="22">
        <v>32000</v>
      </c>
      <c r="F3103" s="19"/>
      <c r="G3103" s="14">
        <f t="shared" si="62"/>
        <v>32000</v>
      </c>
      <c r="H3103" s="13"/>
    </row>
    <row r="3104" spans="1:8" x14ac:dyDescent="0.25">
      <c r="A3104" s="112">
        <v>45169</v>
      </c>
      <c r="B3104" s="21" t="s">
        <v>9354</v>
      </c>
      <c r="C3104" s="13" t="s">
        <v>7465</v>
      </c>
      <c r="D3104" s="765" t="s">
        <v>11010</v>
      </c>
      <c r="E3104" s="22">
        <v>119294</v>
      </c>
      <c r="F3104" s="19"/>
      <c r="G3104" s="14">
        <f t="shared" si="62"/>
        <v>119294</v>
      </c>
      <c r="H3104" s="13"/>
    </row>
    <row r="3105" spans="1:8" x14ac:dyDescent="0.25">
      <c r="A3105" s="112">
        <v>45169</v>
      </c>
      <c r="B3105" s="21" t="s">
        <v>10574</v>
      </c>
      <c r="C3105" s="13" t="s">
        <v>8392</v>
      </c>
      <c r="D3105" s="765"/>
      <c r="E3105" s="22"/>
      <c r="F3105" s="19">
        <v>657900</v>
      </c>
      <c r="G3105" s="14">
        <f t="shared" si="62"/>
        <v>-657900</v>
      </c>
      <c r="H3105" s="13" t="s">
        <v>10235</v>
      </c>
    </row>
    <row r="3106" spans="1:8" x14ac:dyDescent="0.25">
      <c r="A3106" s="112">
        <v>45169</v>
      </c>
      <c r="B3106" s="21" t="s">
        <v>10469</v>
      </c>
      <c r="C3106" s="13" t="s">
        <v>166</v>
      </c>
      <c r="D3106" s="765" t="s">
        <v>10938</v>
      </c>
      <c r="E3106" s="22">
        <v>25300</v>
      </c>
      <c r="F3106" s="19"/>
      <c r="G3106" s="14">
        <f t="shared" si="62"/>
        <v>25300</v>
      </c>
      <c r="H3106" s="13"/>
    </row>
    <row r="3107" spans="1:8" x14ac:dyDescent="0.25">
      <c r="A3107" s="112">
        <v>45169</v>
      </c>
      <c r="B3107" s="21" t="s">
        <v>10469</v>
      </c>
      <c r="C3107" s="13" t="s">
        <v>164</v>
      </c>
      <c r="D3107" s="765" t="s">
        <v>10941</v>
      </c>
      <c r="E3107" s="22">
        <v>8079</v>
      </c>
      <c r="F3107" s="19"/>
      <c r="G3107" s="14">
        <f t="shared" si="62"/>
        <v>8079</v>
      </c>
      <c r="H3107" s="13"/>
    </row>
    <row r="3108" spans="1:8" x14ac:dyDescent="0.25">
      <c r="A3108" s="112">
        <v>45173</v>
      </c>
      <c r="B3108" s="21" t="s">
        <v>9354</v>
      </c>
      <c r="C3108" s="13" t="s">
        <v>7465</v>
      </c>
      <c r="D3108" s="765" t="s">
        <v>11011</v>
      </c>
      <c r="E3108" s="22">
        <v>119296</v>
      </c>
      <c r="F3108" s="19"/>
      <c r="G3108" s="14">
        <f t="shared" si="62"/>
        <v>119296</v>
      </c>
      <c r="H3108" s="53"/>
    </row>
    <row r="3109" spans="1:8" x14ac:dyDescent="0.25">
      <c r="A3109" s="112">
        <v>45174</v>
      </c>
      <c r="B3109" s="21" t="s">
        <v>10230</v>
      </c>
      <c r="C3109" s="13" t="s">
        <v>164</v>
      </c>
      <c r="D3109" s="765" t="s">
        <v>11042</v>
      </c>
      <c r="E3109" s="22">
        <v>9551</v>
      </c>
      <c r="F3109" s="19"/>
      <c r="G3109" s="14">
        <f t="shared" si="62"/>
        <v>9551</v>
      </c>
      <c r="H3109" s="53"/>
    </row>
    <row r="3110" spans="1:8" x14ac:dyDescent="0.25">
      <c r="A3110" s="112">
        <v>45174</v>
      </c>
      <c r="B3110" s="21" t="s">
        <v>10230</v>
      </c>
      <c r="C3110" s="13" t="s">
        <v>180</v>
      </c>
      <c r="D3110" s="765"/>
      <c r="E3110" s="22"/>
      <c r="F3110" s="19">
        <v>374080</v>
      </c>
      <c r="G3110" s="14">
        <f t="shared" si="62"/>
        <v>-374080</v>
      </c>
      <c r="H3110" s="1161" t="s">
        <v>11002</v>
      </c>
    </row>
    <row r="3111" spans="1:8" x14ac:dyDescent="0.25">
      <c r="A3111" s="112">
        <v>45174</v>
      </c>
      <c r="B3111" s="21" t="s">
        <v>10569</v>
      </c>
      <c r="C3111" s="13" t="s">
        <v>180</v>
      </c>
      <c r="D3111" s="765"/>
      <c r="E3111" s="22"/>
      <c r="F3111" s="19">
        <v>120960</v>
      </c>
      <c r="G3111" s="14">
        <f t="shared" si="62"/>
        <v>-120960</v>
      </c>
      <c r="H3111" s="1163"/>
    </row>
    <row r="3112" spans="1:8" x14ac:dyDescent="0.25">
      <c r="A3112" s="112">
        <v>45174</v>
      </c>
      <c r="B3112" s="21" t="s">
        <v>10377</v>
      </c>
      <c r="C3112" s="13" t="s">
        <v>180</v>
      </c>
      <c r="D3112" s="765"/>
      <c r="E3112" s="22"/>
      <c r="F3112" s="19">
        <v>4960</v>
      </c>
      <c r="G3112" s="14">
        <f t="shared" si="62"/>
        <v>-4960</v>
      </c>
      <c r="H3112" s="1162"/>
    </row>
    <row r="3113" spans="1:8" x14ac:dyDescent="0.25">
      <c r="A3113" s="112">
        <v>45173</v>
      </c>
      <c r="B3113" s="21" t="s">
        <v>11003</v>
      </c>
      <c r="C3113" s="13" t="s">
        <v>166</v>
      </c>
      <c r="D3113" s="765" t="s">
        <v>11033</v>
      </c>
      <c r="E3113" s="22">
        <v>23500</v>
      </c>
      <c r="F3113" s="19"/>
      <c r="G3113" s="14">
        <f t="shared" si="62"/>
        <v>23500</v>
      </c>
      <c r="H3113" s="955" t="s">
        <v>11035</v>
      </c>
    </row>
    <row r="3114" spans="1:8" x14ac:dyDescent="0.25">
      <c r="A3114" s="112">
        <v>45173</v>
      </c>
      <c r="B3114" s="21" t="s">
        <v>9354</v>
      </c>
      <c r="C3114" s="13" t="s">
        <v>169</v>
      </c>
      <c r="D3114" s="765" t="s">
        <v>11036</v>
      </c>
      <c r="E3114" s="22">
        <v>439558</v>
      </c>
      <c r="F3114" s="19"/>
      <c r="G3114" s="14">
        <f t="shared" si="62"/>
        <v>439558</v>
      </c>
      <c r="H3114" s="955"/>
    </row>
    <row r="3115" spans="1:8" x14ac:dyDescent="0.25">
      <c r="A3115" s="112">
        <v>45173</v>
      </c>
      <c r="B3115" s="21" t="s">
        <v>9767</v>
      </c>
      <c r="C3115" s="13" t="s">
        <v>5186</v>
      </c>
      <c r="D3115" s="765" t="s">
        <v>12249</v>
      </c>
      <c r="E3115" s="22">
        <v>613647</v>
      </c>
      <c r="F3115" s="19"/>
      <c r="G3115" s="14">
        <f t="shared" si="62"/>
        <v>613647</v>
      </c>
      <c r="H3115" s="955"/>
    </row>
    <row r="3116" spans="1:8" x14ac:dyDescent="0.25">
      <c r="A3116" s="112">
        <v>45173</v>
      </c>
      <c r="B3116" s="21" t="s">
        <v>8874</v>
      </c>
      <c r="C3116" s="13" t="s">
        <v>5186</v>
      </c>
      <c r="D3116" s="765" t="s">
        <v>12246</v>
      </c>
      <c r="E3116" s="22">
        <v>19540</v>
      </c>
      <c r="F3116" s="19"/>
      <c r="G3116" s="14">
        <f t="shared" si="62"/>
        <v>19540</v>
      </c>
      <c r="H3116" s="955"/>
    </row>
    <row r="3117" spans="1:8" x14ac:dyDescent="0.25">
      <c r="A3117" s="112">
        <v>45173</v>
      </c>
      <c r="B3117" s="21" t="s">
        <v>10294</v>
      </c>
      <c r="C3117" s="13" t="s">
        <v>5186</v>
      </c>
      <c r="D3117" s="765" t="s">
        <v>12248</v>
      </c>
      <c r="E3117" s="22">
        <v>127320</v>
      </c>
      <c r="F3117" s="19"/>
      <c r="G3117" s="14">
        <f t="shared" si="62"/>
        <v>127320</v>
      </c>
      <c r="H3117" s="955"/>
    </row>
    <row r="3118" spans="1:8" x14ac:dyDescent="0.25">
      <c r="A3118" s="112">
        <v>45173</v>
      </c>
      <c r="B3118" s="21" t="s">
        <v>10294</v>
      </c>
      <c r="C3118" s="13" t="s">
        <v>5186</v>
      </c>
      <c r="D3118" s="765" t="s">
        <v>12247</v>
      </c>
      <c r="E3118" s="22">
        <v>40720</v>
      </c>
      <c r="F3118" s="19"/>
      <c r="G3118" s="14">
        <f t="shared" si="62"/>
        <v>40720</v>
      </c>
      <c r="H3118" s="955"/>
    </row>
    <row r="3119" spans="1:8" x14ac:dyDescent="0.25">
      <c r="A3119" s="112">
        <v>45173</v>
      </c>
      <c r="B3119" s="21" t="s">
        <v>10120</v>
      </c>
      <c r="C3119" s="13" t="s">
        <v>5186</v>
      </c>
      <c r="D3119" s="765" t="s">
        <v>12130</v>
      </c>
      <c r="E3119" s="22">
        <v>80000</v>
      </c>
      <c r="F3119" s="19"/>
      <c r="G3119" s="14">
        <f t="shared" si="62"/>
        <v>80000</v>
      </c>
      <c r="H3119" s="955"/>
    </row>
    <row r="3120" spans="1:8" x14ac:dyDescent="0.25">
      <c r="A3120" s="112">
        <v>45173</v>
      </c>
      <c r="B3120" s="21" t="s">
        <v>10294</v>
      </c>
      <c r="C3120" s="13" t="s">
        <v>5186</v>
      </c>
      <c r="D3120" s="765" t="s">
        <v>12245</v>
      </c>
      <c r="E3120" s="22">
        <v>48600</v>
      </c>
      <c r="F3120" s="19"/>
      <c r="G3120" s="14">
        <f t="shared" si="62"/>
        <v>48600</v>
      </c>
      <c r="H3120" s="955"/>
    </row>
    <row r="3121" spans="1:10" x14ac:dyDescent="0.25">
      <c r="A3121" s="112">
        <v>45173</v>
      </c>
      <c r="B3121" s="21" t="s">
        <v>8874</v>
      </c>
      <c r="C3121" s="13" t="s">
        <v>5186</v>
      </c>
      <c r="D3121" s="765" t="s">
        <v>12244</v>
      </c>
      <c r="E3121" s="22">
        <v>30240</v>
      </c>
      <c r="F3121" s="19"/>
      <c r="G3121" s="14">
        <f t="shared" si="62"/>
        <v>30240</v>
      </c>
      <c r="H3121" s="955"/>
    </row>
    <row r="3122" spans="1:10" x14ac:dyDescent="0.25">
      <c r="A3122" s="112">
        <v>45173</v>
      </c>
      <c r="B3122" s="21" t="s">
        <v>8874</v>
      </c>
      <c r="C3122" s="13" t="s">
        <v>5186</v>
      </c>
      <c r="D3122" s="765" t="s">
        <v>12243</v>
      </c>
      <c r="E3122" s="22">
        <v>13120</v>
      </c>
      <c r="F3122" s="19"/>
      <c r="G3122" s="14">
        <f t="shared" si="62"/>
        <v>13120</v>
      </c>
      <c r="H3122" s="955"/>
    </row>
    <row r="3123" spans="1:10" x14ac:dyDescent="0.25">
      <c r="A3123" s="112">
        <v>45173</v>
      </c>
      <c r="B3123" s="21" t="s">
        <v>10574</v>
      </c>
      <c r="C3123" s="13" t="s">
        <v>168</v>
      </c>
      <c r="D3123" s="765"/>
      <c r="E3123" s="22"/>
      <c r="F3123" s="19">
        <v>500000</v>
      </c>
      <c r="G3123" s="14">
        <f t="shared" si="62"/>
        <v>-500000</v>
      </c>
      <c r="H3123" s="955" t="s">
        <v>10992</v>
      </c>
    </row>
    <row r="3124" spans="1:10" x14ac:dyDescent="0.25">
      <c r="A3124" s="112">
        <v>45173</v>
      </c>
      <c r="B3124" s="21" t="s">
        <v>10574</v>
      </c>
      <c r="C3124" s="13" t="s">
        <v>168</v>
      </c>
      <c r="D3124" s="765"/>
      <c r="E3124" s="22"/>
      <c r="F3124" s="19">
        <v>500000</v>
      </c>
      <c r="G3124" s="14">
        <f t="shared" si="62"/>
        <v>-500000</v>
      </c>
      <c r="H3124" s="955" t="s">
        <v>10993</v>
      </c>
    </row>
    <row r="3125" spans="1:10" x14ac:dyDescent="0.25">
      <c r="A3125" s="112">
        <v>45175</v>
      </c>
      <c r="B3125" s="21" t="s">
        <v>9354</v>
      </c>
      <c r="C3125" s="13" t="s">
        <v>169</v>
      </c>
      <c r="D3125" s="765" t="s">
        <v>11037</v>
      </c>
      <c r="E3125" s="22">
        <v>13278</v>
      </c>
      <c r="F3125" s="19"/>
      <c r="G3125" s="14">
        <f t="shared" si="62"/>
        <v>13278</v>
      </c>
      <c r="H3125" s="955"/>
    </row>
    <row r="3126" spans="1:10" x14ac:dyDescent="0.25">
      <c r="A3126" s="112">
        <v>45175</v>
      </c>
      <c r="B3126" s="21" t="s">
        <v>9984</v>
      </c>
      <c r="C3126" s="13" t="s">
        <v>169</v>
      </c>
      <c r="D3126" s="765" t="s">
        <v>11038</v>
      </c>
      <c r="E3126" s="22">
        <v>189003</v>
      </c>
      <c r="F3126" s="19"/>
      <c r="G3126" s="14">
        <f t="shared" si="62"/>
        <v>189003</v>
      </c>
      <c r="H3126" s="955"/>
    </row>
    <row r="3127" spans="1:10" x14ac:dyDescent="0.25">
      <c r="A3127" s="112">
        <v>45175</v>
      </c>
      <c r="B3127" s="21" t="s">
        <v>10377</v>
      </c>
      <c r="C3127" s="13" t="s">
        <v>166</v>
      </c>
      <c r="D3127" s="765" t="s">
        <v>11034</v>
      </c>
      <c r="E3127" s="22">
        <v>35715</v>
      </c>
      <c r="F3127" s="19"/>
      <c r="G3127" s="14">
        <f t="shared" si="62"/>
        <v>35715</v>
      </c>
      <c r="H3127" s="955"/>
    </row>
    <row r="3128" spans="1:10" x14ac:dyDescent="0.25">
      <c r="A3128" s="112">
        <v>45175</v>
      </c>
      <c r="B3128" s="21" t="s">
        <v>9354</v>
      </c>
      <c r="C3128" s="13" t="s">
        <v>169</v>
      </c>
      <c r="D3128" s="765"/>
      <c r="E3128" s="22"/>
      <c r="F3128" s="19">
        <v>36500</v>
      </c>
      <c r="G3128" s="14">
        <f t="shared" si="62"/>
        <v>-36500</v>
      </c>
      <c r="H3128" s="13" t="s">
        <v>10974</v>
      </c>
    </row>
    <row r="3129" spans="1:10" x14ac:dyDescent="0.25">
      <c r="A3129" s="112">
        <v>45175</v>
      </c>
      <c r="B3129" s="21" t="s">
        <v>10230</v>
      </c>
      <c r="C3129" s="13" t="s">
        <v>8392</v>
      </c>
      <c r="D3129" s="765" t="s">
        <v>11013</v>
      </c>
      <c r="E3129" s="22">
        <v>107536</v>
      </c>
      <c r="F3129" s="19"/>
      <c r="G3129" s="14">
        <f t="shared" si="62"/>
        <v>107536</v>
      </c>
      <c r="H3129" s="13"/>
    </row>
    <row r="3130" spans="1:10" x14ac:dyDescent="0.25">
      <c r="A3130" s="112">
        <v>45175</v>
      </c>
      <c r="B3130" s="21" t="s">
        <v>10907</v>
      </c>
      <c r="C3130" s="13" t="s">
        <v>12267</v>
      </c>
      <c r="D3130" s="765"/>
      <c r="E3130" s="22"/>
      <c r="F3130" s="19">
        <v>938219</v>
      </c>
      <c r="G3130" s="14">
        <f t="shared" si="62"/>
        <v>-938219</v>
      </c>
      <c r="H3130" s="13" t="s">
        <v>11225</v>
      </c>
    </row>
    <row r="3131" spans="1:10" x14ac:dyDescent="0.25">
      <c r="A3131" s="112">
        <v>45175</v>
      </c>
      <c r="B3131" s="21" t="s">
        <v>10907</v>
      </c>
      <c r="C3131" s="13" t="s">
        <v>12267</v>
      </c>
      <c r="D3131" s="765" t="s">
        <v>11781</v>
      </c>
      <c r="E3131" s="22">
        <v>808745</v>
      </c>
      <c r="F3131" s="19"/>
      <c r="G3131" s="14">
        <f t="shared" si="62"/>
        <v>808745</v>
      </c>
      <c r="H3131" s="13"/>
    </row>
    <row r="3132" spans="1:10" ht="16.5" customHeight="1" x14ac:dyDescent="0.25">
      <c r="A3132" s="112">
        <v>45178</v>
      </c>
      <c r="B3132" s="21" t="s">
        <v>9354</v>
      </c>
      <c r="C3132" s="13" t="s">
        <v>7465</v>
      </c>
      <c r="D3132" s="765" t="s">
        <v>11012</v>
      </c>
      <c r="E3132" s="22">
        <v>222592</v>
      </c>
      <c r="F3132" s="19"/>
      <c r="G3132" s="14">
        <f t="shared" si="62"/>
        <v>222592</v>
      </c>
      <c r="H3132" s="13"/>
      <c r="J3132" s="127"/>
    </row>
    <row r="3133" spans="1:10" x14ac:dyDescent="0.25">
      <c r="A3133" s="112">
        <v>45178</v>
      </c>
      <c r="B3133" s="21" t="s">
        <v>10574</v>
      </c>
      <c r="C3133" s="13" t="s">
        <v>8392</v>
      </c>
      <c r="D3133" s="765"/>
      <c r="E3133" s="22"/>
      <c r="F3133" s="19">
        <v>1000000</v>
      </c>
      <c r="G3133" s="14">
        <f t="shared" si="62"/>
        <v>-1000000</v>
      </c>
      <c r="H3133" s="13" t="s">
        <v>11015</v>
      </c>
    </row>
    <row r="3134" spans="1:10" x14ac:dyDescent="0.25">
      <c r="A3134" s="112">
        <v>45178</v>
      </c>
      <c r="B3134" s="21" t="s">
        <v>9984</v>
      </c>
      <c r="C3134" s="13" t="s">
        <v>164</v>
      </c>
      <c r="D3134" s="765" t="s">
        <v>11043</v>
      </c>
      <c r="E3134" s="22">
        <v>6010</v>
      </c>
      <c r="F3134" s="19"/>
      <c r="G3134" s="14">
        <f t="shared" si="62"/>
        <v>6010</v>
      </c>
      <c r="H3134" s="13"/>
    </row>
    <row r="3135" spans="1:10" x14ac:dyDescent="0.25">
      <c r="A3135" s="112">
        <v>45178</v>
      </c>
      <c r="B3135" s="21" t="s">
        <v>10574</v>
      </c>
      <c r="C3135" s="13" t="s">
        <v>7465</v>
      </c>
      <c r="D3135" s="765" t="s">
        <v>11069</v>
      </c>
      <c r="E3135" s="22">
        <v>804137</v>
      </c>
      <c r="F3135" s="19"/>
      <c r="G3135" s="14">
        <f t="shared" si="62"/>
        <v>804137</v>
      </c>
      <c r="H3135" s="13"/>
    </row>
    <row r="3136" spans="1:10" x14ac:dyDescent="0.25">
      <c r="A3136" s="112">
        <v>45180</v>
      </c>
      <c r="B3136" s="21" t="s">
        <v>9354</v>
      </c>
      <c r="C3136" s="13" t="s">
        <v>7465</v>
      </c>
      <c r="D3136" s="765" t="s">
        <v>11070</v>
      </c>
      <c r="E3136" s="22">
        <v>119296</v>
      </c>
      <c r="F3136" s="19"/>
      <c r="G3136" s="14">
        <f t="shared" si="62"/>
        <v>119296</v>
      </c>
      <c r="H3136" s="13"/>
    </row>
    <row r="3137" spans="1:8" x14ac:dyDescent="0.25">
      <c r="A3137" s="112">
        <v>45180</v>
      </c>
      <c r="B3137" s="21" t="s">
        <v>10574</v>
      </c>
      <c r="C3137" s="13" t="s">
        <v>7465</v>
      </c>
      <c r="D3137" s="765" t="s">
        <v>11073</v>
      </c>
      <c r="E3137" s="22">
        <v>891939</v>
      </c>
      <c r="F3137" s="19"/>
      <c r="G3137" s="14">
        <f t="shared" si="62"/>
        <v>891939</v>
      </c>
      <c r="H3137" s="13"/>
    </row>
    <row r="3138" spans="1:8" x14ac:dyDescent="0.25">
      <c r="A3138" s="112">
        <v>45180</v>
      </c>
      <c r="B3138" s="21" t="s">
        <v>11071</v>
      </c>
      <c r="C3138" s="13" t="s">
        <v>7465</v>
      </c>
      <c r="D3138" s="765" t="s">
        <v>11072</v>
      </c>
      <c r="E3138" s="22">
        <v>235504</v>
      </c>
      <c r="F3138" s="19"/>
      <c r="G3138" s="14">
        <f t="shared" si="62"/>
        <v>235504</v>
      </c>
      <c r="H3138" s="13"/>
    </row>
    <row r="3139" spans="1:8" x14ac:dyDescent="0.25">
      <c r="A3139" s="112">
        <v>45180</v>
      </c>
      <c r="B3139" s="21" t="s">
        <v>10377</v>
      </c>
      <c r="C3139" s="13" t="s">
        <v>166</v>
      </c>
      <c r="D3139" s="765" t="s">
        <v>11118</v>
      </c>
      <c r="E3139" s="22">
        <v>14940</v>
      </c>
      <c r="F3139" s="19"/>
      <c r="G3139" s="14">
        <f t="shared" si="62"/>
        <v>14940</v>
      </c>
      <c r="H3139" s="13"/>
    </row>
    <row r="3140" spans="1:8" x14ac:dyDescent="0.25">
      <c r="A3140" s="112">
        <v>45181</v>
      </c>
      <c r="B3140" s="21" t="s">
        <v>10574</v>
      </c>
      <c r="C3140" s="13" t="s">
        <v>168</v>
      </c>
      <c r="D3140" s="765" t="s">
        <v>11117</v>
      </c>
      <c r="E3140" s="22">
        <v>38500</v>
      </c>
      <c r="F3140" s="19"/>
      <c r="G3140" s="14">
        <f t="shared" si="62"/>
        <v>38500</v>
      </c>
      <c r="H3140" s="13"/>
    </row>
    <row r="3141" spans="1:8" x14ac:dyDescent="0.25">
      <c r="A3141" s="112">
        <v>45182</v>
      </c>
      <c r="B3141" s="21" t="s">
        <v>10574</v>
      </c>
      <c r="C3141" s="13" t="s">
        <v>168</v>
      </c>
      <c r="D3141" s="765" t="s">
        <v>11221</v>
      </c>
      <c r="E3141" s="22">
        <v>1600</v>
      </c>
      <c r="F3141" s="19"/>
      <c r="G3141" s="14">
        <f t="shared" si="62"/>
        <v>1600</v>
      </c>
      <c r="H3141" s="13"/>
    </row>
    <row r="3142" spans="1:8" x14ac:dyDescent="0.25">
      <c r="A3142" s="112">
        <v>45182</v>
      </c>
      <c r="B3142" s="21" t="s">
        <v>10574</v>
      </c>
      <c r="C3142" s="13" t="s">
        <v>168</v>
      </c>
      <c r="D3142" s="765" t="s">
        <v>11222</v>
      </c>
      <c r="E3142" s="22">
        <v>15000</v>
      </c>
      <c r="F3142" s="19"/>
      <c r="G3142" s="14">
        <f t="shared" si="62"/>
        <v>15000</v>
      </c>
      <c r="H3142" s="13"/>
    </row>
    <row r="3143" spans="1:8" x14ac:dyDescent="0.25">
      <c r="A3143" s="112">
        <v>45183</v>
      </c>
      <c r="B3143" s="21" t="s">
        <v>9354</v>
      </c>
      <c r="C3143" s="13" t="s">
        <v>164</v>
      </c>
      <c r="D3143" s="765" t="s">
        <v>10941</v>
      </c>
      <c r="E3143" s="22">
        <v>20807</v>
      </c>
      <c r="F3143" s="19"/>
      <c r="G3143" s="14">
        <f t="shared" si="62"/>
        <v>20807</v>
      </c>
      <c r="H3143" s="13"/>
    </row>
    <row r="3144" spans="1:8" x14ac:dyDescent="0.25">
      <c r="A3144" s="112">
        <v>45184</v>
      </c>
      <c r="B3144" s="21" t="s">
        <v>9354</v>
      </c>
      <c r="C3144" s="13" t="s">
        <v>7465</v>
      </c>
      <c r="D3144" s="765" t="s">
        <v>11200</v>
      </c>
      <c r="E3144" s="22">
        <v>103296</v>
      </c>
      <c r="F3144" s="19"/>
      <c r="G3144" s="14">
        <f t="shared" si="62"/>
        <v>103296</v>
      </c>
      <c r="H3144" s="13"/>
    </row>
    <row r="3145" spans="1:8" x14ac:dyDescent="0.25">
      <c r="A3145" s="112">
        <v>45184</v>
      </c>
      <c r="B3145" s="21" t="s">
        <v>10574</v>
      </c>
      <c r="C3145" s="13" t="s">
        <v>7465</v>
      </c>
      <c r="D3145" s="765" t="s">
        <v>11201</v>
      </c>
      <c r="E3145" s="22">
        <v>804137</v>
      </c>
      <c r="F3145" s="19"/>
      <c r="G3145" s="14">
        <f t="shared" si="62"/>
        <v>804137</v>
      </c>
      <c r="H3145" s="13"/>
    </row>
    <row r="3146" spans="1:8" x14ac:dyDescent="0.25">
      <c r="A3146" s="112">
        <v>45185</v>
      </c>
      <c r="B3146" s="21" t="s">
        <v>10230</v>
      </c>
      <c r="C3146" s="13" t="s">
        <v>8392</v>
      </c>
      <c r="D3146" s="765" t="s">
        <v>11157</v>
      </c>
      <c r="E3146" s="22">
        <v>772607</v>
      </c>
      <c r="F3146" s="19"/>
      <c r="G3146" s="14">
        <f t="shared" si="62"/>
        <v>772607</v>
      </c>
      <c r="H3146" s="13"/>
    </row>
    <row r="3147" spans="1:8" x14ac:dyDescent="0.25">
      <c r="A3147" s="112">
        <v>45185</v>
      </c>
      <c r="B3147" s="21" t="s">
        <v>9354</v>
      </c>
      <c r="C3147" s="13" t="s">
        <v>8392</v>
      </c>
      <c r="D3147" s="765" t="s">
        <v>11158</v>
      </c>
      <c r="E3147" s="22">
        <v>86838</v>
      </c>
      <c r="F3147" s="19"/>
      <c r="G3147" s="14">
        <f t="shared" si="62"/>
        <v>86838</v>
      </c>
      <c r="H3147" s="13"/>
    </row>
    <row r="3148" spans="1:8" x14ac:dyDescent="0.25">
      <c r="A3148" s="112">
        <v>45187</v>
      </c>
      <c r="B3148" s="21" t="s">
        <v>11195</v>
      </c>
      <c r="C3148" s="13" t="s">
        <v>166</v>
      </c>
      <c r="D3148" s="776" t="s">
        <v>11196</v>
      </c>
      <c r="E3148" s="22">
        <v>30250</v>
      </c>
      <c r="F3148" s="19"/>
      <c r="G3148" s="14">
        <f t="shared" si="62"/>
        <v>30250</v>
      </c>
      <c r="H3148" s="13"/>
    </row>
    <row r="3149" spans="1:8" x14ac:dyDescent="0.25">
      <c r="A3149" s="112">
        <v>45187</v>
      </c>
      <c r="B3149" s="21" t="s">
        <v>10574</v>
      </c>
      <c r="C3149" s="13" t="s">
        <v>7465</v>
      </c>
      <c r="D3149" s="776" t="s">
        <v>11202</v>
      </c>
      <c r="E3149" s="22">
        <v>1011740</v>
      </c>
      <c r="F3149" s="19"/>
      <c r="G3149" s="14">
        <f t="shared" si="62"/>
        <v>1011740</v>
      </c>
      <c r="H3149" s="13"/>
    </row>
    <row r="3150" spans="1:8" x14ac:dyDescent="0.25">
      <c r="A3150" s="112">
        <v>45187</v>
      </c>
      <c r="B3150" s="21" t="s">
        <v>10907</v>
      </c>
      <c r="C3150" s="13" t="s">
        <v>168</v>
      </c>
      <c r="D3150" s="776" t="s">
        <v>11223</v>
      </c>
      <c r="E3150" s="22">
        <v>34690</v>
      </c>
      <c r="F3150" s="19"/>
      <c r="G3150" s="14">
        <f t="shared" si="62"/>
        <v>34690</v>
      </c>
      <c r="H3150" s="13"/>
    </row>
    <row r="3151" spans="1:8" x14ac:dyDescent="0.25">
      <c r="A3151" s="112">
        <v>45187</v>
      </c>
      <c r="B3151" s="21" t="s">
        <v>10907</v>
      </c>
      <c r="C3151" s="13" t="s">
        <v>168</v>
      </c>
      <c r="D3151" s="776" t="s">
        <v>11224</v>
      </c>
      <c r="E3151" s="22">
        <v>49170</v>
      </c>
      <c r="F3151" s="19"/>
      <c r="G3151" s="14">
        <f t="shared" si="62"/>
        <v>49170</v>
      </c>
      <c r="H3151" s="13"/>
    </row>
    <row r="3152" spans="1:8" x14ac:dyDescent="0.25">
      <c r="A3152" s="112">
        <v>45190</v>
      </c>
      <c r="B3152" s="21" t="s">
        <v>10377</v>
      </c>
      <c r="C3152" s="13" t="s">
        <v>8392</v>
      </c>
      <c r="D3152" s="1213" t="s">
        <v>11159</v>
      </c>
      <c r="E3152" s="22">
        <v>35941</v>
      </c>
      <c r="F3152" s="19"/>
      <c r="G3152" s="14">
        <f t="shared" si="62"/>
        <v>35941</v>
      </c>
      <c r="H3152" s="13"/>
    </row>
    <row r="3153" spans="1:8" x14ac:dyDescent="0.25">
      <c r="A3153" s="112">
        <v>45190</v>
      </c>
      <c r="B3153" s="21" t="s">
        <v>11071</v>
      </c>
      <c r="C3153" s="13" t="s">
        <v>8392</v>
      </c>
      <c r="D3153" s="1214"/>
      <c r="E3153" s="22">
        <v>158865</v>
      </c>
      <c r="F3153" s="19"/>
      <c r="G3153" s="14">
        <f t="shared" si="62"/>
        <v>158865</v>
      </c>
      <c r="H3153" s="13"/>
    </row>
    <row r="3154" spans="1:8" x14ac:dyDescent="0.25">
      <c r="A3154" s="112">
        <v>45190</v>
      </c>
      <c r="B3154" s="21" t="s">
        <v>10574</v>
      </c>
      <c r="C3154" s="13" t="s">
        <v>8392</v>
      </c>
      <c r="D3154" s="765" t="s">
        <v>11160</v>
      </c>
      <c r="E3154" s="22">
        <v>909670</v>
      </c>
      <c r="F3154" s="19"/>
      <c r="G3154" s="14">
        <f t="shared" si="62"/>
        <v>909670</v>
      </c>
      <c r="H3154" s="13"/>
    </row>
    <row r="3155" spans="1:8" x14ac:dyDescent="0.25">
      <c r="A3155" s="112">
        <v>45190</v>
      </c>
      <c r="B3155" s="21" t="s">
        <v>9354</v>
      </c>
      <c r="C3155" s="13" t="s">
        <v>8392</v>
      </c>
      <c r="D3155" s="1213" t="s">
        <v>11161</v>
      </c>
      <c r="E3155" s="22">
        <v>3870</v>
      </c>
      <c r="F3155" s="19"/>
      <c r="G3155" s="14">
        <f t="shared" si="62"/>
        <v>3870</v>
      </c>
      <c r="H3155" s="13"/>
    </row>
    <row r="3156" spans="1:8" x14ac:dyDescent="0.25">
      <c r="A3156" s="112">
        <v>45190</v>
      </c>
      <c r="B3156" s="21" t="s">
        <v>11071</v>
      </c>
      <c r="C3156" s="13" t="s">
        <v>8392</v>
      </c>
      <c r="D3156" s="1214"/>
      <c r="E3156" s="22">
        <v>44691</v>
      </c>
      <c r="F3156" s="19"/>
      <c r="G3156" s="14">
        <f t="shared" si="62"/>
        <v>44691</v>
      </c>
      <c r="H3156" s="13"/>
    </row>
    <row r="3157" spans="1:8" x14ac:dyDescent="0.25">
      <c r="A3157" s="112">
        <v>45190</v>
      </c>
      <c r="B3157" s="21" t="s">
        <v>10907</v>
      </c>
      <c r="C3157" s="13" t="s">
        <v>7952</v>
      </c>
      <c r="D3157" s="765"/>
      <c r="E3157" s="22">
        <v>1375000</v>
      </c>
      <c r="F3157" s="19"/>
      <c r="G3157" s="14">
        <f t="shared" si="62"/>
        <v>1375000</v>
      </c>
      <c r="H3157" s="13" t="s">
        <v>11137</v>
      </c>
    </row>
    <row r="3158" spans="1:8" x14ac:dyDescent="0.25">
      <c r="A3158" s="112">
        <v>45190</v>
      </c>
      <c r="B3158" s="21" t="s">
        <v>9354</v>
      </c>
      <c r="C3158" s="13" t="s">
        <v>7465</v>
      </c>
      <c r="D3158" s="765" t="s">
        <v>11204</v>
      </c>
      <c r="E3158" s="22">
        <v>113296</v>
      </c>
      <c r="F3158" s="109"/>
      <c r="G3158" s="14">
        <f t="shared" si="62"/>
        <v>113296</v>
      </c>
      <c r="H3158" s="13"/>
    </row>
    <row r="3159" spans="1:8" x14ac:dyDescent="0.25">
      <c r="A3159" s="112">
        <v>45190</v>
      </c>
      <c r="B3159" s="21" t="s">
        <v>9830</v>
      </c>
      <c r="C3159" s="13" t="s">
        <v>168</v>
      </c>
      <c r="D3159" s="765" t="s">
        <v>11793</v>
      </c>
      <c r="E3159" s="22">
        <v>1554800</v>
      </c>
      <c r="F3159" s="109"/>
      <c r="G3159" s="14">
        <f t="shared" si="62"/>
        <v>1554800</v>
      </c>
      <c r="H3159" s="13"/>
    </row>
    <row r="3160" spans="1:8" x14ac:dyDescent="0.25">
      <c r="A3160" s="112">
        <v>45190</v>
      </c>
      <c r="B3160" s="30"/>
      <c r="C3160" s="13" t="s">
        <v>7240</v>
      </c>
      <c r="D3160" s="765"/>
      <c r="E3160" s="22">
        <v>13918</v>
      </c>
      <c r="F3160" s="109"/>
      <c r="G3160" s="14">
        <f t="shared" si="62"/>
        <v>13918</v>
      </c>
      <c r="H3160" s="13" t="s">
        <v>11142</v>
      </c>
    </row>
    <row r="3161" spans="1:8" x14ac:dyDescent="0.25">
      <c r="A3161" s="112">
        <v>45191</v>
      </c>
      <c r="B3161" s="21" t="s">
        <v>9354</v>
      </c>
      <c r="C3161" s="13" t="s">
        <v>7465</v>
      </c>
      <c r="D3161" s="765" t="s">
        <v>11205</v>
      </c>
      <c r="E3161" s="22">
        <v>16000</v>
      </c>
      <c r="F3161" s="109"/>
      <c r="G3161" s="1050">
        <f t="shared" si="62"/>
        <v>16000</v>
      </c>
      <c r="H3161" s="53"/>
    </row>
    <row r="3162" spans="1:8" x14ac:dyDescent="0.25">
      <c r="A3162" s="112">
        <v>45191</v>
      </c>
      <c r="B3162" s="21" t="s">
        <v>10230</v>
      </c>
      <c r="C3162" s="13" t="s">
        <v>7465</v>
      </c>
      <c r="D3162" s="765" t="s">
        <v>11203</v>
      </c>
      <c r="E3162" s="22">
        <v>684336</v>
      </c>
      <c r="F3162" s="109"/>
      <c r="G3162" s="1050">
        <f t="shared" si="62"/>
        <v>684336</v>
      </c>
      <c r="H3162" s="53"/>
    </row>
    <row r="3163" spans="1:8" x14ac:dyDescent="0.25">
      <c r="A3163" s="112">
        <v>45191</v>
      </c>
      <c r="B3163" s="21" t="s">
        <v>10149</v>
      </c>
      <c r="C3163" s="13" t="s">
        <v>7465</v>
      </c>
      <c r="D3163" s="765" t="s">
        <v>11208</v>
      </c>
      <c r="E3163" s="782">
        <v>43900</v>
      </c>
      <c r="F3163" s="213"/>
      <c r="G3163" s="1050">
        <f t="shared" si="62"/>
        <v>43900</v>
      </c>
      <c r="H3163" s="53"/>
    </row>
    <row r="3164" spans="1:8" x14ac:dyDescent="0.25">
      <c r="A3164" s="112">
        <v>45191</v>
      </c>
      <c r="B3164" s="21" t="s">
        <v>9354</v>
      </c>
      <c r="C3164" s="13" t="s">
        <v>7465</v>
      </c>
      <c r="D3164" s="765" t="s">
        <v>11207</v>
      </c>
      <c r="E3164" s="782">
        <v>67648</v>
      </c>
      <c r="F3164" s="213"/>
      <c r="G3164" s="1050">
        <f>E3164-F3164</f>
        <v>67648</v>
      </c>
      <c r="H3164" s="53"/>
    </row>
    <row r="3165" spans="1:8" x14ac:dyDescent="0.25">
      <c r="A3165" s="112">
        <v>45191</v>
      </c>
      <c r="B3165" s="21" t="s">
        <v>10574</v>
      </c>
      <c r="C3165" s="13" t="s">
        <v>7465</v>
      </c>
      <c r="D3165" s="765" t="s">
        <v>11206</v>
      </c>
      <c r="E3165" s="782">
        <v>804137</v>
      </c>
      <c r="F3165" s="213"/>
      <c r="G3165" s="1050">
        <f t="shared" si="62"/>
        <v>804137</v>
      </c>
      <c r="H3165" s="53"/>
    </row>
    <row r="3166" spans="1:8" x14ac:dyDescent="0.25">
      <c r="A3166" s="112">
        <v>45192</v>
      </c>
      <c r="B3166" s="21" t="s">
        <v>10230</v>
      </c>
      <c r="C3166" s="13" t="s">
        <v>164</v>
      </c>
      <c r="D3166" s="765" t="s">
        <v>11486</v>
      </c>
      <c r="E3166" s="782">
        <v>5649</v>
      </c>
      <c r="F3166" s="213"/>
      <c r="G3166" s="1050">
        <f t="shared" si="62"/>
        <v>5649</v>
      </c>
      <c r="H3166" s="53"/>
    </row>
    <row r="3167" spans="1:8" x14ac:dyDescent="0.25">
      <c r="A3167" s="112">
        <v>45192</v>
      </c>
      <c r="B3167" s="21" t="s">
        <v>9830</v>
      </c>
      <c r="C3167" s="13" t="s">
        <v>168</v>
      </c>
      <c r="D3167" s="765" t="s">
        <v>11794</v>
      </c>
      <c r="E3167" s="782">
        <v>90200</v>
      </c>
      <c r="F3167" s="213"/>
      <c r="G3167" s="1050">
        <f t="shared" si="62"/>
        <v>90200</v>
      </c>
      <c r="H3167" s="53"/>
    </row>
    <row r="3168" spans="1:8" x14ac:dyDescent="0.25">
      <c r="A3168" s="112">
        <v>45194</v>
      </c>
      <c r="B3168" s="21" t="s">
        <v>11003</v>
      </c>
      <c r="C3168" s="13" t="s">
        <v>166</v>
      </c>
      <c r="D3168" s="765" t="s">
        <v>11779</v>
      </c>
      <c r="E3168" s="782">
        <v>11750</v>
      </c>
      <c r="F3168" s="213"/>
      <c r="G3168" s="1050">
        <f t="shared" si="62"/>
        <v>11750</v>
      </c>
      <c r="H3168" s="53"/>
    </row>
    <row r="3169" spans="1:8" ht="16.5" thickBot="1" x14ac:dyDescent="0.3">
      <c r="A3169" s="112">
        <v>45196</v>
      </c>
      <c r="B3169" s="21" t="s">
        <v>10230</v>
      </c>
      <c r="C3169" s="13" t="s">
        <v>164</v>
      </c>
      <c r="D3169" s="765" t="s">
        <v>11487</v>
      </c>
      <c r="E3169" s="782">
        <v>12678</v>
      </c>
      <c r="F3169" s="213"/>
      <c r="G3169" s="1050">
        <f t="shared" si="62"/>
        <v>12678</v>
      </c>
      <c r="H3169" s="53"/>
    </row>
    <row r="3170" spans="1:8" x14ac:dyDescent="0.25">
      <c r="A3170" s="112">
        <v>45188</v>
      </c>
      <c r="B3170" s="21" t="s">
        <v>9407</v>
      </c>
      <c r="C3170" s="13" t="s">
        <v>164</v>
      </c>
      <c r="D3170" s="765"/>
      <c r="E3170" s="782"/>
      <c r="F3170" s="784">
        <v>4370</v>
      </c>
      <c r="G3170" s="783">
        <f t="shared" si="62"/>
        <v>-4370</v>
      </c>
      <c r="H3170" s="1255" t="s">
        <v>11169</v>
      </c>
    </row>
    <row r="3171" spans="1:8" x14ac:dyDescent="0.25">
      <c r="A3171" s="112">
        <v>45188</v>
      </c>
      <c r="B3171" s="21" t="s">
        <v>9965</v>
      </c>
      <c r="C3171" s="13" t="s">
        <v>164</v>
      </c>
      <c r="D3171" s="765"/>
      <c r="E3171" s="782"/>
      <c r="F3171" s="141">
        <v>1260</v>
      </c>
      <c r="G3171" s="783">
        <f t="shared" ref="G3171:G3272" si="64">E3171-F3171</f>
        <v>-1260</v>
      </c>
      <c r="H3171" s="1256"/>
    </row>
    <row r="3172" spans="1:8" x14ac:dyDescent="0.25">
      <c r="A3172" s="112">
        <v>45188</v>
      </c>
      <c r="B3172" s="21" t="s">
        <v>9984</v>
      </c>
      <c r="C3172" s="13" t="s">
        <v>164</v>
      </c>
      <c r="D3172" s="765"/>
      <c r="E3172" s="782"/>
      <c r="F3172" s="141">
        <v>9626</v>
      </c>
      <c r="G3172" s="783">
        <f t="shared" si="64"/>
        <v>-9626</v>
      </c>
      <c r="H3172" s="1256"/>
    </row>
    <row r="3173" spans="1:8" x14ac:dyDescent="0.25">
      <c r="A3173" s="112">
        <v>45188</v>
      </c>
      <c r="B3173" s="21" t="s">
        <v>10149</v>
      </c>
      <c r="C3173" s="13" t="s">
        <v>164</v>
      </c>
      <c r="D3173" s="765"/>
      <c r="E3173" s="782"/>
      <c r="F3173" s="141">
        <v>6023</v>
      </c>
      <c r="G3173" s="783">
        <f t="shared" si="64"/>
        <v>-6023</v>
      </c>
      <c r="H3173" s="1256"/>
    </row>
    <row r="3174" spans="1:8" x14ac:dyDescent="0.25">
      <c r="A3174" s="112">
        <v>45188</v>
      </c>
      <c r="B3174" s="21" t="s">
        <v>10294</v>
      </c>
      <c r="C3174" s="13" t="s">
        <v>164</v>
      </c>
      <c r="D3174" s="765"/>
      <c r="E3174" s="782"/>
      <c r="F3174" s="141">
        <v>6055</v>
      </c>
      <c r="G3174" s="783">
        <f t="shared" si="64"/>
        <v>-6055</v>
      </c>
      <c r="H3174" s="1256"/>
    </row>
    <row r="3175" spans="1:8" x14ac:dyDescent="0.25">
      <c r="A3175" s="112">
        <v>45188</v>
      </c>
      <c r="B3175" s="21" t="s">
        <v>10469</v>
      </c>
      <c r="C3175" s="13" t="s">
        <v>164</v>
      </c>
      <c r="D3175" s="765"/>
      <c r="E3175" s="782"/>
      <c r="F3175" s="141">
        <v>60002</v>
      </c>
      <c r="G3175" s="783">
        <f t="shared" si="64"/>
        <v>-60002</v>
      </c>
      <c r="H3175" s="1256"/>
    </row>
    <row r="3176" spans="1:8" x14ac:dyDescent="0.25">
      <c r="A3176" s="112">
        <v>45188</v>
      </c>
      <c r="B3176" s="21" t="s">
        <v>10230</v>
      </c>
      <c r="C3176" s="13" t="s">
        <v>164</v>
      </c>
      <c r="D3176" s="765"/>
      <c r="E3176" s="782"/>
      <c r="F3176" s="141">
        <v>9551</v>
      </c>
      <c r="G3176" s="783">
        <f t="shared" si="64"/>
        <v>-9551</v>
      </c>
      <c r="H3176" s="1256"/>
    </row>
    <row r="3177" spans="1:8" x14ac:dyDescent="0.25">
      <c r="A3177" s="112">
        <v>45188</v>
      </c>
      <c r="B3177" s="21" t="s">
        <v>9354</v>
      </c>
      <c r="C3177" s="13" t="s">
        <v>164</v>
      </c>
      <c r="D3177" s="765"/>
      <c r="E3177" s="782"/>
      <c r="F3177" s="141">
        <v>20807</v>
      </c>
      <c r="G3177" s="783">
        <f t="shared" si="64"/>
        <v>-20807</v>
      </c>
      <c r="H3177" s="1256"/>
    </row>
    <row r="3178" spans="1:8" ht="16.5" thickBot="1" x14ac:dyDescent="0.3">
      <c r="A3178" s="112">
        <v>45188</v>
      </c>
      <c r="B3178" s="21" t="s">
        <v>10377</v>
      </c>
      <c r="C3178" s="13" t="s">
        <v>164</v>
      </c>
      <c r="D3178" s="765"/>
      <c r="E3178" s="782"/>
      <c r="F3178" s="785">
        <v>14924</v>
      </c>
      <c r="G3178" s="783">
        <f t="shared" si="64"/>
        <v>-14924</v>
      </c>
      <c r="H3178" s="1257"/>
    </row>
    <row r="3179" spans="1:8" x14ac:dyDescent="0.25">
      <c r="A3179" s="112">
        <v>45188</v>
      </c>
      <c r="B3179" s="21" t="s">
        <v>9354</v>
      </c>
      <c r="C3179" s="13" t="s">
        <v>169</v>
      </c>
      <c r="D3179" s="765" t="s">
        <v>11198</v>
      </c>
      <c r="E3179" s="22">
        <v>44544</v>
      </c>
      <c r="F3179" s="109"/>
      <c r="G3179" s="783">
        <f t="shared" si="64"/>
        <v>44544</v>
      </c>
      <c r="H3179" s="955"/>
    </row>
    <row r="3180" spans="1:8" ht="16.5" thickBot="1" x14ac:dyDescent="0.3">
      <c r="A3180" s="112">
        <v>45191</v>
      </c>
      <c r="B3180" s="21" t="s">
        <v>10574</v>
      </c>
      <c r="C3180" s="13" t="s">
        <v>180</v>
      </c>
      <c r="D3180" s="765"/>
      <c r="E3180" s="22"/>
      <c r="F3180" s="109">
        <v>1000000</v>
      </c>
      <c r="G3180" s="14">
        <f t="shared" si="64"/>
        <v>-1000000</v>
      </c>
      <c r="H3180" s="13" t="s">
        <v>11156</v>
      </c>
    </row>
    <row r="3181" spans="1:8" x14ac:dyDescent="0.25">
      <c r="A3181" s="112">
        <v>45190</v>
      </c>
      <c r="B3181" s="21" t="s">
        <v>9984</v>
      </c>
      <c r="C3181" s="13" t="s">
        <v>169</v>
      </c>
      <c r="D3181" s="765"/>
      <c r="E3181" s="782"/>
      <c r="F3181" s="784">
        <v>100000</v>
      </c>
      <c r="G3181" s="783">
        <f t="shared" si="64"/>
        <v>-100000</v>
      </c>
      <c r="H3181" s="1161" t="s">
        <v>11168</v>
      </c>
    </row>
    <row r="3182" spans="1:8" x14ac:dyDescent="0.25">
      <c r="A3182" s="112">
        <v>45190</v>
      </c>
      <c r="B3182" s="21" t="s">
        <v>10569</v>
      </c>
      <c r="C3182" s="13" t="s">
        <v>169</v>
      </c>
      <c r="D3182" s="765"/>
      <c r="E3182" s="782"/>
      <c r="F3182" s="141">
        <v>100000</v>
      </c>
      <c r="G3182" s="783">
        <f t="shared" si="64"/>
        <v>-100000</v>
      </c>
      <c r="H3182" s="1163"/>
    </row>
    <row r="3183" spans="1:8" ht="16.5" thickBot="1" x14ac:dyDescent="0.3">
      <c r="A3183" s="112">
        <v>45190</v>
      </c>
      <c r="B3183" s="21" t="s">
        <v>9354</v>
      </c>
      <c r="C3183" s="13" t="s">
        <v>169</v>
      </c>
      <c r="D3183" s="765"/>
      <c r="E3183" s="782"/>
      <c r="F3183" s="785">
        <v>300000</v>
      </c>
      <c r="G3183" s="783">
        <f t="shared" si="64"/>
        <v>-300000</v>
      </c>
      <c r="H3183" s="1162"/>
    </row>
    <row r="3184" spans="1:8" x14ac:dyDescent="0.25">
      <c r="A3184" s="112">
        <v>45190</v>
      </c>
      <c r="B3184" s="21" t="s">
        <v>10230</v>
      </c>
      <c r="C3184" s="13" t="s">
        <v>8392</v>
      </c>
      <c r="D3184" s="765"/>
      <c r="E3184" s="22"/>
      <c r="F3184" s="111">
        <v>500000</v>
      </c>
      <c r="G3184" s="783">
        <f t="shared" si="64"/>
        <v>-500000</v>
      </c>
      <c r="H3184" s="13" t="s">
        <v>11164</v>
      </c>
    </row>
    <row r="3185" spans="1:8" x14ac:dyDescent="0.25">
      <c r="A3185" s="112">
        <v>45192</v>
      </c>
      <c r="B3185" s="21" t="s">
        <v>9354</v>
      </c>
      <c r="C3185" s="13" t="s">
        <v>7465</v>
      </c>
      <c r="D3185" s="765" t="s">
        <v>11248</v>
      </c>
      <c r="E3185" s="22">
        <v>16000</v>
      </c>
      <c r="F3185" s="111"/>
      <c r="G3185" s="783">
        <f t="shared" si="64"/>
        <v>16000</v>
      </c>
      <c r="H3185" s="13"/>
    </row>
    <row r="3186" spans="1:8" x14ac:dyDescent="0.25">
      <c r="A3186" s="112">
        <v>45194</v>
      </c>
      <c r="B3186" s="21" t="s">
        <v>10230</v>
      </c>
      <c r="C3186" s="13" t="s">
        <v>180</v>
      </c>
      <c r="D3186" s="765" t="s">
        <v>11197</v>
      </c>
      <c r="E3186" s="22">
        <v>18060</v>
      </c>
      <c r="F3186" s="111"/>
      <c r="G3186" s="783">
        <f t="shared" si="64"/>
        <v>18060</v>
      </c>
      <c r="H3186" s="13"/>
    </row>
    <row r="3187" spans="1:8" x14ac:dyDescent="0.25">
      <c r="A3187" s="112">
        <v>45194</v>
      </c>
      <c r="B3187" s="21" t="s">
        <v>9965</v>
      </c>
      <c r="C3187" s="13" t="s">
        <v>169</v>
      </c>
      <c r="D3187" s="765" t="s">
        <v>11199</v>
      </c>
      <c r="E3187" s="22">
        <v>15350</v>
      </c>
      <c r="F3187" s="111"/>
      <c r="G3187" s="783">
        <f t="shared" si="64"/>
        <v>15350</v>
      </c>
      <c r="H3187" s="13"/>
    </row>
    <row r="3188" spans="1:8" x14ac:dyDescent="0.25">
      <c r="A3188" s="112">
        <v>45194</v>
      </c>
      <c r="B3188" s="21" t="s">
        <v>10230</v>
      </c>
      <c r="C3188" s="13" t="s">
        <v>11320</v>
      </c>
      <c r="D3188" s="765"/>
      <c r="E3188" s="22"/>
      <c r="F3188" s="110">
        <v>1000000</v>
      </c>
      <c r="G3188" s="783">
        <f t="shared" si="64"/>
        <v>-1000000</v>
      </c>
      <c r="H3188" s="13" t="s">
        <v>11321</v>
      </c>
    </row>
    <row r="3189" spans="1:8" ht="16.5" thickBot="1" x14ac:dyDescent="0.3">
      <c r="A3189" s="112">
        <v>45194</v>
      </c>
      <c r="B3189" s="21" t="s">
        <v>10569</v>
      </c>
      <c r="C3189" s="13" t="s">
        <v>7465</v>
      </c>
      <c r="D3189" s="765"/>
      <c r="E3189" s="22"/>
      <c r="F3189" s="110">
        <v>500000</v>
      </c>
      <c r="G3189" s="783">
        <f t="shared" si="64"/>
        <v>-500000</v>
      </c>
      <c r="H3189" s="13" t="s">
        <v>11170</v>
      </c>
    </row>
    <row r="3190" spans="1:8" x14ac:dyDescent="0.25">
      <c r="A3190" s="112">
        <v>45195</v>
      </c>
      <c r="B3190" s="21" t="s">
        <v>10149</v>
      </c>
      <c r="C3190" s="13" t="s">
        <v>8392</v>
      </c>
      <c r="D3190" s="765"/>
      <c r="E3190" s="782"/>
      <c r="F3190" s="784">
        <v>158496</v>
      </c>
      <c r="G3190" s="783">
        <f t="shared" si="64"/>
        <v>-158496</v>
      </c>
      <c r="H3190" s="1161" t="s">
        <v>11220</v>
      </c>
    </row>
    <row r="3191" spans="1:8" x14ac:dyDescent="0.25">
      <c r="A3191" s="112">
        <v>45195</v>
      </c>
      <c r="B3191" s="21" t="s">
        <v>10569</v>
      </c>
      <c r="C3191" s="13" t="s">
        <v>8392</v>
      </c>
      <c r="D3191" s="765"/>
      <c r="E3191" s="782"/>
      <c r="F3191" s="151">
        <v>11574</v>
      </c>
      <c r="G3191" s="783">
        <f t="shared" si="64"/>
        <v>-11574</v>
      </c>
      <c r="H3191" s="1163"/>
    </row>
    <row r="3192" spans="1:8" x14ac:dyDescent="0.25">
      <c r="A3192" s="112">
        <v>45195</v>
      </c>
      <c r="B3192" s="21" t="s">
        <v>9354</v>
      </c>
      <c r="C3192" s="13" t="s">
        <v>8392</v>
      </c>
      <c r="D3192" s="765"/>
      <c r="E3192" s="782"/>
      <c r="F3192" s="151">
        <v>120076</v>
      </c>
      <c r="G3192" s="783">
        <f t="shared" si="64"/>
        <v>-120076</v>
      </c>
      <c r="H3192" s="1163"/>
    </row>
    <row r="3193" spans="1:8" x14ac:dyDescent="0.25">
      <c r="A3193" s="112">
        <v>45195</v>
      </c>
      <c r="B3193" s="21" t="s">
        <v>10377</v>
      </c>
      <c r="C3193" s="13" t="s">
        <v>8392</v>
      </c>
      <c r="D3193" s="765"/>
      <c r="E3193" s="782"/>
      <c r="F3193" s="151">
        <v>209438</v>
      </c>
      <c r="G3193" s="783">
        <f t="shared" si="64"/>
        <v>-209438</v>
      </c>
      <c r="H3193" s="1163"/>
    </row>
    <row r="3194" spans="1:8" x14ac:dyDescent="0.25">
      <c r="A3194" s="112">
        <v>45195</v>
      </c>
      <c r="B3194" s="21" t="s">
        <v>11071</v>
      </c>
      <c r="C3194" s="13" t="s">
        <v>8392</v>
      </c>
      <c r="D3194" s="765"/>
      <c r="E3194" s="782"/>
      <c r="F3194" s="151">
        <v>203556</v>
      </c>
      <c r="G3194" s="783">
        <f t="shared" si="64"/>
        <v>-203556</v>
      </c>
      <c r="H3194" s="1163"/>
    </row>
    <row r="3195" spans="1:8" ht="16.5" customHeight="1" thickBot="1" x14ac:dyDescent="0.3">
      <c r="A3195" s="112">
        <v>45195</v>
      </c>
      <c r="B3195" s="21" t="s">
        <v>10574</v>
      </c>
      <c r="C3195" s="13" t="s">
        <v>8392</v>
      </c>
      <c r="D3195" s="765"/>
      <c r="E3195" s="782"/>
      <c r="F3195" s="295">
        <v>296860</v>
      </c>
      <c r="G3195" s="783">
        <f t="shared" si="64"/>
        <v>-296860</v>
      </c>
      <c r="H3195" s="1162"/>
    </row>
    <row r="3196" spans="1:8" x14ac:dyDescent="0.25">
      <c r="A3196" s="112">
        <v>45195</v>
      </c>
      <c r="B3196" s="21" t="s">
        <v>10569</v>
      </c>
      <c r="C3196" s="13" t="s">
        <v>7465</v>
      </c>
      <c r="D3196" s="765"/>
      <c r="E3196" s="782"/>
      <c r="F3196" s="784">
        <v>586928</v>
      </c>
      <c r="G3196" s="783">
        <f t="shared" si="64"/>
        <v>-586928</v>
      </c>
      <c r="H3196" s="1185" t="s">
        <v>11209</v>
      </c>
    </row>
    <row r="3197" spans="1:8" x14ac:dyDescent="0.25">
      <c r="A3197" s="112">
        <v>45195</v>
      </c>
      <c r="B3197" s="21" t="s">
        <v>9659</v>
      </c>
      <c r="C3197" s="13" t="s">
        <v>7465</v>
      </c>
      <c r="D3197" s="765"/>
      <c r="E3197" s="782"/>
      <c r="F3197" s="141">
        <v>130436</v>
      </c>
      <c r="G3197" s="783">
        <f t="shared" si="64"/>
        <v>-130436</v>
      </c>
      <c r="H3197" s="1186"/>
    </row>
    <row r="3198" spans="1:8" ht="16.5" thickBot="1" x14ac:dyDescent="0.3">
      <c r="A3198" s="112">
        <v>45195</v>
      </c>
      <c r="B3198" s="21" t="s">
        <v>10294</v>
      </c>
      <c r="C3198" s="13" t="s">
        <v>7465</v>
      </c>
      <c r="D3198" s="765"/>
      <c r="E3198" s="782"/>
      <c r="F3198" s="785">
        <v>82636</v>
      </c>
      <c r="G3198" s="783">
        <f t="shared" si="64"/>
        <v>-82636</v>
      </c>
      <c r="H3198" s="1187"/>
    </row>
    <row r="3199" spans="1:8" x14ac:dyDescent="0.25">
      <c r="A3199" s="112">
        <v>45195</v>
      </c>
      <c r="B3199" s="21" t="s">
        <v>10230</v>
      </c>
      <c r="C3199" s="13" t="s">
        <v>7465</v>
      </c>
      <c r="D3199" s="765" t="s">
        <v>11249</v>
      </c>
      <c r="E3199" s="782">
        <v>716336</v>
      </c>
      <c r="F3199" s="213"/>
      <c r="G3199" s="783">
        <f t="shared" si="64"/>
        <v>716336</v>
      </c>
      <c r="H3199" s="342"/>
    </row>
    <row r="3200" spans="1:8" ht="16.5" thickBot="1" x14ac:dyDescent="0.3">
      <c r="A3200" s="112">
        <v>45197</v>
      </c>
      <c r="B3200" s="21" t="s">
        <v>11071</v>
      </c>
      <c r="C3200" s="13" t="s">
        <v>7465</v>
      </c>
      <c r="D3200" s="765" t="s">
        <v>11250</v>
      </c>
      <c r="E3200" s="782">
        <v>147702</v>
      </c>
      <c r="F3200" s="213"/>
      <c r="G3200" s="783">
        <f t="shared" si="64"/>
        <v>147702</v>
      </c>
      <c r="H3200" s="342"/>
    </row>
    <row r="3201" spans="1:8" x14ac:dyDescent="0.25">
      <c r="A3201" s="112">
        <v>45195</v>
      </c>
      <c r="B3201" s="21" t="s">
        <v>10569</v>
      </c>
      <c r="C3201" s="13" t="s">
        <v>7465</v>
      </c>
      <c r="D3201" s="765"/>
      <c r="E3201" s="782"/>
      <c r="F3201" s="784">
        <v>32460</v>
      </c>
      <c r="G3201" s="783">
        <f t="shared" si="64"/>
        <v>-32460</v>
      </c>
      <c r="H3201" s="1161" t="s">
        <v>11168</v>
      </c>
    </row>
    <row r="3202" spans="1:8" x14ac:dyDescent="0.25">
      <c r="A3202" s="112">
        <v>45195</v>
      </c>
      <c r="B3202" s="21" t="s">
        <v>10149</v>
      </c>
      <c r="C3202" s="13" t="s">
        <v>7465</v>
      </c>
      <c r="D3202" s="765"/>
      <c r="E3202" s="782"/>
      <c r="F3202" s="151">
        <v>228360</v>
      </c>
      <c r="G3202" s="783">
        <f t="shared" si="64"/>
        <v>-228360</v>
      </c>
      <c r="H3202" s="1163"/>
    </row>
    <row r="3203" spans="1:8" x14ac:dyDescent="0.25">
      <c r="A3203" s="112">
        <v>45195</v>
      </c>
      <c r="B3203" s="21" t="s">
        <v>9984</v>
      </c>
      <c r="C3203" s="13" t="s">
        <v>7465</v>
      </c>
      <c r="D3203" s="765"/>
      <c r="E3203" s="782"/>
      <c r="F3203" s="151">
        <v>35755</v>
      </c>
      <c r="G3203" s="783">
        <f t="shared" si="64"/>
        <v>-35755</v>
      </c>
      <c r="H3203" s="1163"/>
    </row>
    <row r="3204" spans="1:8" ht="16.5" thickBot="1" x14ac:dyDescent="0.3">
      <c r="A3204" s="112">
        <v>45195</v>
      </c>
      <c r="B3204" s="21" t="s">
        <v>11071</v>
      </c>
      <c r="C3204" s="13" t="s">
        <v>7465</v>
      </c>
      <c r="D3204" s="765"/>
      <c r="E3204" s="782"/>
      <c r="F3204" s="295">
        <f>500000-F3203-F3202-F3201</f>
        <v>203425</v>
      </c>
      <c r="G3204" s="783">
        <f t="shared" si="64"/>
        <v>-203425</v>
      </c>
      <c r="H3204" s="1162"/>
    </row>
    <row r="3205" spans="1:8" x14ac:dyDescent="0.25">
      <c r="A3205" s="112">
        <v>45197</v>
      </c>
      <c r="B3205" s="21" t="s">
        <v>10574</v>
      </c>
      <c r="C3205" s="13" t="s">
        <v>8392</v>
      </c>
      <c r="D3205" s="765" t="s">
        <v>11254</v>
      </c>
      <c r="E3205" s="782">
        <v>198542</v>
      </c>
      <c r="F3205" s="213"/>
      <c r="G3205" s="783">
        <f t="shared" si="64"/>
        <v>198542</v>
      </c>
      <c r="H3205" s="955"/>
    </row>
    <row r="3206" spans="1:8" ht="21" x14ac:dyDescent="0.25">
      <c r="A3206" s="112">
        <v>45197</v>
      </c>
      <c r="B3206" s="21" t="s">
        <v>11071</v>
      </c>
      <c r="C3206" s="13" t="s">
        <v>7465</v>
      </c>
      <c r="D3206" s="765"/>
      <c r="E3206" s="782"/>
      <c r="F3206" s="213">
        <v>50000</v>
      </c>
      <c r="G3206" s="783">
        <f t="shared" si="64"/>
        <v>-50000</v>
      </c>
      <c r="H3206" s="1051" t="s">
        <v>11260</v>
      </c>
    </row>
    <row r="3207" spans="1:8" x14ac:dyDescent="0.25">
      <c r="A3207" s="112">
        <v>45197</v>
      </c>
      <c r="B3207" s="21" t="s">
        <v>10574</v>
      </c>
      <c r="C3207" s="13" t="s">
        <v>8392</v>
      </c>
      <c r="D3207" s="765" t="s">
        <v>11255</v>
      </c>
      <c r="E3207" s="782">
        <v>43188</v>
      </c>
      <c r="F3207" s="213"/>
      <c r="G3207" s="783">
        <f t="shared" si="64"/>
        <v>43188</v>
      </c>
      <c r="H3207" s="955"/>
    </row>
    <row r="3208" spans="1:8" x14ac:dyDescent="0.25">
      <c r="A3208" s="112">
        <v>45197</v>
      </c>
      <c r="B3208" s="21" t="s">
        <v>11071</v>
      </c>
      <c r="C3208" s="13" t="s">
        <v>8392</v>
      </c>
      <c r="D3208" s="765" t="s">
        <v>11256</v>
      </c>
      <c r="E3208" s="782">
        <v>137198</v>
      </c>
      <c r="F3208" s="213"/>
      <c r="G3208" s="783">
        <f t="shared" si="64"/>
        <v>137198</v>
      </c>
      <c r="H3208" s="955"/>
    </row>
    <row r="3209" spans="1:8" x14ac:dyDescent="0.25">
      <c r="A3209" s="112">
        <v>45197</v>
      </c>
      <c r="B3209" s="21" t="s">
        <v>9354</v>
      </c>
      <c r="C3209" s="13" t="s">
        <v>8392</v>
      </c>
      <c r="D3209" s="765" t="s">
        <v>11257</v>
      </c>
      <c r="E3209" s="782">
        <v>3763</v>
      </c>
      <c r="F3209" s="213"/>
      <c r="G3209" s="783">
        <f t="shared" si="64"/>
        <v>3763</v>
      </c>
      <c r="H3209" s="955"/>
    </row>
    <row r="3210" spans="1:8" x14ac:dyDescent="0.25">
      <c r="A3210" s="112">
        <v>45199</v>
      </c>
      <c r="B3210" s="21" t="s">
        <v>10574</v>
      </c>
      <c r="C3210" s="13" t="s">
        <v>168</v>
      </c>
      <c r="D3210" s="765" t="s">
        <v>11258</v>
      </c>
      <c r="E3210" s="782">
        <v>3780</v>
      </c>
      <c r="F3210" s="213"/>
      <c r="G3210" s="783">
        <f t="shared" si="64"/>
        <v>3780</v>
      </c>
      <c r="H3210" s="955"/>
    </row>
    <row r="3211" spans="1:8" x14ac:dyDescent="0.25">
      <c r="A3211" s="112">
        <v>45201</v>
      </c>
      <c r="B3211" s="21" t="s">
        <v>9984</v>
      </c>
      <c r="C3211" s="13" t="s">
        <v>169</v>
      </c>
      <c r="D3211" s="765"/>
      <c r="E3211" s="782">
        <v>13532</v>
      </c>
      <c r="F3211" s="213"/>
      <c r="G3211" s="783">
        <f t="shared" si="64"/>
        <v>13532</v>
      </c>
      <c r="H3211" s="955"/>
    </row>
    <row r="3212" spans="1:8" x14ac:dyDescent="0.25">
      <c r="A3212" s="112">
        <v>45201</v>
      </c>
      <c r="B3212" s="21" t="s">
        <v>10574</v>
      </c>
      <c r="C3212" s="13" t="s">
        <v>5186</v>
      </c>
      <c r="D3212" s="765" t="s">
        <v>12250</v>
      </c>
      <c r="E3212" s="782">
        <v>198000</v>
      </c>
      <c r="F3212" s="213"/>
      <c r="G3212" s="783">
        <f t="shared" si="64"/>
        <v>198000</v>
      </c>
      <c r="H3212" s="955"/>
    </row>
    <row r="3213" spans="1:8" x14ac:dyDescent="0.25">
      <c r="A3213" s="112">
        <v>45201</v>
      </c>
      <c r="B3213" s="21" t="s">
        <v>10294</v>
      </c>
      <c r="C3213" s="13" t="s">
        <v>5186</v>
      </c>
      <c r="D3213" s="765" t="s">
        <v>12244</v>
      </c>
      <c r="E3213" s="782">
        <v>151948</v>
      </c>
      <c r="F3213" s="213"/>
      <c r="G3213" s="783">
        <f t="shared" si="64"/>
        <v>151948</v>
      </c>
      <c r="H3213" s="955"/>
    </row>
    <row r="3214" spans="1:8" x14ac:dyDescent="0.25">
      <c r="A3214" s="112">
        <v>45202</v>
      </c>
      <c r="B3214" s="21" t="s">
        <v>10149</v>
      </c>
      <c r="C3214" s="13" t="s">
        <v>8392</v>
      </c>
      <c r="D3214" s="765" t="s">
        <v>11341</v>
      </c>
      <c r="E3214" s="782">
        <v>75140</v>
      </c>
      <c r="F3214" s="213"/>
      <c r="G3214" s="783">
        <f t="shared" si="64"/>
        <v>75140</v>
      </c>
      <c r="H3214" s="955"/>
    </row>
    <row r="3215" spans="1:8" x14ac:dyDescent="0.25">
      <c r="A3215" s="112">
        <v>45202</v>
      </c>
      <c r="B3215" s="21" t="s">
        <v>10574</v>
      </c>
      <c r="C3215" s="13" t="s">
        <v>7465</v>
      </c>
      <c r="D3215" s="765" t="s">
        <v>11251</v>
      </c>
      <c r="E3215" s="22">
        <v>64000</v>
      </c>
      <c r="F3215" s="111"/>
      <c r="G3215" s="783">
        <f t="shared" si="64"/>
        <v>64000</v>
      </c>
      <c r="H3215" s="13"/>
    </row>
    <row r="3216" spans="1:8" ht="16.5" thickBot="1" x14ac:dyDescent="0.3">
      <c r="A3216" s="112">
        <v>45202</v>
      </c>
      <c r="B3216" s="21" t="s">
        <v>10230</v>
      </c>
      <c r="C3216" s="13" t="s">
        <v>7465</v>
      </c>
      <c r="D3216" s="765" t="s">
        <v>11252</v>
      </c>
      <c r="E3216" s="22">
        <v>683270</v>
      </c>
      <c r="F3216" s="110"/>
      <c r="G3216" s="783">
        <f t="shared" si="64"/>
        <v>683270</v>
      </c>
      <c r="H3216" s="13"/>
    </row>
    <row r="3217" spans="1:8" x14ac:dyDescent="0.25">
      <c r="A3217" s="112">
        <v>45202</v>
      </c>
      <c r="B3217" s="21" t="s">
        <v>8557</v>
      </c>
      <c r="C3217" s="13" t="s">
        <v>168</v>
      </c>
      <c r="D3217" s="765"/>
      <c r="E3217" s="782"/>
      <c r="F3217" s="784">
        <v>83200</v>
      </c>
      <c r="G3217" s="783">
        <f t="shared" si="64"/>
        <v>-83200</v>
      </c>
      <c r="H3217" s="1161" t="s">
        <v>11168</v>
      </c>
    </row>
    <row r="3218" spans="1:8" x14ac:dyDescent="0.25">
      <c r="A3218" s="112">
        <v>45202</v>
      </c>
      <c r="B3218" s="21" t="s">
        <v>8866</v>
      </c>
      <c r="C3218" s="13" t="s">
        <v>168</v>
      </c>
      <c r="D3218" s="765"/>
      <c r="E3218" s="782"/>
      <c r="F3218" s="151">
        <v>227720</v>
      </c>
      <c r="G3218" s="783">
        <f t="shared" si="64"/>
        <v>-227720</v>
      </c>
      <c r="H3218" s="1163"/>
    </row>
    <row r="3219" spans="1:8" x14ac:dyDescent="0.25">
      <c r="A3219" s="112">
        <v>45202</v>
      </c>
      <c r="B3219" s="21" t="s">
        <v>9505</v>
      </c>
      <c r="C3219" s="13" t="s">
        <v>168</v>
      </c>
      <c r="D3219" s="765"/>
      <c r="E3219" s="782"/>
      <c r="F3219" s="151">
        <v>9820</v>
      </c>
      <c r="G3219" s="783">
        <f t="shared" si="64"/>
        <v>-9820</v>
      </c>
      <c r="H3219" s="1163"/>
    </row>
    <row r="3220" spans="1:8" ht="16.5" thickBot="1" x14ac:dyDescent="0.3">
      <c r="A3220" s="112">
        <v>45202</v>
      </c>
      <c r="B3220" s="21" t="s">
        <v>10294</v>
      </c>
      <c r="C3220" s="13" t="s">
        <v>168</v>
      </c>
      <c r="D3220" s="765"/>
      <c r="E3220" s="782"/>
      <c r="F3220" s="295">
        <v>179260</v>
      </c>
      <c r="G3220" s="783">
        <f t="shared" si="64"/>
        <v>-179260</v>
      </c>
      <c r="H3220" s="1162"/>
    </row>
    <row r="3221" spans="1:8" x14ac:dyDescent="0.25">
      <c r="A3221" s="112">
        <v>45202</v>
      </c>
      <c r="B3221" s="21" t="s">
        <v>9354</v>
      </c>
      <c r="C3221" s="13" t="s">
        <v>7465</v>
      </c>
      <c r="D3221" s="765"/>
      <c r="E3221" s="22"/>
      <c r="F3221" s="111">
        <v>200000</v>
      </c>
      <c r="G3221" s="14">
        <f t="shared" si="64"/>
        <v>-200000</v>
      </c>
      <c r="H3221" s="13" t="s">
        <v>11170</v>
      </c>
    </row>
    <row r="3222" spans="1:8" x14ac:dyDescent="0.25">
      <c r="A3222" s="112">
        <v>45203</v>
      </c>
      <c r="B3222" s="21" t="s">
        <v>10574</v>
      </c>
      <c r="C3222" s="13" t="s">
        <v>180</v>
      </c>
      <c r="D3222" s="765"/>
      <c r="E3222" s="22"/>
      <c r="F3222" s="19">
        <v>500000</v>
      </c>
      <c r="G3222" s="14">
        <f t="shared" si="64"/>
        <v>-500000</v>
      </c>
      <c r="H3222" s="13" t="s">
        <v>11170</v>
      </c>
    </row>
    <row r="3223" spans="1:8" x14ac:dyDescent="0.25">
      <c r="A3223" s="112">
        <v>45204</v>
      </c>
      <c r="B3223" s="21" t="s">
        <v>9984</v>
      </c>
      <c r="C3223" s="13" t="s">
        <v>169</v>
      </c>
      <c r="D3223" s="765" t="s">
        <v>11354</v>
      </c>
      <c r="E3223" s="22">
        <v>149219</v>
      </c>
      <c r="F3223" s="19"/>
      <c r="G3223" s="14">
        <f t="shared" si="64"/>
        <v>149219</v>
      </c>
      <c r="H3223" s="13"/>
    </row>
    <row r="3224" spans="1:8" x14ac:dyDescent="0.25">
      <c r="A3224" s="112">
        <v>45205</v>
      </c>
      <c r="B3224" s="21" t="s">
        <v>10230</v>
      </c>
      <c r="C3224" s="13" t="s">
        <v>7465</v>
      </c>
      <c r="D3224" s="765" t="s">
        <v>11349</v>
      </c>
      <c r="E3224" s="22">
        <v>461969</v>
      </c>
      <c r="F3224" s="19"/>
      <c r="G3224" s="14">
        <f t="shared" si="64"/>
        <v>461969</v>
      </c>
      <c r="H3224" s="13"/>
    </row>
    <row r="3225" spans="1:8" x14ac:dyDescent="0.25">
      <c r="A3225" s="112">
        <v>45205</v>
      </c>
      <c r="B3225" s="21" t="s">
        <v>10574</v>
      </c>
      <c r="C3225" s="13" t="s">
        <v>7465</v>
      </c>
      <c r="D3225" s="765" t="s">
        <v>11350</v>
      </c>
      <c r="E3225" s="22">
        <v>461969</v>
      </c>
      <c r="F3225" s="19"/>
      <c r="G3225" s="14">
        <f t="shared" si="64"/>
        <v>461969</v>
      </c>
      <c r="H3225" s="13"/>
    </row>
    <row r="3226" spans="1:8" x14ac:dyDescent="0.25">
      <c r="A3226" s="112">
        <v>45206</v>
      </c>
      <c r="B3226" s="21" t="s">
        <v>9984</v>
      </c>
      <c r="C3226" s="13" t="s">
        <v>164</v>
      </c>
      <c r="D3226" s="765" t="s">
        <v>11268</v>
      </c>
      <c r="E3226" s="22">
        <v>11352</v>
      </c>
      <c r="F3226" s="19"/>
      <c r="G3226" s="14">
        <f t="shared" si="64"/>
        <v>11352</v>
      </c>
      <c r="H3226" s="13"/>
    </row>
    <row r="3227" spans="1:8" x14ac:dyDescent="0.25">
      <c r="A3227" s="112">
        <v>45206</v>
      </c>
      <c r="B3227" s="21" t="s">
        <v>10230</v>
      </c>
      <c r="C3227" s="13" t="s">
        <v>168</v>
      </c>
      <c r="D3227" s="765" t="s">
        <v>11326</v>
      </c>
      <c r="E3227" s="22">
        <v>44000</v>
      </c>
      <c r="F3227" s="19"/>
      <c r="G3227" s="14">
        <f t="shared" si="64"/>
        <v>44000</v>
      </c>
      <c r="H3227" s="13"/>
    </row>
    <row r="3228" spans="1:8" x14ac:dyDescent="0.25">
      <c r="A3228" s="112">
        <v>45206</v>
      </c>
      <c r="B3228" s="21" t="s">
        <v>10230</v>
      </c>
      <c r="C3228" s="13" t="s">
        <v>8392</v>
      </c>
      <c r="D3228" s="765" t="s">
        <v>11342</v>
      </c>
      <c r="E3228" s="22">
        <v>324466</v>
      </c>
      <c r="F3228" s="19"/>
      <c r="G3228" s="14">
        <f t="shared" si="64"/>
        <v>324466</v>
      </c>
      <c r="H3228" s="13"/>
    </row>
    <row r="3229" spans="1:8" x14ac:dyDescent="0.25">
      <c r="A3229" s="112">
        <v>45206</v>
      </c>
      <c r="B3229" s="21" t="s">
        <v>10574</v>
      </c>
      <c r="C3229" s="13" t="s">
        <v>8392</v>
      </c>
      <c r="D3229" s="765" t="s">
        <v>11343</v>
      </c>
      <c r="E3229" s="22">
        <v>61576</v>
      </c>
      <c r="F3229" s="19"/>
      <c r="G3229" s="14">
        <f t="shared" si="64"/>
        <v>61576</v>
      </c>
      <c r="H3229" s="13"/>
    </row>
    <row r="3230" spans="1:8" x14ac:dyDescent="0.25">
      <c r="A3230" s="112">
        <v>45206</v>
      </c>
      <c r="B3230" s="21" t="s">
        <v>10377</v>
      </c>
      <c r="C3230" s="13" t="s">
        <v>8392</v>
      </c>
      <c r="D3230" s="765" t="s">
        <v>11344</v>
      </c>
      <c r="E3230" s="22">
        <v>17368</v>
      </c>
      <c r="F3230" s="19"/>
      <c r="G3230" s="14">
        <f t="shared" si="64"/>
        <v>17368</v>
      </c>
      <c r="H3230" s="13"/>
    </row>
    <row r="3231" spans="1:8" x14ac:dyDescent="0.25">
      <c r="A3231" s="112">
        <v>45208</v>
      </c>
      <c r="B3231" s="21" t="s">
        <v>10230</v>
      </c>
      <c r="C3231" s="13" t="s">
        <v>168</v>
      </c>
      <c r="D3231" s="765" t="s">
        <v>11351</v>
      </c>
      <c r="E3231" s="22">
        <v>44000</v>
      </c>
      <c r="F3231" s="19"/>
      <c r="G3231" s="14">
        <f t="shared" si="64"/>
        <v>44000</v>
      </c>
      <c r="H3231" s="13"/>
    </row>
    <row r="3232" spans="1:8" x14ac:dyDescent="0.25">
      <c r="A3232" s="112">
        <v>45208</v>
      </c>
      <c r="B3232" s="21" t="s">
        <v>10907</v>
      </c>
      <c r="C3232" s="13" t="s">
        <v>168</v>
      </c>
      <c r="D3232" s="765" t="s">
        <v>11352</v>
      </c>
      <c r="E3232" s="22">
        <v>53000</v>
      </c>
      <c r="F3232" s="19"/>
      <c r="G3232" s="14">
        <f t="shared" si="64"/>
        <v>53000</v>
      </c>
      <c r="H3232" s="13"/>
    </row>
    <row r="3233" spans="1:8" x14ac:dyDescent="0.25">
      <c r="A3233" s="112">
        <v>45208</v>
      </c>
      <c r="B3233" s="21" t="s">
        <v>11071</v>
      </c>
      <c r="C3233" s="13" t="s">
        <v>8392</v>
      </c>
      <c r="D3233" s="765" t="s">
        <v>11345</v>
      </c>
      <c r="E3233" s="22">
        <v>57660</v>
      </c>
      <c r="F3233" s="19"/>
      <c r="G3233" s="14">
        <f t="shared" si="64"/>
        <v>57660</v>
      </c>
      <c r="H3233" s="13"/>
    </row>
    <row r="3234" spans="1:8" x14ac:dyDescent="0.25">
      <c r="A3234" s="112">
        <v>45208</v>
      </c>
      <c r="B3234" s="21" t="s">
        <v>10907</v>
      </c>
      <c r="C3234" s="13" t="s">
        <v>8392</v>
      </c>
      <c r="D3234" s="765" t="s">
        <v>11346</v>
      </c>
      <c r="E3234" s="22">
        <v>352873</v>
      </c>
      <c r="F3234" s="19"/>
      <c r="G3234" s="14">
        <f t="shared" si="64"/>
        <v>352873</v>
      </c>
      <c r="H3234" s="13"/>
    </row>
    <row r="3235" spans="1:8" x14ac:dyDescent="0.25">
      <c r="A3235" s="112">
        <v>45209</v>
      </c>
      <c r="B3235" s="21" t="s">
        <v>10230</v>
      </c>
      <c r="C3235" s="13" t="s">
        <v>11320</v>
      </c>
      <c r="D3235" s="765"/>
      <c r="E3235" s="22"/>
      <c r="F3235" s="19">
        <v>1000000</v>
      </c>
      <c r="G3235" s="14">
        <f t="shared" si="64"/>
        <v>-1000000</v>
      </c>
      <c r="H3235" s="13" t="s">
        <v>11322</v>
      </c>
    </row>
    <row r="3236" spans="1:8" x14ac:dyDescent="0.25">
      <c r="A3236" s="112">
        <v>45209</v>
      </c>
      <c r="B3236" s="21" t="s">
        <v>10907</v>
      </c>
      <c r="C3236" s="13" t="s">
        <v>5186</v>
      </c>
      <c r="D3236" s="765" t="s">
        <v>12253</v>
      </c>
      <c r="E3236" s="22">
        <v>291621.59999999998</v>
      </c>
      <c r="F3236" s="19"/>
      <c r="G3236" s="14">
        <f t="shared" si="64"/>
        <v>291621.59999999998</v>
      </c>
      <c r="H3236" s="13" t="s">
        <v>12257</v>
      </c>
    </row>
    <row r="3237" spans="1:8" x14ac:dyDescent="0.25">
      <c r="A3237" s="112">
        <v>45209</v>
      </c>
      <c r="B3237" s="21" t="s">
        <v>10907</v>
      </c>
      <c r="C3237" s="13" t="s">
        <v>5186</v>
      </c>
      <c r="D3237" s="765" t="s">
        <v>12254</v>
      </c>
      <c r="E3237" s="22">
        <v>87097.5</v>
      </c>
      <c r="F3237" s="19"/>
      <c r="G3237" s="14">
        <f t="shared" si="64"/>
        <v>87097.5</v>
      </c>
      <c r="H3237" s="13" t="s">
        <v>12257</v>
      </c>
    </row>
    <row r="3238" spans="1:8" x14ac:dyDescent="0.25">
      <c r="A3238" s="112">
        <v>45209</v>
      </c>
      <c r="B3238" s="21" t="s">
        <v>10907</v>
      </c>
      <c r="C3238" s="13" t="s">
        <v>5186</v>
      </c>
      <c r="D3238" s="765" t="s">
        <v>12255</v>
      </c>
      <c r="E3238" s="22">
        <v>214930.8</v>
      </c>
      <c r="F3238" s="19"/>
      <c r="G3238" s="14">
        <f t="shared" si="64"/>
        <v>214930.8</v>
      </c>
      <c r="H3238" s="13" t="s">
        <v>12257</v>
      </c>
    </row>
    <row r="3239" spans="1:8" x14ac:dyDescent="0.25">
      <c r="A3239" s="112">
        <v>45209</v>
      </c>
      <c r="B3239" s="21" t="s">
        <v>10907</v>
      </c>
      <c r="C3239" s="13" t="s">
        <v>5186</v>
      </c>
      <c r="D3239" s="765" t="s">
        <v>12256</v>
      </c>
      <c r="E3239" s="22">
        <v>253933.2</v>
      </c>
      <c r="F3239" s="19"/>
      <c r="G3239" s="14">
        <f t="shared" si="64"/>
        <v>253933.2</v>
      </c>
      <c r="H3239" s="13" t="s">
        <v>12257</v>
      </c>
    </row>
    <row r="3240" spans="1:8" x14ac:dyDescent="0.25">
      <c r="A3240" s="112">
        <v>45210</v>
      </c>
      <c r="B3240" s="21" t="s">
        <v>10907</v>
      </c>
      <c r="C3240" s="13" t="s">
        <v>5186</v>
      </c>
      <c r="D3240" s="765"/>
      <c r="E3240" s="22"/>
      <c r="F3240" s="19">
        <v>300000</v>
      </c>
      <c r="G3240" s="14">
        <f t="shared" si="64"/>
        <v>-300000</v>
      </c>
      <c r="H3240" s="13" t="s">
        <v>11322</v>
      </c>
    </row>
    <row r="3241" spans="1:8" x14ac:dyDescent="0.25">
      <c r="A3241" s="112">
        <v>45210</v>
      </c>
      <c r="B3241" s="21" t="s">
        <v>10907</v>
      </c>
      <c r="C3241" s="13" t="s">
        <v>5186</v>
      </c>
      <c r="D3241" s="765"/>
      <c r="E3241" s="22"/>
      <c r="F3241" s="19">
        <v>300000</v>
      </c>
      <c r="G3241" s="14">
        <f t="shared" si="64"/>
        <v>-300000</v>
      </c>
      <c r="H3241" s="13" t="s">
        <v>11319</v>
      </c>
    </row>
    <row r="3242" spans="1:8" x14ac:dyDescent="0.25">
      <c r="A3242" s="112">
        <v>45210</v>
      </c>
      <c r="B3242" s="21" t="s">
        <v>10574</v>
      </c>
      <c r="C3242" s="13" t="s">
        <v>5186</v>
      </c>
      <c r="D3242" s="765"/>
      <c r="E3242" s="22"/>
      <c r="F3242" s="19">
        <v>198000</v>
      </c>
      <c r="G3242" s="14">
        <f t="shared" si="64"/>
        <v>-198000</v>
      </c>
      <c r="H3242" s="13" t="s">
        <v>11317</v>
      </c>
    </row>
    <row r="3243" spans="1:8" x14ac:dyDescent="0.25">
      <c r="A3243" s="112">
        <v>45210</v>
      </c>
      <c r="B3243" s="21" t="s">
        <v>10907</v>
      </c>
      <c r="C3243" s="13" t="s">
        <v>5186</v>
      </c>
      <c r="D3243" s="765"/>
      <c r="E3243" s="22"/>
      <c r="F3243" s="19">
        <v>200000</v>
      </c>
      <c r="G3243" s="14">
        <f t="shared" si="64"/>
        <v>-200000</v>
      </c>
      <c r="H3243" s="13" t="s">
        <v>12251</v>
      </c>
    </row>
    <row r="3244" spans="1:8" x14ac:dyDescent="0.25">
      <c r="A3244" s="112">
        <v>45211</v>
      </c>
      <c r="B3244" s="21" t="s">
        <v>9767</v>
      </c>
      <c r="C3244" s="13" t="s">
        <v>8898</v>
      </c>
      <c r="D3244" s="765"/>
      <c r="E3244" s="22">
        <v>300000</v>
      </c>
      <c r="F3244" s="19"/>
      <c r="G3244" s="14">
        <f t="shared" si="64"/>
        <v>300000</v>
      </c>
      <c r="H3244" s="13" t="s">
        <v>11324</v>
      </c>
    </row>
    <row r="3245" spans="1:8" x14ac:dyDescent="0.25">
      <c r="A3245" s="112">
        <v>45211</v>
      </c>
      <c r="B3245" s="21" t="s">
        <v>9767</v>
      </c>
      <c r="C3245" s="13" t="s">
        <v>8898</v>
      </c>
      <c r="D3245" s="765"/>
      <c r="E3245" s="22"/>
      <c r="F3245" s="19">
        <v>100000</v>
      </c>
      <c r="G3245" s="14">
        <f t="shared" si="64"/>
        <v>-100000</v>
      </c>
      <c r="H3245" s="13" t="s">
        <v>4976</v>
      </c>
    </row>
    <row r="3246" spans="1:8" x14ac:dyDescent="0.25">
      <c r="A3246" s="112">
        <v>45211</v>
      </c>
      <c r="B3246" s="21" t="s">
        <v>7805</v>
      </c>
      <c r="C3246" s="13" t="s">
        <v>11325</v>
      </c>
      <c r="D3246" s="765"/>
      <c r="E3246" s="22">
        <v>1061510</v>
      </c>
      <c r="F3246" s="19"/>
      <c r="G3246" s="14">
        <f t="shared" si="64"/>
        <v>1061510</v>
      </c>
      <c r="H3246" s="13" t="s">
        <v>11324</v>
      </c>
    </row>
    <row r="3247" spans="1:8" x14ac:dyDescent="0.25">
      <c r="A3247" s="112">
        <v>45211</v>
      </c>
      <c r="B3247" s="21" t="s">
        <v>10574</v>
      </c>
      <c r="C3247" s="13" t="s">
        <v>9078</v>
      </c>
      <c r="D3247" s="765"/>
      <c r="E3247" s="22">
        <v>885000</v>
      </c>
      <c r="F3247" s="19"/>
      <c r="G3247" s="14">
        <f t="shared" si="64"/>
        <v>885000</v>
      </c>
      <c r="H3247" s="13" t="s">
        <v>11324</v>
      </c>
    </row>
    <row r="3248" spans="1:8" x14ac:dyDescent="0.25">
      <c r="A3248" s="112">
        <v>45211</v>
      </c>
      <c r="B3248" s="21" t="s">
        <v>10574</v>
      </c>
      <c r="C3248" s="13" t="s">
        <v>8089</v>
      </c>
      <c r="D3248" s="765"/>
      <c r="E3248" s="22">
        <v>4000000</v>
      </c>
      <c r="F3248" s="19"/>
      <c r="G3248" s="14">
        <f t="shared" si="64"/>
        <v>4000000</v>
      </c>
      <c r="H3248" s="13" t="s">
        <v>11324</v>
      </c>
    </row>
    <row r="3249" spans="1:8" x14ac:dyDescent="0.25">
      <c r="A3249" s="112">
        <v>45211</v>
      </c>
      <c r="B3249" s="21" t="s">
        <v>10907</v>
      </c>
      <c r="C3249" s="13" t="s">
        <v>8392</v>
      </c>
      <c r="D3249" s="765" t="s">
        <v>11347</v>
      </c>
      <c r="E3249" s="22">
        <v>131554</v>
      </c>
      <c r="F3249" s="19"/>
      <c r="G3249" s="14">
        <f t="shared" si="64"/>
        <v>131554</v>
      </c>
      <c r="H3249" s="13"/>
    </row>
    <row r="3250" spans="1:8" x14ac:dyDescent="0.25">
      <c r="A3250" s="112">
        <v>45212</v>
      </c>
      <c r="B3250" s="21" t="s">
        <v>10574</v>
      </c>
      <c r="C3250" s="13" t="s">
        <v>8392</v>
      </c>
      <c r="D3250" s="765" t="s">
        <v>11348</v>
      </c>
      <c r="E3250" s="22">
        <v>64949</v>
      </c>
      <c r="F3250" s="19"/>
      <c r="G3250" s="14">
        <f t="shared" si="64"/>
        <v>64949</v>
      </c>
      <c r="H3250" s="13"/>
    </row>
    <row r="3251" spans="1:8" x14ac:dyDescent="0.25">
      <c r="A3251" s="112">
        <v>45212</v>
      </c>
      <c r="B3251" s="21" t="s">
        <v>11442</v>
      </c>
      <c r="C3251" s="13" t="s">
        <v>166</v>
      </c>
      <c r="D3251" s="765" t="s">
        <v>11353</v>
      </c>
      <c r="E3251" s="22">
        <v>43750</v>
      </c>
      <c r="F3251" s="19"/>
      <c r="G3251" s="14">
        <f t="shared" si="64"/>
        <v>43750</v>
      </c>
      <c r="H3251" s="13"/>
    </row>
    <row r="3252" spans="1:8" x14ac:dyDescent="0.25">
      <c r="A3252" s="112">
        <v>45213</v>
      </c>
      <c r="B3252" s="21" t="s">
        <v>7805</v>
      </c>
      <c r="C3252" s="13" t="s">
        <v>11325</v>
      </c>
      <c r="D3252" s="765"/>
      <c r="E3252" s="22"/>
      <c r="F3252" s="19">
        <v>700000</v>
      </c>
      <c r="G3252" s="14">
        <f t="shared" si="64"/>
        <v>-700000</v>
      </c>
      <c r="H3252" s="13" t="s">
        <v>11357</v>
      </c>
    </row>
    <row r="3253" spans="1:8" x14ac:dyDescent="0.25">
      <c r="A3253" s="112">
        <v>45213</v>
      </c>
      <c r="B3253" s="21" t="s">
        <v>2651</v>
      </c>
      <c r="C3253" s="13" t="s">
        <v>5680</v>
      </c>
      <c r="D3253" s="765"/>
      <c r="E3253" s="22">
        <v>9700</v>
      </c>
      <c r="F3253" s="19"/>
      <c r="G3253" s="14">
        <f t="shared" si="64"/>
        <v>9700</v>
      </c>
      <c r="H3253" s="13" t="s">
        <v>11366</v>
      </c>
    </row>
    <row r="3254" spans="1:8" x14ac:dyDescent="0.25">
      <c r="A3254" s="112">
        <v>45213</v>
      </c>
      <c r="B3254" s="21" t="s">
        <v>1399</v>
      </c>
      <c r="C3254" s="13" t="s">
        <v>5680</v>
      </c>
      <c r="D3254" s="765"/>
      <c r="E3254" s="22"/>
      <c r="F3254" s="19">
        <v>8180</v>
      </c>
      <c r="G3254" s="14">
        <f t="shared" si="64"/>
        <v>-8180</v>
      </c>
      <c r="H3254" s="13" t="s">
        <v>11366</v>
      </c>
    </row>
    <row r="3255" spans="1:8" x14ac:dyDescent="0.25">
      <c r="A3255" s="112">
        <v>45213</v>
      </c>
      <c r="B3255" s="21" t="s">
        <v>8655</v>
      </c>
      <c r="C3255" s="13" t="s">
        <v>5680</v>
      </c>
      <c r="D3255" s="765"/>
      <c r="E3255" s="22"/>
      <c r="F3255" s="19">
        <f>53900-12000</f>
        <v>41900</v>
      </c>
      <c r="G3255" s="14">
        <f t="shared" si="64"/>
        <v>-41900</v>
      </c>
      <c r="H3255" s="13" t="s">
        <v>11366</v>
      </c>
    </row>
    <row r="3256" spans="1:8" x14ac:dyDescent="0.25">
      <c r="A3256" s="112">
        <v>45213</v>
      </c>
      <c r="B3256" s="21" t="s">
        <v>10149</v>
      </c>
      <c r="C3256" s="13" t="s">
        <v>5680</v>
      </c>
      <c r="D3256" s="765" t="s">
        <v>8554</v>
      </c>
      <c r="E3256" s="22">
        <v>105000</v>
      </c>
      <c r="F3256" s="19"/>
      <c r="G3256" s="14">
        <f t="shared" si="64"/>
        <v>105000</v>
      </c>
      <c r="H3256" s="13"/>
    </row>
    <row r="3257" spans="1:8" x14ac:dyDescent="0.25">
      <c r="A3257" s="112">
        <v>45213</v>
      </c>
      <c r="B3257" s="21" t="s">
        <v>10149</v>
      </c>
      <c r="C3257" s="13" t="s">
        <v>5680</v>
      </c>
      <c r="D3257" s="765" t="s">
        <v>9856</v>
      </c>
      <c r="E3257" s="22">
        <v>35400</v>
      </c>
      <c r="F3257" s="19"/>
      <c r="G3257" s="14">
        <f t="shared" si="64"/>
        <v>35400</v>
      </c>
      <c r="H3257" s="13"/>
    </row>
    <row r="3258" spans="1:8" x14ac:dyDescent="0.25">
      <c r="A3258" s="112">
        <v>45213</v>
      </c>
      <c r="B3258" s="21" t="s">
        <v>9767</v>
      </c>
      <c r="C3258" s="13" t="s">
        <v>5680</v>
      </c>
      <c r="D3258" s="765" t="s">
        <v>9871</v>
      </c>
      <c r="E3258" s="22">
        <v>57000</v>
      </c>
      <c r="F3258" s="19"/>
      <c r="G3258" s="14">
        <f t="shared" si="64"/>
        <v>57000</v>
      </c>
      <c r="H3258" s="13"/>
    </row>
    <row r="3259" spans="1:8" x14ac:dyDescent="0.25">
      <c r="A3259" s="112">
        <v>45213</v>
      </c>
      <c r="B3259" s="21" t="s">
        <v>10377</v>
      </c>
      <c r="C3259" s="13" t="s">
        <v>5680</v>
      </c>
      <c r="D3259" s="765" t="s">
        <v>9872</v>
      </c>
      <c r="E3259" s="22">
        <v>390000</v>
      </c>
      <c r="F3259" s="19"/>
      <c r="G3259" s="14">
        <f t="shared" si="64"/>
        <v>390000</v>
      </c>
      <c r="H3259" s="13"/>
    </row>
    <row r="3260" spans="1:8" x14ac:dyDescent="0.25">
      <c r="A3260" s="112">
        <v>45213</v>
      </c>
      <c r="B3260" s="21" t="s">
        <v>10569</v>
      </c>
      <c r="C3260" s="13" t="s">
        <v>5680</v>
      </c>
      <c r="D3260" s="765" t="s">
        <v>9958</v>
      </c>
      <c r="E3260" s="22">
        <v>93900</v>
      </c>
      <c r="F3260" s="19"/>
      <c r="G3260" s="14">
        <f t="shared" si="64"/>
        <v>93900</v>
      </c>
      <c r="H3260" s="13"/>
    </row>
    <row r="3261" spans="1:8" x14ac:dyDescent="0.25">
      <c r="A3261" s="112">
        <v>45213</v>
      </c>
      <c r="B3261" s="21" t="s">
        <v>8866</v>
      </c>
      <c r="C3261" s="13" t="s">
        <v>5680</v>
      </c>
      <c r="D3261" s="765" t="s">
        <v>8624</v>
      </c>
      <c r="E3261" s="22">
        <v>15600</v>
      </c>
      <c r="F3261" s="19"/>
      <c r="G3261" s="14">
        <f t="shared" si="64"/>
        <v>15600</v>
      </c>
      <c r="H3261" s="13"/>
    </row>
    <row r="3262" spans="1:8" x14ac:dyDescent="0.25">
      <c r="A3262" s="112">
        <v>45213</v>
      </c>
      <c r="B3262" s="21" t="s">
        <v>9354</v>
      </c>
      <c r="C3262" s="13" t="s">
        <v>5680</v>
      </c>
      <c r="D3262" s="765" t="s">
        <v>9959</v>
      </c>
      <c r="E3262" s="22">
        <v>529000</v>
      </c>
      <c r="F3262" s="19"/>
      <c r="G3262" s="14">
        <f t="shared" si="64"/>
        <v>529000</v>
      </c>
      <c r="H3262" s="13"/>
    </row>
    <row r="3263" spans="1:8" x14ac:dyDescent="0.25">
      <c r="A3263" s="112">
        <v>45213</v>
      </c>
      <c r="B3263" s="21" t="s">
        <v>10469</v>
      </c>
      <c r="C3263" s="13" t="s">
        <v>5680</v>
      </c>
      <c r="D3263" s="765" t="s">
        <v>9960</v>
      </c>
      <c r="E3263" s="22">
        <v>6000</v>
      </c>
      <c r="F3263" s="19"/>
      <c r="G3263" s="14">
        <f t="shared" si="64"/>
        <v>6000</v>
      </c>
      <c r="H3263" s="13"/>
    </row>
    <row r="3264" spans="1:8" x14ac:dyDescent="0.25">
      <c r="A3264" s="112">
        <v>45213</v>
      </c>
      <c r="B3264" s="21" t="s">
        <v>10230</v>
      </c>
      <c r="C3264" s="13" t="s">
        <v>5680</v>
      </c>
      <c r="D3264" s="765" t="s">
        <v>9961</v>
      </c>
      <c r="E3264" s="22">
        <v>72682</v>
      </c>
      <c r="F3264" s="19"/>
      <c r="G3264" s="14">
        <f t="shared" si="64"/>
        <v>72682</v>
      </c>
      <c r="H3264" s="13"/>
    </row>
    <row r="3265" spans="1:8" x14ac:dyDescent="0.25">
      <c r="A3265" s="112">
        <v>45213</v>
      </c>
      <c r="B3265" s="21" t="s">
        <v>10230</v>
      </c>
      <c r="C3265" s="13" t="s">
        <v>5680</v>
      </c>
      <c r="D3265" s="765" t="s">
        <v>10145</v>
      </c>
      <c r="E3265" s="22">
        <v>14170</v>
      </c>
      <c r="F3265" s="19"/>
      <c r="G3265" s="14">
        <f t="shared" si="64"/>
        <v>14170</v>
      </c>
      <c r="H3265" s="13"/>
    </row>
    <row r="3266" spans="1:8" x14ac:dyDescent="0.25">
      <c r="A3266" s="112">
        <v>45213</v>
      </c>
      <c r="B3266" s="21" t="s">
        <v>10574</v>
      </c>
      <c r="C3266" s="13" t="s">
        <v>8392</v>
      </c>
      <c r="D3266" s="765" t="s">
        <v>11367</v>
      </c>
      <c r="E3266" s="22">
        <v>102465</v>
      </c>
      <c r="F3266" s="19"/>
      <c r="G3266" s="14">
        <f t="shared" si="64"/>
        <v>102465</v>
      </c>
      <c r="H3266" s="13"/>
    </row>
    <row r="3267" spans="1:8" x14ac:dyDescent="0.25">
      <c r="A3267" s="112">
        <v>45213</v>
      </c>
      <c r="B3267" s="21" t="s">
        <v>9984</v>
      </c>
      <c r="C3267" s="13" t="s">
        <v>169</v>
      </c>
      <c r="D3267" s="765" t="s">
        <v>11368</v>
      </c>
      <c r="E3267" s="22">
        <v>206226</v>
      </c>
      <c r="F3267" s="19"/>
      <c r="G3267" s="14">
        <f t="shared" si="64"/>
        <v>206226</v>
      </c>
      <c r="H3267" s="13"/>
    </row>
    <row r="3268" spans="1:8" x14ac:dyDescent="0.25">
      <c r="A3268" s="112">
        <v>45213</v>
      </c>
      <c r="B3268" s="21" t="s">
        <v>10230</v>
      </c>
      <c r="C3268" s="13" t="s">
        <v>7465</v>
      </c>
      <c r="D3268" s="765" t="s">
        <v>11407</v>
      </c>
      <c r="E3268" s="22">
        <v>48000</v>
      </c>
      <c r="F3268" s="19"/>
      <c r="G3268" s="14">
        <f t="shared" si="64"/>
        <v>48000</v>
      </c>
      <c r="H3268" s="13"/>
    </row>
    <row r="3269" spans="1:8" x14ac:dyDescent="0.25">
      <c r="A3269" s="112">
        <v>45213</v>
      </c>
      <c r="B3269" s="21" t="s">
        <v>10574</v>
      </c>
      <c r="C3269" s="13" t="s">
        <v>7465</v>
      </c>
      <c r="D3269" s="765" t="s">
        <v>11408</v>
      </c>
      <c r="E3269" s="22">
        <v>374168</v>
      </c>
      <c r="F3269" s="19"/>
      <c r="G3269" s="14">
        <f t="shared" si="64"/>
        <v>374168</v>
      </c>
      <c r="H3269" s="13"/>
    </row>
    <row r="3270" spans="1:8" x14ac:dyDescent="0.25">
      <c r="A3270" s="112">
        <v>45213</v>
      </c>
      <c r="B3270" s="21" t="s">
        <v>9984</v>
      </c>
      <c r="C3270" s="13" t="s">
        <v>164</v>
      </c>
      <c r="D3270" s="765" t="s">
        <v>11204</v>
      </c>
      <c r="E3270" s="22">
        <v>29554</v>
      </c>
      <c r="F3270" s="19"/>
      <c r="G3270" s="14">
        <f t="shared" si="64"/>
        <v>29554</v>
      </c>
      <c r="H3270" s="13"/>
    </row>
    <row r="3271" spans="1:8" x14ac:dyDescent="0.25">
      <c r="A3271" s="112">
        <v>45215</v>
      </c>
      <c r="B3271" s="21" t="s">
        <v>10574</v>
      </c>
      <c r="C3271" s="13" t="s">
        <v>8089</v>
      </c>
      <c r="D3271" s="765"/>
      <c r="E3271" s="22"/>
      <c r="F3271" s="19">
        <v>1000000</v>
      </c>
      <c r="G3271" s="14">
        <f t="shared" si="64"/>
        <v>-1000000</v>
      </c>
      <c r="H3271" s="13" t="s">
        <v>11374</v>
      </c>
    </row>
    <row r="3272" spans="1:8" x14ac:dyDescent="0.25">
      <c r="A3272" s="112">
        <v>45216</v>
      </c>
      <c r="B3272" s="21" t="s">
        <v>10149</v>
      </c>
      <c r="C3272" s="13" t="s">
        <v>8392</v>
      </c>
      <c r="D3272" s="765"/>
      <c r="E3272" s="22"/>
      <c r="F3272" s="19">
        <v>75140</v>
      </c>
      <c r="G3272" s="14">
        <f t="shared" si="64"/>
        <v>-75140</v>
      </c>
      <c r="H3272" s="1161" t="s">
        <v>11391</v>
      </c>
    </row>
    <row r="3273" spans="1:8" x14ac:dyDescent="0.25">
      <c r="A3273" s="112">
        <v>45216</v>
      </c>
      <c r="B3273" s="21" t="s">
        <v>9354</v>
      </c>
      <c r="C3273" s="13" t="s">
        <v>8392</v>
      </c>
      <c r="D3273" s="765"/>
      <c r="E3273" s="22"/>
      <c r="F3273" s="19">
        <v>3763</v>
      </c>
      <c r="G3273" s="14">
        <f t="shared" ref="G3273:G3369" si="65">E3273-F3273</f>
        <v>-3763</v>
      </c>
      <c r="H3273" s="1163"/>
    </row>
    <row r="3274" spans="1:8" x14ac:dyDescent="0.25">
      <c r="A3274" s="112">
        <v>45216</v>
      </c>
      <c r="B3274" s="21" t="s">
        <v>10377</v>
      </c>
      <c r="C3274" s="13" t="s">
        <v>8392</v>
      </c>
      <c r="D3274" s="765"/>
      <c r="E3274" s="22"/>
      <c r="F3274" s="19">
        <v>17368</v>
      </c>
      <c r="G3274" s="14">
        <f t="shared" si="65"/>
        <v>-17368</v>
      </c>
      <c r="H3274" s="1163"/>
    </row>
    <row r="3275" spans="1:8" x14ac:dyDescent="0.25">
      <c r="A3275" s="112">
        <v>45216</v>
      </c>
      <c r="B3275" s="21" t="s">
        <v>11071</v>
      </c>
      <c r="C3275" s="13" t="s">
        <v>8392</v>
      </c>
      <c r="D3275" s="765"/>
      <c r="E3275" s="22"/>
      <c r="F3275" s="19">
        <v>194858</v>
      </c>
      <c r="G3275" s="14">
        <f t="shared" si="65"/>
        <v>-194858</v>
      </c>
      <c r="H3275" s="1163"/>
    </row>
    <row r="3276" spans="1:8" x14ac:dyDescent="0.25">
      <c r="A3276" s="112">
        <v>45216</v>
      </c>
      <c r="B3276" s="21" t="s">
        <v>10230</v>
      </c>
      <c r="C3276" s="13" t="s">
        <v>8392</v>
      </c>
      <c r="D3276" s="765"/>
      <c r="E3276" s="22"/>
      <c r="F3276" s="19">
        <v>650000</v>
      </c>
      <c r="G3276" s="14">
        <f t="shared" si="65"/>
        <v>-650000</v>
      </c>
      <c r="H3276" s="1163"/>
    </row>
    <row r="3277" spans="1:8" x14ac:dyDescent="0.25">
      <c r="A3277" s="112">
        <v>45216</v>
      </c>
      <c r="B3277" s="21" t="s">
        <v>10907</v>
      </c>
      <c r="C3277" s="13" t="s">
        <v>8392</v>
      </c>
      <c r="D3277" s="765"/>
      <c r="E3277" s="22"/>
      <c r="F3277" s="19">
        <v>308871</v>
      </c>
      <c r="G3277" s="14">
        <f t="shared" si="65"/>
        <v>-308871</v>
      </c>
      <c r="H3277" s="1163"/>
    </row>
    <row r="3278" spans="1:8" x14ac:dyDescent="0.25">
      <c r="A3278" s="112">
        <v>45216</v>
      </c>
      <c r="B3278" s="21" t="s">
        <v>10574</v>
      </c>
      <c r="C3278" s="13" t="s">
        <v>8392</v>
      </c>
      <c r="D3278" s="765"/>
      <c r="E3278" s="22"/>
      <c r="F3278" s="19">
        <v>250000</v>
      </c>
      <c r="G3278" s="14">
        <f t="shared" si="65"/>
        <v>-250000</v>
      </c>
      <c r="H3278" s="1162"/>
    </row>
    <row r="3279" spans="1:8" x14ac:dyDescent="0.25">
      <c r="A3279" s="112">
        <v>45216</v>
      </c>
      <c r="B3279" s="21" t="s">
        <v>10574</v>
      </c>
      <c r="C3279" s="13" t="s">
        <v>169</v>
      </c>
      <c r="D3279" s="765" t="s">
        <v>11412</v>
      </c>
      <c r="E3279" s="22">
        <v>161000</v>
      </c>
      <c r="F3279" s="19"/>
      <c r="G3279" s="14">
        <f t="shared" si="65"/>
        <v>161000</v>
      </c>
      <c r="H3279" s="955"/>
    </row>
    <row r="3280" spans="1:8" x14ac:dyDescent="0.25">
      <c r="A3280" s="112">
        <v>45216</v>
      </c>
      <c r="B3280" s="21" t="s">
        <v>9984</v>
      </c>
      <c r="C3280" s="13" t="s">
        <v>166</v>
      </c>
      <c r="D3280" s="765" t="s">
        <v>8402</v>
      </c>
      <c r="E3280" s="22">
        <v>23330</v>
      </c>
      <c r="F3280" s="19"/>
      <c r="G3280" s="14">
        <f t="shared" si="65"/>
        <v>23330</v>
      </c>
      <c r="H3280" s="955"/>
    </row>
    <row r="3281" spans="1:8" x14ac:dyDescent="0.25">
      <c r="A3281" s="112">
        <v>45217</v>
      </c>
      <c r="B3281" s="21" t="s">
        <v>9767</v>
      </c>
      <c r="C3281" s="13" t="s">
        <v>8898</v>
      </c>
      <c r="D3281" s="765"/>
      <c r="E3281" s="22"/>
      <c r="F3281" s="19">
        <v>200000</v>
      </c>
      <c r="G3281" s="14">
        <f t="shared" si="65"/>
        <v>-200000</v>
      </c>
      <c r="H3281" s="13" t="s">
        <v>11393</v>
      </c>
    </row>
    <row r="3282" spans="1:8" x14ac:dyDescent="0.25">
      <c r="A3282" s="112">
        <v>45217</v>
      </c>
      <c r="B3282" s="21" t="s">
        <v>10230</v>
      </c>
      <c r="C3282" s="13" t="s">
        <v>7465</v>
      </c>
      <c r="D3282" s="765" t="s">
        <v>11409</v>
      </c>
      <c r="E3282" s="22">
        <v>374168</v>
      </c>
      <c r="F3282" s="19"/>
      <c r="G3282" s="14">
        <f t="shared" si="65"/>
        <v>374168</v>
      </c>
      <c r="H3282" s="13"/>
    </row>
    <row r="3283" spans="1:8" x14ac:dyDescent="0.25">
      <c r="A3283" s="112">
        <v>45217</v>
      </c>
      <c r="B3283" s="21" t="s">
        <v>10574</v>
      </c>
      <c r="C3283" s="13" t="s">
        <v>7465</v>
      </c>
      <c r="D3283" s="765" t="s">
        <v>11410</v>
      </c>
      <c r="E3283" s="22">
        <v>374168</v>
      </c>
      <c r="F3283" s="19"/>
      <c r="G3283" s="14">
        <f t="shared" si="65"/>
        <v>374168</v>
      </c>
      <c r="H3283" s="13"/>
    </row>
    <row r="3284" spans="1:8" x14ac:dyDescent="0.25">
      <c r="A3284" s="112">
        <v>45217</v>
      </c>
      <c r="B3284" s="21" t="s">
        <v>9965</v>
      </c>
      <c r="C3284" s="13" t="s">
        <v>164</v>
      </c>
      <c r="D3284" s="765" t="s">
        <v>11222</v>
      </c>
      <c r="E3284" s="22">
        <v>5520</v>
      </c>
      <c r="F3284" s="19"/>
      <c r="G3284" s="14">
        <f t="shared" si="65"/>
        <v>5520</v>
      </c>
      <c r="H3284" s="13"/>
    </row>
    <row r="3285" spans="1:8" x14ac:dyDescent="0.25">
      <c r="A3285" s="112">
        <v>45219</v>
      </c>
      <c r="B3285" s="21" t="s">
        <v>9984</v>
      </c>
      <c r="C3285" s="13" t="s">
        <v>166</v>
      </c>
      <c r="D3285" s="765" t="s">
        <v>11413</v>
      </c>
      <c r="E3285" s="22">
        <v>18575</v>
      </c>
      <c r="F3285" s="19"/>
      <c r="G3285" s="14">
        <f t="shared" si="65"/>
        <v>18575</v>
      </c>
      <c r="H3285" s="13"/>
    </row>
    <row r="3286" spans="1:8" x14ac:dyDescent="0.25">
      <c r="A3286" s="112">
        <v>45219</v>
      </c>
      <c r="B3286" s="21" t="s">
        <v>10230</v>
      </c>
      <c r="C3286" s="13" t="s">
        <v>8392</v>
      </c>
      <c r="D3286" s="765" t="s">
        <v>11440</v>
      </c>
      <c r="E3286" s="22">
        <v>306092</v>
      </c>
      <c r="F3286" s="19"/>
      <c r="G3286" s="14">
        <f t="shared" si="65"/>
        <v>306092</v>
      </c>
      <c r="H3286" s="13"/>
    </row>
    <row r="3287" spans="1:8" x14ac:dyDescent="0.25">
      <c r="A3287" s="112">
        <v>45219</v>
      </c>
      <c r="B3287" s="21" t="s">
        <v>9984</v>
      </c>
      <c r="C3287" s="13" t="s">
        <v>166</v>
      </c>
      <c r="D3287" s="765" t="s">
        <v>11780</v>
      </c>
      <c r="E3287" s="22">
        <v>11875</v>
      </c>
      <c r="F3287" s="19"/>
      <c r="G3287" s="14">
        <f t="shared" si="65"/>
        <v>11875</v>
      </c>
      <c r="H3287" s="13"/>
    </row>
    <row r="3288" spans="1:8" x14ac:dyDescent="0.25">
      <c r="A3288" s="112">
        <v>45219</v>
      </c>
      <c r="B3288" s="21" t="s">
        <v>10907</v>
      </c>
      <c r="C3288" s="13" t="s">
        <v>169</v>
      </c>
      <c r="D3288" s="765" t="s">
        <v>12698</v>
      </c>
      <c r="E3288" s="22">
        <v>76000</v>
      </c>
      <c r="F3288" s="19"/>
      <c r="G3288" s="14">
        <f t="shared" si="65"/>
        <v>76000</v>
      </c>
    </row>
    <row r="3289" spans="1:8" x14ac:dyDescent="0.25">
      <c r="A3289" s="112">
        <v>45220</v>
      </c>
      <c r="B3289" s="21" t="s">
        <v>10907</v>
      </c>
      <c r="C3289" s="13" t="s">
        <v>8392</v>
      </c>
      <c r="D3289" s="765" t="s">
        <v>11441</v>
      </c>
      <c r="E3289" s="22">
        <v>120971</v>
      </c>
      <c r="F3289" s="19"/>
      <c r="G3289" s="14">
        <f t="shared" si="65"/>
        <v>120971</v>
      </c>
    </row>
    <row r="3290" spans="1:8" x14ac:dyDescent="0.25">
      <c r="A3290" s="112">
        <v>45220</v>
      </c>
      <c r="B3290" s="21" t="s">
        <v>11442</v>
      </c>
      <c r="C3290" s="13" t="s">
        <v>8392</v>
      </c>
      <c r="D3290" s="1244" t="s">
        <v>11443</v>
      </c>
      <c r="E3290" s="22">
        <v>20103</v>
      </c>
      <c r="F3290" s="19"/>
      <c r="G3290" s="14">
        <f t="shared" si="65"/>
        <v>20103</v>
      </c>
      <c r="H3290" s="13"/>
    </row>
    <row r="3291" spans="1:8" x14ac:dyDescent="0.25">
      <c r="A3291" s="112">
        <v>45220</v>
      </c>
      <c r="B3291" s="21" t="s">
        <v>11195</v>
      </c>
      <c r="C3291" s="13" t="s">
        <v>8392</v>
      </c>
      <c r="D3291" s="1244"/>
      <c r="E3291" s="22">
        <v>4390</v>
      </c>
      <c r="F3291" s="19"/>
      <c r="G3291" s="14">
        <f t="shared" si="65"/>
        <v>4390</v>
      </c>
      <c r="H3291" s="13"/>
    </row>
    <row r="3292" spans="1:8" x14ac:dyDescent="0.25">
      <c r="A3292" s="112">
        <v>45220</v>
      </c>
      <c r="B3292" s="21" t="s">
        <v>10574</v>
      </c>
      <c r="C3292" s="13" t="s">
        <v>8392</v>
      </c>
      <c r="D3292" s="765" t="s">
        <v>11490</v>
      </c>
      <c r="E3292" s="22">
        <v>294107</v>
      </c>
      <c r="F3292" s="19"/>
      <c r="G3292" s="14">
        <f t="shared" si="65"/>
        <v>294107</v>
      </c>
      <c r="H3292" s="13"/>
    </row>
    <row r="3293" spans="1:8" x14ac:dyDescent="0.25">
      <c r="A3293" s="112">
        <v>45220</v>
      </c>
      <c r="B3293" s="21" t="s">
        <v>10230</v>
      </c>
      <c r="C3293" s="13" t="s">
        <v>168</v>
      </c>
      <c r="D3293" s="765" t="s">
        <v>11475</v>
      </c>
      <c r="E3293" s="22">
        <v>90200</v>
      </c>
      <c r="F3293" s="19"/>
      <c r="G3293" s="14">
        <f t="shared" si="65"/>
        <v>90200</v>
      </c>
      <c r="H3293" s="13"/>
    </row>
    <row r="3294" spans="1:8" x14ac:dyDescent="0.25">
      <c r="A3294" s="112">
        <v>45220</v>
      </c>
      <c r="B3294" s="21" t="s">
        <v>10907</v>
      </c>
      <c r="C3294" s="13" t="s">
        <v>180</v>
      </c>
      <c r="D3294" s="765" t="s">
        <v>11484</v>
      </c>
      <c r="E3294" s="22">
        <v>148500</v>
      </c>
      <c r="F3294" s="19"/>
      <c r="G3294" s="14">
        <f t="shared" si="65"/>
        <v>148500</v>
      </c>
      <c r="H3294" s="13"/>
    </row>
    <row r="3295" spans="1:8" x14ac:dyDescent="0.25">
      <c r="A3295" s="112">
        <v>45220</v>
      </c>
      <c r="B3295" s="21" t="s">
        <v>10230</v>
      </c>
      <c r="C3295" s="13" t="s">
        <v>180</v>
      </c>
      <c r="D3295" s="765" t="s">
        <v>11485</v>
      </c>
      <c r="E3295" s="22">
        <v>89600</v>
      </c>
      <c r="F3295" s="19"/>
      <c r="G3295" s="14">
        <f t="shared" si="65"/>
        <v>89600</v>
      </c>
      <c r="H3295" s="13"/>
    </row>
    <row r="3296" spans="1:8" x14ac:dyDescent="0.25">
      <c r="A3296" s="112">
        <v>45223</v>
      </c>
      <c r="B3296" s="21" t="s">
        <v>11442</v>
      </c>
      <c r="C3296" s="13" t="s">
        <v>8392</v>
      </c>
      <c r="D3296" s="765" t="s">
        <v>11491</v>
      </c>
      <c r="E3296" s="22">
        <v>186677</v>
      </c>
      <c r="F3296" s="19"/>
      <c r="G3296" s="14">
        <f t="shared" si="65"/>
        <v>186677</v>
      </c>
      <c r="H3296" s="13"/>
    </row>
    <row r="3297" spans="1:8" x14ac:dyDescent="0.25">
      <c r="A3297" s="112">
        <v>45223</v>
      </c>
      <c r="B3297" s="21" t="s">
        <v>10469</v>
      </c>
      <c r="C3297" s="13" t="s">
        <v>168</v>
      </c>
      <c r="D3297" s="765" t="s">
        <v>11476</v>
      </c>
      <c r="E3297" s="22">
        <v>55094</v>
      </c>
      <c r="F3297" s="19"/>
      <c r="G3297" s="14">
        <f t="shared" si="65"/>
        <v>55094</v>
      </c>
      <c r="H3297" s="13"/>
    </row>
    <row r="3298" spans="1:8" x14ac:dyDescent="0.25">
      <c r="A3298" s="112">
        <v>45223</v>
      </c>
      <c r="B3298" s="21" t="s">
        <v>10907</v>
      </c>
      <c r="C3298" s="13" t="s">
        <v>12267</v>
      </c>
      <c r="D3298" s="765" t="s">
        <v>11477</v>
      </c>
      <c r="E3298" s="22">
        <v>602000</v>
      </c>
      <c r="F3298" s="19"/>
      <c r="G3298" s="14">
        <f t="shared" si="65"/>
        <v>602000</v>
      </c>
      <c r="H3298" s="13" t="s">
        <v>11478</v>
      </c>
    </row>
    <row r="3299" spans="1:8" x14ac:dyDescent="0.25">
      <c r="A3299" s="112">
        <v>45223</v>
      </c>
      <c r="B3299" s="21" t="s">
        <v>9984</v>
      </c>
      <c r="C3299" s="13" t="s">
        <v>166</v>
      </c>
      <c r="D3299" s="765" t="s">
        <v>11479</v>
      </c>
      <c r="E3299" s="22">
        <v>20485</v>
      </c>
      <c r="F3299" s="19"/>
      <c r="G3299" s="14">
        <f t="shared" si="65"/>
        <v>20485</v>
      </c>
      <c r="H3299" s="13"/>
    </row>
    <row r="3300" spans="1:8" x14ac:dyDescent="0.25">
      <c r="A3300" s="112">
        <v>45224</v>
      </c>
      <c r="B3300" s="21" t="s">
        <v>11442</v>
      </c>
      <c r="C3300" s="13" t="s">
        <v>166</v>
      </c>
      <c r="D3300" s="765" t="s">
        <v>11480</v>
      </c>
      <c r="E3300" s="22">
        <v>101145</v>
      </c>
      <c r="F3300" s="19"/>
      <c r="G3300" s="14">
        <f t="shared" si="65"/>
        <v>101145</v>
      </c>
      <c r="H3300" s="13"/>
    </row>
    <row r="3301" spans="1:8" x14ac:dyDescent="0.25">
      <c r="A3301" s="112">
        <v>45224</v>
      </c>
      <c r="B3301" s="21" t="s">
        <v>10569</v>
      </c>
      <c r="C3301" s="13" t="s">
        <v>168</v>
      </c>
      <c r="D3301" s="765" t="s">
        <v>11578</v>
      </c>
      <c r="E3301" s="22">
        <v>55000</v>
      </c>
      <c r="F3301" s="19"/>
      <c r="G3301" s="14">
        <f t="shared" si="65"/>
        <v>55000</v>
      </c>
      <c r="H3301" s="13" t="s">
        <v>11579</v>
      </c>
    </row>
    <row r="3302" spans="1:8" x14ac:dyDescent="0.25">
      <c r="A3302" s="112">
        <v>45225</v>
      </c>
      <c r="B3302" s="21" t="s">
        <v>11442</v>
      </c>
      <c r="C3302" s="13" t="s">
        <v>8392</v>
      </c>
      <c r="D3302" s="765" t="s">
        <v>11492</v>
      </c>
      <c r="E3302" s="22">
        <v>251153</v>
      </c>
      <c r="F3302" s="19"/>
      <c r="G3302" s="14">
        <f t="shared" si="65"/>
        <v>251153</v>
      </c>
      <c r="H3302" s="13"/>
    </row>
    <row r="3303" spans="1:8" x14ac:dyDescent="0.25">
      <c r="A3303" s="112">
        <v>45225</v>
      </c>
      <c r="B3303" s="21" t="s">
        <v>10294</v>
      </c>
      <c r="C3303" s="13" t="s">
        <v>8392</v>
      </c>
      <c r="D3303" s="765" t="s">
        <v>11493</v>
      </c>
      <c r="E3303" s="22">
        <v>25780</v>
      </c>
      <c r="F3303" s="19"/>
      <c r="G3303" s="14">
        <f t="shared" si="65"/>
        <v>25780</v>
      </c>
      <c r="H3303" s="13"/>
    </row>
    <row r="3304" spans="1:8" x14ac:dyDescent="0.25">
      <c r="A3304" s="112">
        <v>45225</v>
      </c>
      <c r="B3304" s="21" t="s">
        <v>10469</v>
      </c>
      <c r="C3304" s="13" t="s">
        <v>166</v>
      </c>
      <c r="D3304" s="765" t="s">
        <v>11481</v>
      </c>
      <c r="E3304" s="22">
        <v>18060</v>
      </c>
      <c r="F3304" s="19"/>
      <c r="G3304" s="14">
        <f t="shared" si="65"/>
        <v>18060</v>
      </c>
      <c r="H3304" s="13"/>
    </row>
    <row r="3305" spans="1:8" x14ac:dyDescent="0.25">
      <c r="A3305" s="112">
        <v>45225</v>
      </c>
      <c r="B3305" s="21" t="s">
        <v>10230</v>
      </c>
      <c r="C3305" s="13" t="s">
        <v>166</v>
      </c>
      <c r="D3305" s="765" t="s">
        <v>11482</v>
      </c>
      <c r="E3305" s="22">
        <v>15980</v>
      </c>
      <c r="F3305" s="19"/>
      <c r="G3305" s="14">
        <f t="shared" si="65"/>
        <v>15980</v>
      </c>
      <c r="H3305" s="13"/>
    </row>
    <row r="3306" spans="1:8" x14ac:dyDescent="0.25">
      <c r="A3306" s="112">
        <v>45225</v>
      </c>
      <c r="B3306" s="21" t="s">
        <v>10469</v>
      </c>
      <c r="C3306" s="13" t="s">
        <v>166</v>
      </c>
      <c r="D3306" s="765" t="s">
        <v>11483</v>
      </c>
      <c r="E3306" s="22">
        <v>8670</v>
      </c>
      <c r="F3306" s="19"/>
      <c r="G3306" s="14">
        <f t="shared" si="65"/>
        <v>8670</v>
      </c>
      <c r="H3306" s="13"/>
    </row>
    <row r="3307" spans="1:8" x14ac:dyDescent="0.25">
      <c r="A3307" s="112">
        <v>45225</v>
      </c>
      <c r="B3307" s="21" t="s">
        <v>10907</v>
      </c>
      <c r="C3307" s="13" t="s">
        <v>5186</v>
      </c>
      <c r="D3307" s="765" t="s">
        <v>12252</v>
      </c>
      <c r="E3307" s="22">
        <v>416400</v>
      </c>
      <c r="F3307" s="19"/>
      <c r="G3307" s="14">
        <f t="shared" si="65"/>
        <v>416400</v>
      </c>
      <c r="H3307" s="13"/>
    </row>
    <row r="3308" spans="1:8" x14ac:dyDescent="0.25">
      <c r="A3308" s="112">
        <v>45225</v>
      </c>
      <c r="B3308" s="21" t="s">
        <v>10230</v>
      </c>
      <c r="C3308" s="13" t="s">
        <v>164</v>
      </c>
      <c r="D3308" s="765" t="s">
        <v>11488</v>
      </c>
      <c r="E3308" s="22">
        <v>7240</v>
      </c>
      <c r="F3308" s="19"/>
      <c r="G3308" s="14">
        <f t="shared" si="65"/>
        <v>7240</v>
      </c>
      <c r="H3308" s="13"/>
    </row>
    <row r="3309" spans="1:8" x14ac:dyDescent="0.25">
      <c r="A3309" s="112">
        <v>45226</v>
      </c>
      <c r="B3309" s="21" t="s">
        <v>10574</v>
      </c>
      <c r="C3309" s="13" t="s">
        <v>8392</v>
      </c>
      <c r="D3309" s="765" t="s">
        <v>11494</v>
      </c>
      <c r="E3309" s="22">
        <v>82305</v>
      </c>
      <c r="F3309" s="19"/>
      <c r="G3309" s="14">
        <f t="shared" si="65"/>
        <v>82305</v>
      </c>
      <c r="H3309" s="13"/>
    </row>
    <row r="3310" spans="1:8" x14ac:dyDescent="0.25">
      <c r="A3310" s="112">
        <v>45226</v>
      </c>
      <c r="B3310" s="21" t="s">
        <v>10907</v>
      </c>
      <c r="C3310" s="13" t="s">
        <v>8392</v>
      </c>
      <c r="D3310" s="765" t="s">
        <v>11495</v>
      </c>
      <c r="E3310" s="22">
        <v>43922</v>
      </c>
      <c r="F3310" s="19"/>
      <c r="G3310" s="14">
        <f t="shared" si="65"/>
        <v>43922</v>
      </c>
      <c r="H3310" s="13"/>
    </row>
    <row r="3311" spans="1:8" x14ac:dyDescent="0.25">
      <c r="A3311" s="112">
        <v>45227</v>
      </c>
      <c r="B3311" s="21" t="s">
        <v>11442</v>
      </c>
      <c r="C3311" s="13" t="s">
        <v>164</v>
      </c>
      <c r="D3311" s="765" t="s">
        <v>11489</v>
      </c>
      <c r="E3311" s="22">
        <v>40947</v>
      </c>
      <c r="F3311" s="22"/>
      <c r="G3311" s="14">
        <f t="shared" si="65"/>
        <v>40947</v>
      </c>
      <c r="H3311" s="13"/>
    </row>
    <row r="3312" spans="1:8" x14ac:dyDescent="0.25">
      <c r="A3312" s="112">
        <v>45227</v>
      </c>
      <c r="B3312" s="21" t="s">
        <v>10377</v>
      </c>
      <c r="C3312" s="13" t="s">
        <v>5680</v>
      </c>
      <c r="D3312" s="765"/>
      <c r="E3312" s="22"/>
      <c r="F3312" s="19">
        <v>200000</v>
      </c>
      <c r="G3312" s="14">
        <f t="shared" si="65"/>
        <v>-200000</v>
      </c>
      <c r="H3312" s="13" t="s">
        <v>11496</v>
      </c>
    </row>
    <row r="3313" spans="1:10" x14ac:dyDescent="0.25">
      <c r="A3313" s="112">
        <v>45227</v>
      </c>
      <c r="B3313" s="21" t="s">
        <v>10149</v>
      </c>
      <c r="C3313" s="13" t="s">
        <v>5680</v>
      </c>
      <c r="D3313" s="765"/>
      <c r="E3313" s="22"/>
      <c r="F3313" s="19">
        <v>9400</v>
      </c>
      <c r="G3313" s="14">
        <f t="shared" si="65"/>
        <v>-9400</v>
      </c>
      <c r="H3313" s="13" t="s">
        <v>11366</v>
      </c>
    </row>
    <row r="3314" spans="1:10" x14ac:dyDescent="0.25">
      <c r="A3314" s="112">
        <v>45227</v>
      </c>
      <c r="B3314" s="21" t="s">
        <v>9767</v>
      </c>
      <c r="C3314" s="13" t="s">
        <v>5680</v>
      </c>
      <c r="D3314" s="765"/>
      <c r="E3314" s="22"/>
      <c r="F3314" s="19">
        <v>57000</v>
      </c>
      <c r="G3314" s="14">
        <f t="shared" si="65"/>
        <v>-57000</v>
      </c>
      <c r="H3314" s="13" t="s">
        <v>11366</v>
      </c>
      <c r="J3314" s="127"/>
    </row>
    <row r="3315" spans="1:10" x14ac:dyDescent="0.25">
      <c r="A3315" s="112">
        <v>45227</v>
      </c>
      <c r="B3315" s="21" t="s">
        <v>10469</v>
      </c>
      <c r="C3315" s="13" t="s">
        <v>5680</v>
      </c>
      <c r="D3315" s="765"/>
      <c r="E3315" s="22"/>
      <c r="F3315" s="19">
        <v>1500</v>
      </c>
      <c r="G3315" s="14">
        <f t="shared" si="65"/>
        <v>-1500</v>
      </c>
      <c r="H3315" s="13" t="s">
        <v>11366</v>
      </c>
    </row>
    <row r="3316" spans="1:10" x14ac:dyDescent="0.25">
      <c r="A3316" s="112">
        <v>45229</v>
      </c>
      <c r="B3316" s="21" t="s">
        <v>10230</v>
      </c>
      <c r="C3316" s="13" t="s">
        <v>7465</v>
      </c>
      <c r="D3316" s="765" t="s">
        <v>11569</v>
      </c>
      <c r="E3316" s="22">
        <v>437436</v>
      </c>
      <c r="F3316" s="19"/>
      <c r="G3316" s="14">
        <f t="shared" si="65"/>
        <v>437436</v>
      </c>
      <c r="H3316" s="13"/>
    </row>
    <row r="3317" spans="1:10" x14ac:dyDescent="0.25">
      <c r="A3317" s="112">
        <v>45229</v>
      </c>
      <c r="B3317" s="21" t="s">
        <v>11442</v>
      </c>
      <c r="C3317" s="13" t="s">
        <v>8392</v>
      </c>
      <c r="D3317" s="765" t="s">
        <v>11576</v>
      </c>
      <c r="E3317" s="22">
        <v>83101</v>
      </c>
      <c r="F3317" s="19"/>
      <c r="G3317" s="14">
        <f t="shared" si="65"/>
        <v>83101</v>
      </c>
      <c r="H3317" s="13"/>
    </row>
    <row r="3318" spans="1:10" x14ac:dyDescent="0.25">
      <c r="A3318" s="112">
        <v>45230</v>
      </c>
      <c r="B3318" s="21" t="s">
        <v>11071</v>
      </c>
      <c r="C3318" s="13" t="s">
        <v>7465</v>
      </c>
      <c r="D3318" s="765" t="s">
        <v>11570</v>
      </c>
      <c r="E3318" s="22">
        <v>43900</v>
      </c>
      <c r="F3318" s="19"/>
      <c r="G3318" s="14">
        <f t="shared" si="65"/>
        <v>43900</v>
      </c>
      <c r="H3318" s="13"/>
    </row>
    <row r="3319" spans="1:10" x14ac:dyDescent="0.25">
      <c r="A3319" s="112">
        <v>45230</v>
      </c>
      <c r="B3319" s="21" t="s">
        <v>10230</v>
      </c>
      <c r="C3319" s="13" t="s">
        <v>8392</v>
      </c>
      <c r="D3319" s="765" t="s">
        <v>11577</v>
      </c>
      <c r="E3319" s="22">
        <v>48244</v>
      </c>
      <c r="F3319" s="19"/>
      <c r="G3319" s="14">
        <f t="shared" si="65"/>
        <v>48244</v>
      </c>
      <c r="H3319" s="13"/>
    </row>
    <row r="3320" spans="1:10" x14ac:dyDescent="0.25">
      <c r="A3320" s="112">
        <v>45230</v>
      </c>
      <c r="B3320" s="21" t="s">
        <v>9984</v>
      </c>
      <c r="C3320" s="13" t="s">
        <v>166</v>
      </c>
      <c r="D3320" s="765" t="s">
        <v>11772</v>
      </c>
      <c r="E3320" s="22">
        <v>13200</v>
      </c>
      <c r="F3320" s="19"/>
      <c r="G3320" s="14">
        <f t="shared" si="65"/>
        <v>13200</v>
      </c>
      <c r="H3320" s="13"/>
    </row>
    <row r="3321" spans="1:10" x14ac:dyDescent="0.25">
      <c r="A3321" s="112">
        <v>45231</v>
      </c>
      <c r="B3321" s="21" t="s">
        <v>9354</v>
      </c>
      <c r="C3321" s="13" t="s">
        <v>7465</v>
      </c>
      <c r="D3321" s="765"/>
      <c r="E3321" s="22"/>
      <c r="F3321" s="19">
        <v>350000</v>
      </c>
      <c r="G3321" s="14">
        <f t="shared" si="65"/>
        <v>-350000</v>
      </c>
      <c r="H3321" s="13" t="s">
        <v>11536</v>
      </c>
    </row>
    <row r="3322" spans="1:10" x14ac:dyDescent="0.25">
      <c r="A3322" s="112">
        <v>45231</v>
      </c>
      <c r="B3322" s="21" t="s">
        <v>9354</v>
      </c>
      <c r="C3322" s="13" t="s">
        <v>7465</v>
      </c>
      <c r="D3322" s="765"/>
      <c r="E3322" s="22"/>
      <c r="F3322" s="19">
        <v>350000</v>
      </c>
      <c r="G3322" s="14">
        <f t="shared" si="65"/>
        <v>-350000</v>
      </c>
      <c r="H3322" s="13" t="s">
        <v>11537</v>
      </c>
    </row>
    <row r="3323" spans="1:10" x14ac:dyDescent="0.25">
      <c r="A3323" s="112">
        <v>45231</v>
      </c>
      <c r="B3323" s="21" t="s">
        <v>10574</v>
      </c>
      <c r="C3323" s="13" t="s">
        <v>7465</v>
      </c>
      <c r="D3323" s="765" t="s">
        <v>11572</v>
      </c>
      <c r="E3323" s="22">
        <v>168867</v>
      </c>
      <c r="F3323" s="19"/>
      <c r="G3323" s="14">
        <f t="shared" si="65"/>
        <v>168867</v>
      </c>
      <c r="H3323" s="13"/>
    </row>
    <row r="3324" spans="1:10" x14ac:dyDescent="0.25">
      <c r="A3324" s="112">
        <v>45231</v>
      </c>
      <c r="B3324" s="21" t="s">
        <v>9965</v>
      </c>
      <c r="C3324" s="13" t="s">
        <v>164</v>
      </c>
      <c r="D3324" s="765" t="s">
        <v>11580</v>
      </c>
      <c r="E3324" s="22">
        <v>3140</v>
      </c>
      <c r="F3324" s="109"/>
      <c r="G3324" s="14">
        <f t="shared" si="65"/>
        <v>3140</v>
      </c>
      <c r="H3324" s="13"/>
    </row>
    <row r="3325" spans="1:10" x14ac:dyDescent="0.25">
      <c r="A3325" s="112">
        <v>45232</v>
      </c>
      <c r="B3325" s="21" t="s">
        <v>11071</v>
      </c>
      <c r="C3325" s="13" t="s">
        <v>8392</v>
      </c>
      <c r="D3325" s="765" t="s">
        <v>11640</v>
      </c>
      <c r="E3325" s="22">
        <v>75122</v>
      </c>
      <c r="F3325" s="109"/>
      <c r="G3325" s="14">
        <f t="shared" si="65"/>
        <v>75122</v>
      </c>
      <c r="H3325" s="13"/>
    </row>
    <row r="3326" spans="1:10" ht="16.5" thickBot="1" x14ac:dyDescent="0.3">
      <c r="A3326" s="112">
        <v>45233</v>
      </c>
      <c r="B3326" s="21" t="s">
        <v>9354</v>
      </c>
      <c r="C3326" s="13" t="s">
        <v>7465</v>
      </c>
      <c r="D3326" s="765"/>
      <c r="E3326" s="22"/>
      <c r="F3326" s="109">
        <v>350000</v>
      </c>
      <c r="G3326" s="14">
        <f t="shared" si="65"/>
        <v>-350000</v>
      </c>
      <c r="H3326" s="13" t="s">
        <v>11543</v>
      </c>
    </row>
    <row r="3327" spans="1:10" x14ac:dyDescent="0.25">
      <c r="A3327" s="112">
        <v>45233</v>
      </c>
      <c r="B3327" s="21" t="s">
        <v>9354</v>
      </c>
      <c r="C3327" s="13" t="s">
        <v>7465</v>
      </c>
      <c r="D3327" s="765"/>
      <c r="E3327" s="782"/>
      <c r="F3327" s="784">
        <f>350000-F3328</f>
        <v>176319</v>
      </c>
      <c r="G3327" s="783">
        <f t="shared" si="65"/>
        <v>-176319</v>
      </c>
      <c r="H3327" s="1185" t="s">
        <v>11574</v>
      </c>
    </row>
    <row r="3328" spans="1:10" ht="16.5" thickBot="1" x14ac:dyDescent="0.3">
      <c r="A3328" s="112">
        <v>45233</v>
      </c>
      <c r="B3328" s="21" t="s">
        <v>11071</v>
      </c>
      <c r="C3328" s="13" t="s">
        <v>7465</v>
      </c>
      <c r="D3328" s="765"/>
      <c r="E3328" s="782"/>
      <c r="F3328" s="785">
        <v>173681</v>
      </c>
      <c r="G3328" s="783">
        <f t="shared" si="65"/>
        <v>-173681</v>
      </c>
      <c r="H3328" s="1187"/>
    </row>
    <row r="3329" spans="1:8" x14ac:dyDescent="0.25">
      <c r="A3329" s="112">
        <v>45233</v>
      </c>
      <c r="B3329" s="21" t="s">
        <v>10574</v>
      </c>
      <c r="C3329" s="13" t="s">
        <v>9078</v>
      </c>
      <c r="D3329" s="765"/>
      <c r="E3329" s="22"/>
      <c r="F3329" s="111">
        <v>400000</v>
      </c>
      <c r="G3329" s="14">
        <f t="shared" si="65"/>
        <v>-400000</v>
      </c>
      <c r="H3329" s="13" t="s">
        <v>11545</v>
      </c>
    </row>
    <row r="3330" spans="1:8" x14ac:dyDescent="0.25">
      <c r="A3330" s="112">
        <v>45233</v>
      </c>
      <c r="B3330" s="21" t="s">
        <v>10574</v>
      </c>
      <c r="C3330" s="13" t="s">
        <v>9078</v>
      </c>
      <c r="D3330" s="765"/>
      <c r="E3330" s="22"/>
      <c r="F3330" s="19">
        <v>485000</v>
      </c>
      <c r="G3330" s="14">
        <f t="shared" si="65"/>
        <v>-485000</v>
      </c>
      <c r="H3330" s="13" t="s">
        <v>11546</v>
      </c>
    </row>
    <row r="3331" spans="1:8" x14ac:dyDescent="0.25">
      <c r="A3331" s="112">
        <v>45233</v>
      </c>
      <c r="B3331" s="21" t="s">
        <v>10574</v>
      </c>
      <c r="C3331" s="13" t="s">
        <v>7465</v>
      </c>
      <c r="D3331" s="765" t="s">
        <v>11573</v>
      </c>
      <c r="E3331" s="22">
        <v>224668</v>
      </c>
      <c r="F3331" s="19"/>
      <c r="G3331" s="14">
        <f t="shared" si="65"/>
        <v>224668</v>
      </c>
      <c r="H3331" s="13"/>
    </row>
    <row r="3332" spans="1:8" x14ac:dyDescent="0.25">
      <c r="A3332" s="112">
        <v>45233</v>
      </c>
      <c r="B3332" s="21" t="s">
        <v>10230</v>
      </c>
      <c r="C3332" s="13" t="s">
        <v>7465</v>
      </c>
      <c r="D3332" s="765" t="s">
        <v>11571</v>
      </c>
      <c r="E3332" s="22">
        <v>32000</v>
      </c>
      <c r="F3332" s="19"/>
      <c r="G3332" s="14">
        <f t="shared" si="65"/>
        <v>32000</v>
      </c>
      <c r="H3332" s="13"/>
    </row>
    <row r="3333" spans="1:8" x14ac:dyDescent="0.25">
      <c r="A3333" s="112">
        <v>45233</v>
      </c>
      <c r="B3333" s="21" t="s">
        <v>10907</v>
      </c>
      <c r="C3333" s="13" t="s">
        <v>166</v>
      </c>
      <c r="D3333" s="765" t="s">
        <v>11773</v>
      </c>
      <c r="E3333" s="22">
        <v>9240</v>
      </c>
      <c r="F3333" s="19"/>
      <c r="G3333" s="14">
        <f t="shared" si="65"/>
        <v>9240</v>
      </c>
      <c r="H3333" s="13"/>
    </row>
    <row r="3334" spans="1:8" x14ac:dyDescent="0.25">
      <c r="A3334" s="112">
        <v>45233</v>
      </c>
      <c r="B3334" s="21" t="s">
        <v>10907</v>
      </c>
      <c r="C3334" s="13" t="s">
        <v>12480</v>
      </c>
      <c r="D3334" s="765" t="s">
        <v>12481</v>
      </c>
      <c r="E3334" s="22">
        <v>1724483</v>
      </c>
      <c r="F3334" s="19"/>
      <c r="G3334" s="14">
        <f t="shared" si="65"/>
        <v>1724483</v>
      </c>
      <c r="H3334" s="13"/>
    </row>
    <row r="3335" spans="1:8" x14ac:dyDescent="0.25">
      <c r="A3335" s="112">
        <v>45234</v>
      </c>
      <c r="B3335" s="21" t="s">
        <v>10574</v>
      </c>
      <c r="C3335" s="13" t="s">
        <v>8392</v>
      </c>
      <c r="D3335" s="765"/>
      <c r="E3335" s="22"/>
      <c r="F3335" s="19">
        <v>1300000</v>
      </c>
      <c r="G3335" s="14">
        <f t="shared" si="65"/>
        <v>-1300000</v>
      </c>
      <c r="H3335" s="13" t="s">
        <v>11432</v>
      </c>
    </row>
    <row r="3336" spans="1:8" x14ac:dyDescent="0.25">
      <c r="A3336" s="112">
        <v>45234</v>
      </c>
      <c r="B3336" s="21" t="s">
        <v>10574</v>
      </c>
      <c r="C3336" s="13" t="s">
        <v>8392</v>
      </c>
      <c r="D3336" s="765" t="s">
        <v>11641</v>
      </c>
      <c r="E3336" s="22">
        <v>85030</v>
      </c>
      <c r="F3336" s="19"/>
      <c r="G3336" s="14">
        <f t="shared" si="65"/>
        <v>85030</v>
      </c>
      <c r="H3336" s="13"/>
    </row>
    <row r="3337" spans="1:8" x14ac:dyDescent="0.25">
      <c r="A3337" s="112">
        <v>45234</v>
      </c>
      <c r="B3337" s="21" t="s">
        <v>11442</v>
      </c>
      <c r="C3337" s="13" t="s">
        <v>8392</v>
      </c>
      <c r="D3337" s="765" t="s">
        <v>11642</v>
      </c>
      <c r="E3337" s="22">
        <v>33426</v>
      </c>
      <c r="F3337" s="19"/>
      <c r="G3337" s="14">
        <f t="shared" si="65"/>
        <v>33426</v>
      </c>
      <c r="H3337" s="13"/>
    </row>
    <row r="3338" spans="1:8" x14ac:dyDescent="0.25">
      <c r="A3338" s="112">
        <v>45234</v>
      </c>
      <c r="B3338" s="21" t="s">
        <v>11267</v>
      </c>
      <c r="C3338" s="13" t="s">
        <v>168</v>
      </c>
      <c r="D3338" s="765" t="s">
        <v>11646</v>
      </c>
      <c r="E3338" s="22">
        <v>19640</v>
      </c>
      <c r="F3338" s="19"/>
      <c r="G3338" s="14">
        <f t="shared" si="65"/>
        <v>19640</v>
      </c>
      <c r="H3338" s="13"/>
    </row>
    <row r="3339" spans="1:8" x14ac:dyDescent="0.25">
      <c r="A3339" s="112">
        <v>45236</v>
      </c>
      <c r="B3339" s="21" t="s">
        <v>10230</v>
      </c>
      <c r="C3339" s="13" t="s">
        <v>7465</v>
      </c>
      <c r="D3339" s="765" t="s">
        <v>11637</v>
      </c>
      <c r="E3339" s="22">
        <v>32000</v>
      </c>
      <c r="F3339" s="19"/>
      <c r="G3339" s="14">
        <f t="shared" si="65"/>
        <v>32000</v>
      </c>
      <c r="H3339" s="13"/>
    </row>
    <row r="3340" spans="1:8" x14ac:dyDescent="0.25">
      <c r="A3340" s="112">
        <v>45236</v>
      </c>
      <c r="B3340" s="21" t="s">
        <v>11442</v>
      </c>
      <c r="C3340" s="13" t="s">
        <v>166</v>
      </c>
      <c r="D3340" s="765" t="s">
        <v>11774</v>
      </c>
      <c r="E3340" s="22">
        <v>36420</v>
      </c>
      <c r="F3340" s="19"/>
      <c r="G3340" s="14">
        <f t="shared" si="65"/>
        <v>36420</v>
      </c>
      <c r="H3340" s="13"/>
    </row>
    <row r="3341" spans="1:8" x14ac:dyDescent="0.25">
      <c r="A3341" s="112">
        <v>45237</v>
      </c>
      <c r="B3341" s="21" t="s">
        <v>10907</v>
      </c>
      <c r="C3341" s="13" t="s">
        <v>7465</v>
      </c>
      <c r="D3341" s="765" t="s">
        <v>11638</v>
      </c>
      <c r="E3341" s="22">
        <v>32600</v>
      </c>
      <c r="F3341" s="19"/>
      <c r="G3341" s="14">
        <f t="shared" si="65"/>
        <v>32600</v>
      </c>
      <c r="H3341" s="13"/>
    </row>
    <row r="3342" spans="1:8" x14ac:dyDescent="0.25">
      <c r="A3342" s="112">
        <v>45237</v>
      </c>
      <c r="B3342" s="21" t="s">
        <v>10230</v>
      </c>
      <c r="C3342" s="13" t="s">
        <v>8392</v>
      </c>
      <c r="D3342" s="765" t="s">
        <v>11643</v>
      </c>
      <c r="E3342" s="22">
        <v>203960</v>
      </c>
      <c r="F3342" s="19"/>
      <c r="G3342" s="14">
        <f t="shared" si="65"/>
        <v>203960</v>
      </c>
      <c r="H3342" s="13"/>
    </row>
    <row r="3343" spans="1:8" x14ac:dyDescent="0.25">
      <c r="A3343" s="112">
        <v>45237</v>
      </c>
      <c r="B3343" s="21" t="s">
        <v>10907</v>
      </c>
      <c r="C3343" s="13" t="s">
        <v>8392</v>
      </c>
      <c r="D3343" s="765" t="s">
        <v>11644</v>
      </c>
      <c r="E3343" s="22">
        <v>20685</v>
      </c>
      <c r="F3343" s="19"/>
      <c r="G3343" s="14">
        <f t="shared" si="65"/>
        <v>20685</v>
      </c>
      <c r="H3343" s="13"/>
    </row>
    <row r="3344" spans="1:8" x14ac:dyDescent="0.25">
      <c r="A3344" s="112">
        <v>45237</v>
      </c>
      <c r="B3344" s="21" t="s">
        <v>10574</v>
      </c>
      <c r="C3344" s="13" t="s">
        <v>168</v>
      </c>
      <c r="D3344" s="765" t="s">
        <v>11696</v>
      </c>
      <c r="E3344" s="22">
        <v>74282</v>
      </c>
      <c r="F3344" s="19"/>
      <c r="G3344" s="14">
        <f t="shared" si="65"/>
        <v>74282</v>
      </c>
      <c r="H3344" s="13"/>
    </row>
    <row r="3345" spans="1:8" x14ac:dyDescent="0.25">
      <c r="A3345" s="112">
        <v>45237</v>
      </c>
      <c r="B3345" s="21" t="s">
        <v>10230</v>
      </c>
      <c r="C3345" s="13" t="s">
        <v>7465</v>
      </c>
      <c r="D3345" s="765"/>
      <c r="E3345" s="22"/>
      <c r="F3345" s="19">
        <v>350000</v>
      </c>
      <c r="G3345" s="14">
        <f t="shared" si="65"/>
        <v>-350000</v>
      </c>
      <c r="H3345" s="13" t="s">
        <v>11636</v>
      </c>
    </row>
    <row r="3346" spans="1:8" x14ac:dyDescent="0.25">
      <c r="A3346" s="112">
        <v>45237</v>
      </c>
      <c r="B3346" s="21" t="s">
        <v>10230</v>
      </c>
      <c r="C3346" s="13" t="s">
        <v>7465</v>
      </c>
      <c r="D3346" s="765"/>
      <c r="E3346" s="22"/>
      <c r="F3346" s="19">
        <v>350000</v>
      </c>
      <c r="G3346" s="14">
        <f t="shared" si="65"/>
        <v>-350000</v>
      </c>
      <c r="H3346" s="13" t="s">
        <v>11635</v>
      </c>
    </row>
    <row r="3347" spans="1:8" x14ac:dyDescent="0.25">
      <c r="A3347" s="112">
        <v>45237</v>
      </c>
      <c r="B3347" s="21" t="s">
        <v>9984</v>
      </c>
      <c r="C3347" s="13" t="s">
        <v>166</v>
      </c>
      <c r="D3347" s="765" t="s">
        <v>11775</v>
      </c>
      <c r="E3347" s="22">
        <v>4515</v>
      </c>
      <c r="F3347" s="19"/>
      <c r="G3347" s="14">
        <f t="shared" si="65"/>
        <v>4515</v>
      </c>
      <c r="H3347" s="13"/>
    </row>
    <row r="3348" spans="1:8" x14ac:dyDescent="0.25">
      <c r="A3348" s="112">
        <v>45237</v>
      </c>
      <c r="B3348" s="21" t="s">
        <v>11267</v>
      </c>
      <c r="C3348" s="13" t="s">
        <v>164</v>
      </c>
      <c r="D3348" s="765" t="s">
        <v>11902</v>
      </c>
      <c r="E3348" s="22">
        <v>1420</v>
      </c>
      <c r="F3348" s="19"/>
      <c r="G3348" s="14">
        <f t="shared" si="65"/>
        <v>1420</v>
      </c>
      <c r="H3348" s="13"/>
    </row>
    <row r="3349" spans="1:8" x14ac:dyDescent="0.25">
      <c r="A3349" s="112">
        <v>45238</v>
      </c>
      <c r="B3349" s="21" t="s">
        <v>10230</v>
      </c>
      <c r="C3349" s="13" t="s">
        <v>164</v>
      </c>
      <c r="D3349" s="765" t="s">
        <v>11909</v>
      </c>
      <c r="E3349" s="22">
        <v>6739</v>
      </c>
      <c r="F3349" s="19"/>
      <c r="G3349" s="14">
        <f t="shared" si="65"/>
        <v>6739</v>
      </c>
      <c r="H3349" s="13"/>
    </row>
    <row r="3350" spans="1:8" x14ac:dyDescent="0.25">
      <c r="A3350" s="112">
        <v>45240</v>
      </c>
      <c r="B3350" s="21" t="s">
        <v>11267</v>
      </c>
      <c r="C3350" s="13" t="s">
        <v>8392</v>
      </c>
      <c r="D3350" s="765" t="s">
        <v>11645</v>
      </c>
      <c r="E3350" s="22">
        <v>13416</v>
      </c>
      <c r="F3350" s="19"/>
      <c r="G3350" s="14">
        <f t="shared" si="65"/>
        <v>13416</v>
      </c>
      <c r="H3350" s="13"/>
    </row>
    <row r="3351" spans="1:8" x14ac:dyDescent="0.25">
      <c r="A3351" s="112">
        <v>45240</v>
      </c>
      <c r="B3351" s="21" t="s">
        <v>10907</v>
      </c>
      <c r="C3351" s="13" t="s">
        <v>12480</v>
      </c>
      <c r="D3351" s="765" t="s">
        <v>8589</v>
      </c>
      <c r="E3351" s="22">
        <v>836282</v>
      </c>
      <c r="F3351" s="19"/>
      <c r="G3351" s="14">
        <f t="shared" si="65"/>
        <v>836282</v>
      </c>
      <c r="H3351" s="13"/>
    </row>
    <row r="3352" spans="1:8" x14ac:dyDescent="0.25">
      <c r="A3352" s="112">
        <v>45240</v>
      </c>
      <c r="B3352" s="21" t="s">
        <v>9984</v>
      </c>
      <c r="C3352" s="13" t="s">
        <v>164</v>
      </c>
      <c r="D3352" s="765" t="s">
        <v>11647</v>
      </c>
      <c r="E3352" s="22">
        <v>168</v>
      </c>
      <c r="F3352" s="19"/>
      <c r="G3352" s="14">
        <f t="shared" si="65"/>
        <v>168</v>
      </c>
      <c r="H3352" s="13"/>
    </row>
    <row r="3353" spans="1:8" x14ac:dyDescent="0.25">
      <c r="A3353" s="112">
        <v>45240</v>
      </c>
      <c r="B3353" s="21" t="s">
        <v>11442</v>
      </c>
      <c r="C3353" s="13" t="s">
        <v>166</v>
      </c>
      <c r="D3353" s="765" t="s">
        <v>11776</v>
      </c>
      <c r="E3353" s="22">
        <v>20875</v>
      </c>
      <c r="F3353" s="19"/>
      <c r="G3353" s="14">
        <f t="shared" si="65"/>
        <v>20875</v>
      </c>
      <c r="H3353" s="13"/>
    </row>
    <row r="3354" spans="1:8" x14ac:dyDescent="0.25">
      <c r="A3354" s="112">
        <v>45241</v>
      </c>
      <c r="B3354" s="21" t="s">
        <v>9830</v>
      </c>
      <c r="C3354" s="13" t="s">
        <v>168</v>
      </c>
      <c r="D3354" s="765" t="s">
        <v>11795</v>
      </c>
      <c r="E3354" s="22">
        <v>98400</v>
      </c>
      <c r="F3354" s="109"/>
      <c r="G3354" s="14">
        <f t="shared" si="65"/>
        <v>98400</v>
      </c>
      <c r="H3354" s="13"/>
    </row>
    <row r="3355" spans="1:8" x14ac:dyDescent="0.25">
      <c r="A3355" s="112">
        <v>45241</v>
      </c>
      <c r="B3355" s="21" t="s">
        <v>10294</v>
      </c>
      <c r="C3355" s="13" t="s">
        <v>7465</v>
      </c>
      <c r="D3355" s="765" t="s">
        <v>11639</v>
      </c>
      <c r="E3355" s="22">
        <v>43900</v>
      </c>
      <c r="F3355" s="19"/>
      <c r="G3355" s="14">
        <f t="shared" si="65"/>
        <v>43900</v>
      </c>
      <c r="H3355" s="13"/>
    </row>
    <row r="3356" spans="1:8" x14ac:dyDescent="0.25">
      <c r="A3356" s="112">
        <v>45241</v>
      </c>
      <c r="B3356" s="21" t="s">
        <v>10574</v>
      </c>
      <c r="C3356" s="13" t="s">
        <v>168</v>
      </c>
      <c r="D3356" s="765" t="s">
        <v>11697</v>
      </c>
      <c r="E3356" s="22">
        <v>386760</v>
      </c>
      <c r="F3356" s="19"/>
      <c r="G3356" s="14">
        <f t="shared" si="65"/>
        <v>386760</v>
      </c>
      <c r="H3356" s="13"/>
    </row>
    <row r="3357" spans="1:8" x14ac:dyDescent="0.25">
      <c r="A3357" s="112">
        <v>45241</v>
      </c>
      <c r="B3357" s="21" t="s">
        <v>10574</v>
      </c>
      <c r="C3357" s="13" t="s">
        <v>180</v>
      </c>
      <c r="D3357" s="765" t="s">
        <v>11707</v>
      </c>
      <c r="E3357" s="22">
        <v>62400</v>
      </c>
      <c r="F3357" s="19"/>
      <c r="G3357" s="14">
        <f t="shared" si="65"/>
        <v>62400</v>
      </c>
      <c r="H3357" s="13"/>
    </row>
    <row r="3358" spans="1:8" x14ac:dyDescent="0.25">
      <c r="A3358" s="112">
        <v>45243</v>
      </c>
      <c r="B3358" s="21" t="s">
        <v>10574</v>
      </c>
      <c r="C3358" s="13" t="s">
        <v>8392</v>
      </c>
      <c r="D3358" s="765" t="s">
        <v>11702</v>
      </c>
      <c r="E3358" s="22">
        <v>61469</v>
      </c>
      <c r="F3358" s="19"/>
      <c r="G3358" s="14">
        <f t="shared" si="65"/>
        <v>61469</v>
      </c>
      <c r="H3358" s="13"/>
    </row>
    <row r="3359" spans="1:8" x14ac:dyDescent="0.25">
      <c r="A3359" s="112">
        <v>45243</v>
      </c>
      <c r="B3359" s="21" t="s">
        <v>11442</v>
      </c>
      <c r="C3359" s="13" t="s">
        <v>164</v>
      </c>
      <c r="D3359" s="765" t="s">
        <v>11903</v>
      </c>
      <c r="E3359" s="22">
        <v>11157</v>
      </c>
      <c r="F3359" s="19"/>
      <c r="G3359" s="14">
        <f t="shared" si="65"/>
        <v>11157</v>
      </c>
      <c r="H3359" s="13"/>
    </row>
    <row r="3360" spans="1:8" x14ac:dyDescent="0.25">
      <c r="A3360" s="112">
        <v>45243</v>
      </c>
      <c r="B3360" s="21" t="s">
        <v>10907</v>
      </c>
      <c r="C3360" s="13" t="s">
        <v>5186</v>
      </c>
      <c r="D3360" s="765" t="s">
        <v>12258</v>
      </c>
      <c r="E3360" s="22">
        <v>135900</v>
      </c>
      <c r="F3360" s="19"/>
      <c r="G3360" s="14">
        <f t="shared" si="65"/>
        <v>135900</v>
      </c>
      <c r="H3360" s="13" t="s">
        <v>12260</v>
      </c>
    </row>
    <row r="3361" spans="1:8" x14ac:dyDescent="0.25">
      <c r="A3361" s="112">
        <v>45243</v>
      </c>
      <c r="B3361" s="21" t="s">
        <v>10907</v>
      </c>
      <c r="C3361" s="13" t="s">
        <v>12480</v>
      </c>
      <c r="D3361" s="765" t="s">
        <v>8044</v>
      </c>
      <c r="E3361" s="22">
        <v>417642</v>
      </c>
      <c r="F3361" s="19"/>
      <c r="G3361" s="14">
        <f t="shared" si="65"/>
        <v>417642</v>
      </c>
      <c r="H3361" s="13"/>
    </row>
    <row r="3362" spans="1:8" ht="17.25" customHeight="1" x14ac:dyDescent="0.25">
      <c r="A3362" s="112">
        <v>45243</v>
      </c>
      <c r="B3362" s="21" t="s">
        <v>10907</v>
      </c>
      <c r="C3362" s="13" t="s">
        <v>12480</v>
      </c>
      <c r="D3362" s="765" t="s">
        <v>8045</v>
      </c>
      <c r="E3362" s="22">
        <v>20015</v>
      </c>
      <c r="F3362" s="19"/>
      <c r="G3362" s="14">
        <f t="shared" si="65"/>
        <v>20015</v>
      </c>
      <c r="H3362" s="13"/>
    </row>
    <row r="3363" spans="1:8" ht="17.25" customHeight="1" x14ac:dyDescent="0.25">
      <c r="A3363" s="112">
        <v>45243</v>
      </c>
      <c r="B3363" s="21" t="s">
        <v>10907</v>
      </c>
      <c r="C3363" s="13" t="s">
        <v>12480</v>
      </c>
      <c r="D3363" s="765"/>
      <c r="E3363" s="22"/>
      <c r="F3363" s="19">
        <v>20000</v>
      </c>
      <c r="G3363" s="14">
        <f t="shared" si="65"/>
        <v>-20000</v>
      </c>
      <c r="H3363" s="13" t="s">
        <v>10773</v>
      </c>
    </row>
    <row r="3364" spans="1:8" x14ac:dyDescent="0.25">
      <c r="A3364" s="112">
        <v>45243</v>
      </c>
      <c r="B3364" s="21" t="s">
        <v>10907</v>
      </c>
      <c r="C3364" s="13" t="s">
        <v>5186</v>
      </c>
      <c r="D3364" s="765" t="s">
        <v>12259</v>
      </c>
      <c r="E3364" s="22">
        <v>213854.4</v>
      </c>
      <c r="F3364" s="19"/>
      <c r="G3364" s="14">
        <f t="shared" si="65"/>
        <v>213854.4</v>
      </c>
      <c r="H3364" s="13" t="s">
        <v>12260</v>
      </c>
    </row>
    <row r="3365" spans="1:8" x14ac:dyDescent="0.25">
      <c r="A3365" s="112">
        <v>45243</v>
      </c>
      <c r="B3365" s="21" t="s">
        <v>10907</v>
      </c>
      <c r="C3365" s="13" t="s">
        <v>5186</v>
      </c>
      <c r="D3365" s="765"/>
      <c r="E3365" s="22"/>
      <c r="F3365" s="19">
        <v>100000</v>
      </c>
      <c r="G3365" s="14">
        <f t="shared" si="65"/>
        <v>-100000</v>
      </c>
      <c r="H3365" s="13" t="s">
        <v>1156</v>
      </c>
    </row>
    <row r="3366" spans="1:8" x14ac:dyDescent="0.25">
      <c r="A3366" s="112">
        <v>45244</v>
      </c>
      <c r="B3366" s="21" t="s">
        <v>10230</v>
      </c>
      <c r="C3366" s="13" t="s">
        <v>168</v>
      </c>
      <c r="D3366" s="765" t="s">
        <v>11698</v>
      </c>
      <c r="E3366" s="22">
        <v>59680</v>
      </c>
      <c r="F3366" s="19"/>
      <c r="G3366" s="14">
        <f t="shared" si="65"/>
        <v>59680</v>
      </c>
      <c r="H3366" s="13"/>
    </row>
    <row r="3367" spans="1:8" x14ac:dyDescent="0.25">
      <c r="A3367" s="112">
        <v>45244</v>
      </c>
      <c r="B3367" s="21" t="s">
        <v>10574</v>
      </c>
      <c r="C3367" s="13" t="s">
        <v>168</v>
      </c>
      <c r="D3367" s="765" t="s">
        <v>11699</v>
      </c>
      <c r="E3367" s="22">
        <v>67140</v>
      </c>
      <c r="F3367" s="19"/>
      <c r="G3367" s="14">
        <f t="shared" si="65"/>
        <v>67140</v>
      </c>
      <c r="H3367" s="13"/>
    </row>
    <row r="3368" spans="1:8" x14ac:dyDescent="0.25">
      <c r="A3368" s="112">
        <v>45244</v>
      </c>
      <c r="B3368" s="21" t="s">
        <v>10574</v>
      </c>
      <c r="C3368" s="13" t="s">
        <v>7465</v>
      </c>
      <c r="D3368" s="765" t="s">
        <v>11733</v>
      </c>
      <c r="E3368" s="22">
        <v>152867</v>
      </c>
      <c r="F3368" s="19"/>
      <c r="G3368" s="14">
        <f t="shared" si="65"/>
        <v>152867</v>
      </c>
      <c r="H3368" s="13"/>
    </row>
    <row r="3369" spans="1:8" x14ac:dyDescent="0.25">
      <c r="A3369" s="112">
        <v>45245</v>
      </c>
      <c r="B3369" s="21" t="s">
        <v>10574</v>
      </c>
      <c r="C3369" s="13" t="s">
        <v>7465</v>
      </c>
      <c r="D3369" s="765"/>
      <c r="E3369" s="22"/>
      <c r="F3369" s="19">
        <v>350000</v>
      </c>
      <c r="G3369" s="14">
        <f t="shared" si="65"/>
        <v>-350000</v>
      </c>
      <c r="H3369" s="13" t="s">
        <v>11667</v>
      </c>
    </row>
    <row r="3370" spans="1:8" x14ac:dyDescent="0.25">
      <c r="A3370" s="112">
        <v>45245</v>
      </c>
      <c r="B3370" s="21" t="s">
        <v>10574</v>
      </c>
      <c r="C3370" s="13" t="s">
        <v>7465</v>
      </c>
      <c r="D3370" s="765"/>
      <c r="E3370" s="22"/>
      <c r="F3370" s="19">
        <v>350000</v>
      </c>
      <c r="G3370" s="14">
        <f t="shared" ref="G3370:G3454" si="66">E3370-F3370</f>
        <v>-350000</v>
      </c>
      <c r="H3370" s="13" t="s">
        <v>11668</v>
      </c>
    </row>
    <row r="3371" spans="1:8" x14ac:dyDescent="0.25">
      <c r="A3371" s="112">
        <v>45245</v>
      </c>
      <c r="B3371" s="21" t="s">
        <v>10574</v>
      </c>
      <c r="C3371" s="13" t="s">
        <v>8089</v>
      </c>
      <c r="D3371" s="765"/>
      <c r="E3371" s="22"/>
      <c r="F3371" s="19">
        <v>500000</v>
      </c>
      <c r="G3371" s="14">
        <f t="shared" si="66"/>
        <v>-500000</v>
      </c>
      <c r="H3371" s="13" t="s">
        <v>11669</v>
      </c>
    </row>
    <row r="3372" spans="1:8" x14ac:dyDescent="0.25">
      <c r="A3372" s="112">
        <v>45245</v>
      </c>
      <c r="B3372" s="21" t="s">
        <v>10574</v>
      </c>
      <c r="C3372" s="13" t="s">
        <v>8089</v>
      </c>
      <c r="D3372" s="765"/>
      <c r="E3372" s="22"/>
      <c r="F3372" s="19">
        <v>500000</v>
      </c>
      <c r="G3372" s="14">
        <f t="shared" si="66"/>
        <v>-500000</v>
      </c>
      <c r="H3372" s="13" t="s">
        <v>11670</v>
      </c>
    </row>
    <row r="3373" spans="1:8" x14ac:dyDescent="0.25">
      <c r="A3373" s="112">
        <v>45245</v>
      </c>
      <c r="B3373" s="21" t="s">
        <v>10574</v>
      </c>
      <c r="C3373" s="13" t="s">
        <v>8089</v>
      </c>
      <c r="D3373" s="765"/>
      <c r="E3373" s="22"/>
      <c r="F3373" s="19">
        <v>500000</v>
      </c>
      <c r="G3373" s="14">
        <f t="shared" si="66"/>
        <v>-500000</v>
      </c>
      <c r="H3373" s="13" t="s">
        <v>11671</v>
      </c>
    </row>
    <row r="3374" spans="1:8" x14ac:dyDescent="0.25">
      <c r="A3374" s="112">
        <v>45245</v>
      </c>
      <c r="B3374" s="21" t="s">
        <v>10907</v>
      </c>
      <c r="C3374" s="13" t="s">
        <v>166</v>
      </c>
      <c r="D3374" s="765" t="s">
        <v>11777</v>
      </c>
      <c r="E3374" s="22">
        <v>7990</v>
      </c>
      <c r="F3374" s="19"/>
      <c r="G3374" s="14">
        <f t="shared" si="66"/>
        <v>7990</v>
      </c>
      <c r="H3374" s="13"/>
    </row>
    <row r="3375" spans="1:8" x14ac:dyDescent="0.25">
      <c r="A3375" s="112">
        <v>45245</v>
      </c>
      <c r="B3375" s="21" t="s">
        <v>11442</v>
      </c>
      <c r="C3375" s="13" t="s">
        <v>5680</v>
      </c>
      <c r="D3375" s="765" t="s">
        <v>10146</v>
      </c>
      <c r="E3375" s="22">
        <v>188300</v>
      </c>
      <c r="F3375" s="19"/>
      <c r="G3375" s="14">
        <f t="shared" si="66"/>
        <v>188300</v>
      </c>
      <c r="H3375" s="13"/>
    </row>
    <row r="3376" spans="1:8" x14ac:dyDescent="0.25">
      <c r="A3376" s="112">
        <v>45246</v>
      </c>
      <c r="B3376" s="21" t="s">
        <v>10230</v>
      </c>
      <c r="C3376" s="13" t="s">
        <v>168</v>
      </c>
      <c r="D3376" s="765" t="s">
        <v>11700</v>
      </c>
      <c r="E3376" s="22">
        <v>24200</v>
      </c>
      <c r="F3376" s="19"/>
      <c r="G3376" s="14">
        <f t="shared" si="66"/>
        <v>24200</v>
      </c>
      <c r="H3376" s="13"/>
    </row>
    <row r="3377" spans="1:8" x14ac:dyDescent="0.25">
      <c r="A3377" s="112">
        <v>45246</v>
      </c>
      <c r="B3377" s="21" t="s">
        <v>10574</v>
      </c>
      <c r="C3377" s="13" t="s">
        <v>8392</v>
      </c>
      <c r="D3377" s="765" t="s">
        <v>11703</v>
      </c>
      <c r="E3377" s="22">
        <v>93159</v>
      </c>
      <c r="F3377" s="19"/>
      <c r="G3377" s="14">
        <f t="shared" si="66"/>
        <v>93159</v>
      </c>
      <c r="H3377" s="13"/>
    </row>
    <row r="3378" spans="1:8" x14ac:dyDescent="0.25">
      <c r="A3378" s="112">
        <v>45246</v>
      </c>
      <c r="B3378" s="21" t="s">
        <v>10574</v>
      </c>
      <c r="C3378" s="13" t="s">
        <v>7465</v>
      </c>
      <c r="D3378" s="765" t="s">
        <v>11222</v>
      </c>
      <c r="E3378" s="22">
        <v>34290</v>
      </c>
      <c r="F3378" s="19"/>
      <c r="G3378" s="14">
        <f t="shared" si="66"/>
        <v>34290</v>
      </c>
      <c r="H3378" s="13"/>
    </row>
    <row r="3379" spans="1:8" x14ac:dyDescent="0.25">
      <c r="A3379" s="112">
        <v>45246</v>
      </c>
      <c r="B3379" s="21" t="s">
        <v>10907</v>
      </c>
      <c r="C3379" s="13" t="s">
        <v>5186</v>
      </c>
      <c r="D3379" s="765"/>
      <c r="E3379" s="22"/>
      <c r="F3379" s="19">
        <v>300000</v>
      </c>
      <c r="G3379" s="14">
        <f t="shared" si="66"/>
        <v>-300000</v>
      </c>
      <c r="H3379" s="13" t="s">
        <v>12131</v>
      </c>
    </row>
    <row r="3380" spans="1:8" x14ac:dyDescent="0.25">
      <c r="A3380" s="112">
        <v>45246</v>
      </c>
      <c r="B3380" s="21" t="s">
        <v>10907</v>
      </c>
      <c r="C3380" s="13" t="s">
        <v>5186</v>
      </c>
      <c r="D3380" s="765"/>
      <c r="E3380" s="22"/>
      <c r="F3380" s="19">
        <v>197000</v>
      </c>
      <c r="G3380" s="14">
        <f t="shared" si="66"/>
        <v>-197000</v>
      </c>
      <c r="H3380" s="13" t="s">
        <v>12131</v>
      </c>
    </row>
    <row r="3381" spans="1:8" x14ac:dyDescent="0.25">
      <c r="A3381" s="112">
        <v>45247</v>
      </c>
      <c r="B3381" s="21" t="s">
        <v>10574</v>
      </c>
      <c r="C3381" s="13" t="s">
        <v>7465</v>
      </c>
      <c r="D3381" s="765" t="s">
        <v>11734</v>
      </c>
      <c r="E3381" s="22">
        <v>212768</v>
      </c>
      <c r="F3381" s="19"/>
      <c r="G3381" s="14">
        <f t="shared" si="66"/>
        <v>212768</v>
      </c>
      <c r="H3381" s="13"/>
    </row>
    <row r="3382" spans="1:8" x14ac:dyDescent="0.25">
      <c r="A3382" s="112">
        <v>45247</v>
      </c>
      <c r="B3382" s="21" t="s">
        <v>10574</v>
      </c>
      <c r="C3382" s="13" t="s">
        <v>7465</v>
      </c>
      <c r="D3382" s="765"/>
      <c r="E3382" s="22"/>
      <c r="F3382" s="19">
        <v>500000</v>
      </c>
      <c r="G3382" s="14">
        <f t="shared" si="66"/>
        <v>-500000</v>
      </c>
      <c r="H3382" s="13" t="s">
        <v>11694</v>
      </c>
    </row>
    <row r="3383" spans="1:8" x14ac:dyDescent="0.25">
      <c r="A3383" s="112">
        <v>45247</v>
      </c>
      <c r="B3383" s="21" t="s">
        <v>10574</v>
      </c>
      <c r="C3383" s="13" t="s">
        <v>7465</v>
      </c>
      <c r="D3383" s="765"/>
      <c r="E3383" s="22"/>
      <c r="F3383" s="19">
        <v>500000</v>
      </c>
      <c r="G3383" s="14">
        <f t="shared" si="66"/>
        <v>-500000</v>
      </c>
      <c r="H3383" s="13" t="s">
        <v>11695</v>
      </c>
    </row>
    <row r="3384" spans="1:8" x14ac:dyDescent="0.25">
      <c r="A3384" s="112">
        <v>45247</v>
      </c>
      <c r="B3384" s="21" t="s">
        <v>11704</v>
      </c>
      <c r="C3384" s="13" t="s">
        <v>8392</v>
      </c>
      <c r="D3384" s="765" t="s">
        <v>11705</v>
      </c>
      <c r="E3384" s="22">
        <v>49822</v>
      </c>
      <c r="F3384" s="19"/>
      <c r="G3384" s="14">
        <f t="shared" si="66"/>
        <v>49822</v>
      </c>
      <c r="H3384" s="13"/>
    </row>
    <row r="3385" spans="1:8" x14ac:dyDescent="0.25">
      <c r="A3385" s="112">
        <v>45247</v>
      </c>
      <c r="B3385" s="21" t="s">
        <v>11605</v>
      </c>
      <c r="C3385" s="13" t="s">
        <v>8392</v>
      </c>
      <c r="D3385" s="765" t="s">
        <v>11706</v>
      </c>
      <c r="E3385" s="22">
        <v>106322</v>
      </c>
      <c r="F3385" s="19"/>
      <c r="G3385" s="14">
        <f t="shared" si="66"/>
        <v>106322</v>
      </c>
      <c r="H3385" s="13"/>
    </row>
    <row r="3386" spans="1:8" x14ac:dyDescent="0.25">
      <c r="A3386" s="112">
        <v>45248</v>
      </c>
      <c r="B3386" s="21" t="s">
        <v>10230</v>
      </c>
      <c r="C3386" s="13" t="s">
        <v>11320</v>
      </c>
      <c r="D3386" s="765"/>
      <c r="E3386" s="22"/>
      <c r="F3386" s="19">
        <v>495000</v>
      </c>
      <c r="G3386" s="14">
        <f>E3386-F3386</f>
        <v>-495000</v>
      </c>
      <c r="H3386" s="13" t="s">
        <v>11737</v>
      </c>
    </row>
    <row r="3387" spans="1:8" x14ac:dyDescent="0.25">
      <c r="A3387" s="112">
        <v>45248</v>
      </c>
      <c r="B3387" s="21" t="s">
        <v>10230</v>
      </c>
      <c r="C3387" s="13" t="s">
        <v>11320</v>
      </c>
      <c r="D3387" s="765"/>
      <c r="E3387" s="22"/>
      <c r="F3387" s="19">
        <v>490000</v>
      </c>
      <c r="G3387" s="14">
        <f>E3387-F3387</f>
        <v>-490000</v>
      </c>
      <c r="H3387" s="13" t="s">
        <v>11737</v>
      </c>
    </row>
    <row r="3388" spans="1:8" x14ac:dyDescent="0.25">
      <c r="A3388" s="112">
        <v>45248</v>
      </c>
      <c r="B3388" s="21" t="s">
        <v>10574</v>
      </c>
      <c r="C3388" s="13" t="s">
        <v>168</v>
      </c>
      <c r="D3388" s="765" t="s">
        <v>11768</v>
      </c>
      <c r="E3388" s="22">
        <v>78000</v>
      </c>
      <c r="F3388" s="109"/>
      <c r="G3388" s="14">
        <f>E3388-F3388</f>
        <v>78000</v>
      </c>
      <c r="H3388" s="13"/>
    </row>
    <row r="3389" spans="1:8" x14ac:dyDescent="0.25">
      <c r="A3389" s="112">
        <v>45248</v>
      </c>
      <c r="B3389" s="21" t="s">
        <v>10230</v>
      </c>
      <c r="C3389" s="13" t="s">
        <v>168</v>
      </c>
      <c r="D3389" s="765"/>
      <c r="E3389" s="22"/>
      <c r="F3389" s="109">
        <v>500000</v>
      </c>
      <c r="G3389" s="14">
        <f t="shared" ref="G3389:G3396" si="67">E3389-F3389</f>
        <v>-500000</v>
      </c>
      <c r="H3389" s="13" t="s">
        <v>11737</v>
      </c>
    </row>
    <row r="3390" spans="1:8" x14ac:dyDescent="0.25">
      <c r="A3390" s="112">
        <v>45248</v>
      </c>
      <c r="B3390" s="21" t="s">
        <v>10574</v>
      </c>
      <c r="C3390" s="13" t="s">
        <v>168</v>
      </c>
      <c r="D3390" s="765"/>
      <c r="E3390" s="22"/>
      <c r="F3390" s="109">
        <v>500000</v>
      </c>
      <c r="G3390" s="14">
        <f t="shared" si="67"/>
        <v>-500000</v>
      </c>
      <c r="H3390" s="13" t="s">
        <v>11737</v>
      </c>
    </row>
    <row r="3391" spans="1:8" x14ac:dyDescent="0.25">
      <c r="A3391" s="112">
        <v>45248</v>
      </c>
      <c r="B3391" s="21" t="s">
        <v>11883</v>
      </c>
      <c r="C3391" s="13" t="s">
        <v>168</v>
      </c>
      <c r="D3391" s="765"/>
      <c r="E3391" s="22"/>
      <c r="F3391" s="109">
        <v>500000</v>
      </c>
      <c r="G3391" s="14">
        <f t="shared" si="67"/>
        <v>-500000</v>
      </c>
      <c r="H3391" s="13" t="s">
        <v>11737</v>
      </c>
    </row>
    <row r="3392" spans="1:8" x14ac:dyDescent="0.25">
      <c r="A3392" s="112">
        <v>45248</v>
      </c>
      <c r="B3392" s="21" t="s">
        <v>11883</v>
      </c>
      <c r="C3392" s="13" t="s">
        <v>168</v>
      </c>
      <c r="D3392" s="765"/>
      <c r="E3392" s="22"/>
      <c r="F3392" s="109">
        <v>250000</v>
      </c>
      <c r="G3392" s="14">
        <f t="shared" si="67"/>
        <v>-250000</v>
      </c>
      <c r="H3392" s="1185" t="s">
        <v>12269</v>
      </c>
    </row>
    <row r="3393" spans="1:8" x14ac:dyDescent="0.25">
      <c r="A3393" s="112">
        <v>45248</v>
      </c>
      <c r="B3393" s="21" t="s">
        <v>11605</v>
      </c>
      <c r="C3393" s="13" t="s">
        <v>168</v>
      </c>
      <c r="D3393" s="765"/>
      <c r="E3393" s="22"/>
      <c r="F3393" s="109">
        <v>250000</v>
      </c>
      <c r="G3393" s="14">
        <f t="shared" si="67"/>
        <v>-250000</v>
      </c>
      <c r="H3393" s="1187"/>
    </row>
    <row r="3394" spans="1:8" x14ac:dyDescent="0.25">
      <c r="A3394" s="112">
        <v>45248</v>
      </c>
      <c r="B3394" s="21" t="s">
        <v>10907</v>
      </c>
      <c r="C3394" s="13" t="s">
        <v>168</v>
      </c>
      <c r="D3394" s="765"/>
      <c r="E3394" s="22"/>
      <c r="F3394" s="109">
        <v>400000</v>
      </c>
      <c r="G3394" s="14">
        <f t="shared" si="67"/>
        <v>-400000</v>
      </c>
      <c r="H3394" s="13" t="s">
        <v>11737</v>
      </c>
    </row>
    <row r="3395" spans="1:8" x14ac:dyDescent="0.25">
      <c r="A3395" s="112">
        <v>45248</v>
      </c>
      <c r="B3395" s="21" t="s">
        <v>10230</v>
      </c>
      <c r="C3395" s="13" t="s">
        <v>168</v>
      </c>
      <c r="D3395" s="765"/>
      <c r="E3395" s="22"/>
      <c r="F3395" s="109">
        <v>300000</v>
      </c>
      <c r="G3395" s="14">
        <f t="shared" si="67"/>
        <v>-300000</v>
      </c>
      <c r="H3395" s="13" t="s">
        <v>11737</v>
      </c>
    </row>
    <row r="3396" spans="1:8" x14ac:dyDescent="0.25">
      <c r="A3396" s="112">
        <v>45248</v>
      </c>
      <c r="B3396" s="21" t="s">
        <v>9984</v>
      </c>
      <c r="C3396" s="13" t="s">
        <v>168</v>
      </c>
      <c r="D3396" s="765"/>
      <c r="E3396" s="22"/>
      <c r="F3396" s="109">
        <v>300000</v>
      </c>
      <c r="G3396" s="14">
        <f t="shared" si="67"/>
        <v>-300000</v>
      </c>
      <c r="H3396" s="13" t="s">
        <v>11737</v>
      </c>
    </row>
    <row r="3397" spans="1:8" ht="16.5" thickBot="1" x14ac:dyDescent="0.3">
      <c r="A3397" s="112">
        <v>45250</v>
      </c>
      <c r="B3397" s="21" t="s">
        <v>10230</v>
      </c>
      <c r="C3397" s="13" t="s">
        <v>7465</v>
      </c>
      <c r="D3397" s="765" t="s">
        <v>11735</v>
      </c>
      <c r="E3397" s="22">
        <v>221300</v>
      </c>
      <c r="F3397" s="109"/>
      <c r="G3397" s="14">
        <f t="shared" si="66"/>
        <v>221300</v>
      </c>
      <c r="H3397" s="13"/>
    </row>
    <row r="3398" spans="1:8" x14ac:dyDescent="0.25">
      <c r="A3398" s="112">
        <v>45250</v>
      </c>
      <c r="B3398" s="21" t="s">
        <v>9354</v>
      </c>
      <c r="C3398" s="13" t="s">
        <v>169</v>
      </c>
      <c r="D3398" s="765"/>
      <c r="E3398" s="782"/>
      <c r="F3398" s="784">
        <v>234213</v>
      </c>
      <c r="G3398" s="783">
        <f t="shared" si="66"/>
        <v>-234213</v>
      </c>
      <c r="H3398" s="13" t="s">
        <v>11748</v>
      </c>
    </row>
    <row r="3399" spans="1:8" x14ac:dyDescent="0.25">
      <c r="A3399" s="112">
        <v>45250</v>
      </c>
      <c r="B3399" s="21" t="s">
        <v>10569</v>
      </c>
      <c r="C3399" s="13" t="s">
        <v>169</v>
      </c>
      <c r="D3399" s="765"/>
      <c r="E3399" s="782"/>
      <c r="F3399" s="141">
        <v>163580</v>
      </c>
      <c r="G3399" s="783">
        <f t="shared" si="66"/>
        <v>-163580</v>
      </c>
      <c r="H3399" s="13" t="s">
        <v>11748</v>
      </c>
    </row>
    <row r="3400" spans="1:8" ht="16.5" thickBot="1" x14ac:dyDescent="0.3">
      <c r="A3400" s="112">
        <v>45250</v>
      </c>
      <c r="B3400" s="21" t="s">
        <v>9984</v>
      </c>
      <c r="C3400" s="13" t="s">
        <v>169</v>
      </c>
      <c r="D3400" s="765"/>
      <c r="E3400" s="782"/>
      <c r="F3400" s="785">
        <v>102207</v>
      </c>
      <c r="G3400" s="783">
        <f t="shared" si="66"/>
        <v>-102207</v>
      </c>
      <c r="H3400" s="13" t="s">
        <v>11748</v>
      </c>
    </row>
    <row r="3401" spans="1:8" x14ac:dyDescent="0.25">
      <c r="A3401" s="112">
        <v>45251</v>
      </c>
      <c r="B3401" s="21" t="s">
        <v>10230</v>
      </c>
      <c r="C3401" s="13" t="s">
        <v>180</v>
      </c>
      <c r="D3401" s="765"/>
      <c r="E3401" s="782"/>
      <c r="F3401" s="784">
        <v>107660</v>
      </c>
      <c r="G3401" s="783">
        <f t="shared" si="66"/>
        <v>-107660</v>
      </c>
      <c r="H3401" s="13" t="s">
        <v>11763</v>
      </c>
    </row>
    <row r="3402" spans="1:8" x14ac:dyDescent="0.25">
      <c r="A3402" s="112">
        <v>45251</v>
      </c>
      <c r="B3402" s="21" t="s">
        <v>10574</v>
      </c>
      <c r="C3402" s="13" t="s">
        <v>180</v>
      </c>
      <c r="D3402" s="765"/>
      <c r="E3402" s="782"/>
      <c r="F3402" s="141">
        <v>247020</v>
      </c>
      <c r="G3402" s="783">
        <f t="shared" si="66"/>
        <v>-247020</v>
      </c>
      <c r="H3402" s="13" t="s">
        <v>11763</v>
      </c>
    </row>
    <row r="3403" spans="1:8" ht="16.5" thickBot="1" x14ac:dyDescent="0.3">
      <c r="A3403" s="112">
        <v>45251</v>
      </c>
      <c r="B3403" s="21" t="s">
        <v>10907</v>
      </c>
      <c r="C3403" s="13" t="s">
        <v>180</v>
      </c>
      <c r="D3403" s="765"/>
      <c r="E3403" s="782"/>
      <c r="F3403" s="785">
        <v>145320</v>
      </c>
      <c r="G3403" s="783">
        <f t="shared" si="66"/>
        <v>-145320</v>
      </c>
      <c r="H3403" s="13" t="s">
        <v>11763</v>
      </c>
    </row>
    <row r="3404" spans="1:8" x14ac:dyDescent="0.25">
      <c r="A3404" s="112">
        <v>45251</v>
      </c>
      <c r="B3404" s="21" t="s">
        <v>10907</v>
      </c>
      <c r="C3404" s="13" t="s">
        <v>8392</v>
      </c>
      <c r="D3404" s="765" t="s">
        <v>11769</v>
      </c>
      <c r="E3404" s="22">
        <v>49712</v>
      </c>
      <c r="F3404" s="111"/>
      <c r="G3404" s="783">
        <f t="shared" si="66"/>
        <v>49712</v>
      </c>
      <c r="H3404" s="13"/>
    </row>
    <row r="3405" spans="1:8" x14ac:dyDescent="0.25">
      <c r="A3405" s="112">
        <v>45251</v>
      </c>
      <c r="B3405" s="21" t="s">
        <v>11442</v>
      </c>
      <c r="C3405" s="13" t="s">
        <v>8392</v>
      </c>
      <c r="D3405" s="765" t="s">
        <v>11770</v>
      </c>
      <c r="E3405" s="22">
        <v>40419</v>
      </c>
      <c r="F3405" s="111"/>
      <c r="G3405" s="783">
        <f t="shared" si="66"/>
        <v>40419</v>
      </c>
      <c r="H3405" s="13"/>
    </row>
    <row r="3406" spans="1:8" x14ac:dyDescent="0.25">
      <c r="A3406" s="112">
        <v>45251</v>
      </c>
      <c r="B3406" s="21" t="s">
        <v>11507</v>
      </c>
      <c r="C3406" s="13" t="s">
        <v>8392</v>
      </c>
      <c r="D3406" s="765" t="s">
        <v>11771</v>
      </c>
      <c r="E3406" s="22">
        <v>73043</v>
      </c>
      <c r="F3406" s="111"/>
      <c r="G3406" s="783">
        <f t="shared" si="66"/>
        <v>73043</v>
      </c>
      <c r="H3406" s="13"/>
    </row>
    <row r="3407" spans="1:8" x14ac:dyDescent="0.25">
      <c r="A3407" s="112">
        <v>45251</v>
      </c>
      <c r="B3407" s="21" t="s">
        <v>10574</v>
      </c>
      <c r="C3407" s="13" t="s">
        <v>7465</v>
      </c>
      <c r="D3407" s="765" t="s">
        <v>11789</v>
      </c>
      <c r="E3407" s="22">
        <v>59900</v>
      </c>
      <c r="F3407" s="111"/>
      <c r="G3407" s="783">
        <f t="shared" si="66"/>
        <v>59900</v>
      </c>
      <c r="H3407" s="13"/>
    </row>
    <row r="3408" spans="1:8" x14ac:dyDescent="0.25">
      <c r="A3408" s="112">
        <v>45251</v>
      </c>
      <c r="B3408" s="21" t="s">
        <v>9830</v>
      </c>
      <c r="C3408" s="13" t="s">
        <v>168</v>
      </c>
      <c r="D3408" s="765" t="s">
        <v>11796</v>
      </c>
      <c r="E3408" s="22">
        <v>1554800</v>
      </c>
      <c r="F3408" s="109"/>
      <c r="G3408" s="14">
        <f t="shared" si="66"/>
        <v>1554800</v>
      </c>
      <c r="H3408" s="13"/>
    </row>
    <row r="3409" spans="1:8" x14ac:dyDescent="0.25">
      <c r="A3409" s="112">
        <v>45251</v>
      </c>
      <c r="B3409" s="21" t="s">
        <v>10907</v>
      </c>
      <c r="C3409" s="13" t="s">
        <v>166</v>
      </c>
      <c r="D3409" s="765" t="s">
        <v>12044</v>
      </c>
      <c r="E3409" s="22">
        <v>45000</v>
      </c>
      <c r="F3409" s="110"/>
      <c r="G3409" s="14">
        <f t="shared" si="66"/>
        <v>45000</v>
      </c>
      <c r="H3409" s="13"/>
    </row>
    <row r="3410" spans="1:8" x14ac:dyDescent="0.25">
      <c r="A3410" s="112">
        <v>45251</v>
      </c>
      <c r="B3410" s="21" t="s">
        <v>11442</v>
      </c>
      <c r="C3410" s="13" t="s">
        <v>166</v>
      </c>
      <c r="D3410" s="765" t="s">
        <v>12045</v>
      </c>
      <c r="E3410" s="22">
        <v>10965</v>
      </c>
      <c r="F3410" s="110"/>
      <c r="G3410" s="14">
        <f t="shared" si="66"/>
        <v>10965</v>
      </c>
      <c r="H3410" s="13"/>
    </row>
    <row r="3411" spans="1:8" x14ac:dyDescent="0.25">
      <c r="A3411" s="112">
        <v>45252</v>
      </c>
      <c r="B3411" s="21" t="s">
        <v>10230</v>
      </c>
      <c r="C3411" s="13" t="s">
        <v>8392</v>
      </c>
      <c r="D3411" s="765"/>
      <c r="E3411" s="22"/>
      <c r="F3411" s="111">
        <v>1000000</v>
      </c>
      <c r="G3411" s="14">
        <f t="shared" si="66"/>
        <v>-1000000</v>
      </c>
      <c r="H3411" s="13" t="s">
        <v>11677</v>
      </c>
    </row>
    <row r="3412" spans="1:8" x14ac:dyDescent="0.25">
      <c r="A3412" s="112">
        <v>45252</v>
      </c>
      <c r="B3412" s="21" t="s">
        <v>10574</v>
      </c>
      <c r="C3412" s="13" t="s">
        <v>7465</v>
      </c>
      <c r="D3412" s="765"/>
      <c r="E3412" s="22"/>
      <c r="F3412" s="19">
        <v>850000</v>
      </c>
      <c r="G3412" s="14">
        <f t="shared" si="66"/>
        <v>-850000</v>
      </c>
      <c r="H3412" s="13" t="s">
        <v>11788</v>
      </c>
    </row>
    <row r="3413" spans="1:8" x14ac:dyDescent="0.25">
      <c r="A3413" s="112">
        <v>45254</v>
      </c>
      <c r="B3413" s="21" t="s">
        <v>10907</v>
      </c>
      <c r="C3413" s="13" t="s">
        <v>169</v>
      </c>
      <c r="D3413" s="765" t="s">
        <v>11815</v>
      </c>
      <c r="E3413" s="22">
        <v>4500</v>
      </c>
      <c r="F3413" s="19"/>
      <c r="G3413" s="14">
        <f t="shared" si="66"/>
        <v>4500</v>
      </c>
      <c r="H3413" s="13"/>
    </row>
    <row r="3414" spans="1:8" x14ac:dyDescent="0.25">
      <c r="A3414" s="112">
        <v>45255</v>
      </c>
      <c r="B3414" s="21" t="s">
        <v>10907</v>
      </c>
      <c r="C3414" s="13" t="s">
        <v>12480</v>
      </c>
      <c r="D3414" s="765" t="s">
        <v>8694</v>
      </c>
      <c r="E3414" s="22">
        <v>196267</v>
      </c>
      <c r="F3414" s="19"/>
      <c r="G3414" s="14">
        <f t="shared" si="66"/>
        <v>196267</v>
      </c>
      <c r="H3414" s="13"/>
    </row>
    <row r="3415" spans="1:8" x14ac:dyDescent="0.25">
      <c r="A3415" s="112">
        <v>45255</v>
      </c>
      <c r="B3415" s="21" t="s">
        <v>11704</v>
      </c>
      <c r="C3415" s="13" t="s">
        <v>8392</v>
      </c>
      <c r="D3415" s="765" t="s">
        <v>11812</v>
      </c>
      <c r="E3415" s="22">
        <v>6351</v>
      </c>
      <c r="F3415" s="19"/>
      <c r="G3415" s="14">
        <f t="shared" si="66"/>
        <v>6351</v>
      </c>
      <c r="H3415" s="13"/>
    </row>
    <row r="3416" spans="1:8" x14ac:dyDescent="0.25">
      <c r="A3416" s="112">
        <v>45255</v>
      </c>
      <c r="B3416" s="21" t="s">
        <v>10230</v>
      </c>
      <c r="C3416" s="13" t="s">
        <v>8392</v>
      </c>
      <c r="D3416" s="765" t="s">
        <v>11813</v>
      </c>
      <c r="E3416" s="22">
        <v>10508</v>
      </c>
      <c r="F3416" s="19"/>
      <c r="G3416" s="14">
        <f t="shared" si="66"/>
        <v>10508</v>
      </c>
      <c r="H3416" s="13"/>
    </row>
    <row r="3417" spans="1:8" x14ac:dyDescent="0.25">
      <c r="A3417" s="112">
        <v>45255</v>
      </c>
      <c r="B3417" s="21" t="s">
        <v>11605</v>
      </c>
      <c r="C3417" s="13" t="s">
        <v>8392</v>
      </c>
      <c r="D3417" s="765" t="s">
        <v>11814</v>
      </c>
      <c r="E3417" s="22">
        <v>42998</v>
      </c>
      <c r="F3417" s="19"/>
      <c r="G3417" s="14">
        <f t="shared" si="66"/>
        <v>42998</v>
      </c>
      <c r="H3417" s="13"/>
    </row>
    <row r="3418" spans="1:8" x14ac:dyDescent="0.25">
      <c r="A3418" s="112">
        <v>45257</v>
      </c>
      <c r="B3418" s="21" t="s">
        <v>10907</v>
      </c>
      <c r="C3418" s="13" t="s">
        <v>180</v>
      </c>
      <c r="D3418" s="765" t="s">
        <v>11811</v>
      </c>
      <c r="E3418" s="22">
        <v>124800</v>
      </c>
      <c r="F3418" s="19"/>
      <c r="G3418" s="14">
        <f t="shared" si="66"/>
        <v>124800</v>
      </c>
      <c r="H3418" s="13"/>
    </row>
    <row r="3419" spans="1:8" x14ac:dyDescent="0.25">
      <c r="A3419" s="112">
        <v>45257</v>
      </c>
      <c r="B3419" s="21" t="s">
        <v>10574</v>
      </c>
      <c r="C3419" s="13" t="s">
        <v>164</v>
      </c>
      <c r="D3419" s="765" t="s">
        <v>11904</v>
      </c>
      <c r="E3419" s="22">
        <v>5887</v>
      </c>
      <c r="F3419" s="19"/>
      <c r="G3419" s="14">
        <f t="shared" si="66"/>
        <v>5887</v>
      </c>
      <c r="H3419" s="13"/>
    </row>
    <row r="3420" spans="1:8" x14ac:dyDescent="0.25">
      <c r="A3420" s="112">
        <v>45258</v>
      </c>
      <c r="B3420" s="21" t="s">
        <v>11442</v>
      </c>
      <c r="C3420" s="13" t="s">
        <v>166</v>
      </c>
      <c r="D3420" s="765" t="s">
        <v>12046</v>
      </c>
      <c r="E3420" s="22">
        <v>2920</v>
      </c>
      <c r="F3420" s="19"/>
      <c r="G3420" s="14">
        <f t="shared" si="66"/>
        <v>2920</v>
      </c>
      <c r="H3420" s="13"/>
    </row>
    <row r="3421" spans="1:8" x14ac:dyDescent="0.25">
      <c r="A3421" s="112">
        <v>45258</v>
      </c>
      <c r="B3421" s="21" t="s">
        <v>10907</v>
      </c>
      <c r="C3421" s="13" t="s">
        <v>166</v>
      </c>
      <c r="D3421" s="765" t="s">
        <v>12052</v>
      </c>
      <c r="E3421" s="22">
        <v>21300</v>
      </c>
      <c r="F3421" s="19"/>
      <c r="G3421" s="14">
        <f t="shared" si="66"/>
        <v>21300</v>
      </c>
      <c r="H3421" s="13"/>
    </row>
    <row r="3422" spans="1:8" x14ac:dyDescent="0.25">
      <c r="A3422" s="112">
        <v>45259</v>
      </c>
      <c r="B3422" s="21" t="s">
        <v>11</v>
      </c>
      <c r="C3422" s="13" t="s">
        <v>2385</v>
      </c>
      <c r="D3422" s="765" t="s">
        <v>12242</v>
      </c>
      <c r="E3422" s="22">
        <v>18551</v>
      </c>
      <c r="F3422" s="19"/>
      <c r="G3422" s="14">
        <f t="shared" si="66"/>
        <v>18551</v>
      </c>
      <c r="H3422" s="13"/>
    </row>
    <row r="3423" spans="1:8" x14ac:dyDescent="0.25">
      <c r="A3423" s="112">
        <v>45260</v>
      </c>
      <c r="B3423" s="21" t="s">
        <v>11442</v>
      </c>
      <c r="C3423" s="13" t="s">
        <v>166</v>
      </c>
      <c r="D3423" s="765" t="s">
        <v>12047</v>
      </c>
      <c r="E3423" s="22">
        <v>12900</v>
      </c>
      <c r="F3423" s="19"/>
      <c r="G3423" s="14">
        <f t="shared" si="66"/>
        <v>12900</v>
      </c>
      <c r="H3423" s="13"/>
    </row>
    <row r="3424" spans="1:8" x14ac:dyDescent="0.25">
      <c r="A3424" s="112">
        <v>45258</v>
      </c>
      <c r="B3424" s="21" t="s">
        <v>10574</v>
      </c>
      <c r="C3424" s="13" t="s">
        <v>168</v>
      </c>
      <c r="D3424" s="765"/>
      <c r="E3424" s="22"/>
      <c r="F3424" s="19">
        <v>500000</v>
      </c>
      <c r="G3424" s="14">
        <f t="shared" si="66"/>
        <v>-500000</v>
      </c>
      <c r="H3424" s="13" t="s">
        <v>11800</v>
      </c>
    </row>
    <row r="3425" spans="1:8" x14ac:dyDescent="0.25">
      <c r="A3425" s="112">
        <v>45258</v>
      </c>
      <c r="B3425" s="21" t="s">
        <v>10574</v>
      </c>
      <c r="C3425" s="13" t="s">
        <v>168</v>
      </c>
      <c r="D3425" s="765"/>
      <c r="E3425" s="22"/>
      <c r="F3425" s="19">
        <v>500000</v>
      </c>
      <c r="G3425" s="14">
        <f t="shared" si="66"/>
        <v>-500000</v>
      </c>
      <c r="H3425" s="13" t="s">
        <v>11800</v>
      </c>
    </row>
    <row r="3426" spans="1:8" x14ac:dyDescent="0.25">
      <c r="A3426" s="112">
        <v>45258</v>
      </c>
      <c r="B3426" s="21" t="s">
        <v>10574</v>
      </c>
      <c r="C3426" s="13" t="s">
        <v>168</v>
      </c>
      <c r="D3426" s="765"/>
      <c r="E3426" s="22"/>
      <c r="F3426" s="19">
        <v>500000</v>
      </c>
      <c r="G3426" s="14">
        <f t="shared" si="66"/>
        <v>-500000</v>
      </c>
      <c r="H3426" s="13" t="s">
        <v>11800</v>
      </c>
    </row>
    <row r="3427" spans="1:8" x14ac:dyDescent="0.25">
      <c r="A3427" s="112">
        <v>45258</v>
      </c>
      <c r="B3427" s="21" t="s">
        <v>10574</v>
      </c>
      <c r="C3427" s="13" t="s">
        <v>168</v>
      </c>
      <c r="D3427" s="765"/>
      <c r="E3427" s="22"/>
      <c r="F3427" s="19">
        <v>500000</v>
      </c>
      <c r="G3427" s="14">
        <f t="shared" si="66"/>
        <v>-500000</v>
      </c>
      <c r="H3427" s="13" t="s">
        <v>11800</v>
      </c>
    </row>
    <row r="3428" spans="1:8" x14ac:dyDescent="0.25">
      <c r="A3428" s="112">
        <v>45260</v>
      </c>
      <c r="B3428" s="21" t="s">
        <v>11605</v>
      </c>
      <c r="C3428" s="13" t="s">
        <v>8392</v>
      </c>
      <c r="D3428" s="765" t="s">
        <v>11898</v>
      </c>
      <c r="E3428" s="22">
        <v>30958</v>
      </c>
      <c r="F3428" s="19"/>
      <c r="G3428" s="14">
        <f t="shared" si="66"/>
        <v>30958</v>
      </c>
      <c r="H3428" s="13"/>
    </row>
    <row r="3429" spans="1:8" x14ac:dyDescent="0.25">
      <c r="A3429" s="112">
        <v>45260</v>
      </c>
      <c r="B3429" s="21" t="s">
        <v>10907</v>
      </c>
      <c r="C3429" s="13" t="s">
        <v>12267</v>
      </c>
      <c r="D3429" s="765" t="s">
        <v>11938</v>
      </c>
      <c r="E3429" s="22">
        <v>189553</v>
      </c>
      <c r="F3429" s="19"/>
      <c r="G3429" s="14">
        <f t="shared" si="66"/>
        <v>189553</v>
      </c>
      <c r="H3429" s="13"/>
    </row>
    <row r="3430" spans="1:8" x14ac:dyDescent="0.25">
      <c r="A3430" s="112">
        <v>45262</v>
      </c>
      <c r="B3430" s="21" t="s">
        <v>10574</v>
      </c>
      <c r="C3430" s="13" t="s">
        <v>7465</v>
      </c>
      <c r="D3430" s="765"/>
      <c r="E3430" s="22"/>
      <c r="F3430" s="19">
        <v>1000000</v>
      </c>
      <c r="G3430" s="14">
        <f t="shared" si="66"/>
        <v>-1000000</v>
      </c>
      <c r="H3430" s="13" t="s">
        <v>11374</v>
      </c>
    </row>
    <row r="3431" spans="1:8" x14ac:dyDescent="0.25">
      <c r="A3431" s="112">
        <v>45262</v>
      </c>
      <c r="B3431" s="21" t="s">
        <v>10574</v>
      </c>
      <c r="C3431" s="13" t="s">
        <v>7465</v>
      </c>
      <c r="D3431" s="765"/>
      <c r="E3431" s="22"/>
      <c r="F3431" s="19">
        <v>600000</v>
      </c>
      <c r="G3431" s="14">
        <f t="shared" si="66"/>
        <v>-600000</v>
      </c>
      <c r="H3431" s="13" t="s">
        <v>11170</v>
      </c>
    </row>
    <row r="3432" spans="1:8" x14ac:dyDescent="0.25">
      <c r="A3432" s="112">
        <v>45262</v>
      </c>
      <c r="B3432" s="21" t="s">
        <v>11605</v>
      </c>
      <c r="C3432" s="13" t="s">
        <v>180</v>
      </c>
      <c r="D3432" s="765" t="s">
        <v>11908</v>
      </c>
      <c r="E3432" s="22">
        <v>52800</v>
      </c>
      <c r="F3432" s="19"/>
      <c r="G3432" s="14">
        <f t="shared" si="66"/>
        <v>52800</v>
      </c>
      <c r="H3432" s="13"/>
    </row>
    <row r="3433" spans="1:8" x14ac:dyDescent="0.25">
      <c r="A3433" s="112">
        <v>45264</v>
      </c>
      <c r="B3433" s="21" t="s">
        <v>10574</v>
      </c>
      <c r="C3433" s="13" t="s">
        <v>168</v>
      </c>
      <c r="D3433" s="765" t="s">
        <v>11910</v>
      </c>
      <c r="E3433" s="22">
        <v>2952685</v>
      </c>
      <c r="F3433" s="19"/>
      <c r="G3433" s="14">
        <f t="shared" si="66"/>
        <v>2952685</v>
      </c>
      <c r="H3433" s="13"/>
    </row>
    <row r="3434" spans="1:8" x14ac:dyDescent="0.25">
      <c r="A3434" s="112">
        <v>45264</v>
      </c>
      <c r="B3434" s="21" t="s">
        <v>10907</v>
      </c>
      <c r="C3434" s="13" t="s">
        <v>168</v>
      </c>
      <c r="D3434" s="765" t="s">
        <v>11912</v>
      </c>
      <c r="E3434" s="22">
        <v>45000</v>
      </c>
      <c r="F3434" s="19"/>
      <c r="G3434" s="14">
        <f t="shared" si="66"/>
        <v>45000</v>
      </c>
      <c r="H3434" s="13"/>
    </row>
    <row r="3435" spans="1:8" x14ac:dyDescent="0.25">
      <c r="A3435" s="112">
        <v>45264</v>
      </c>
      <c r="B3435" s="21" t="s">
        <v>11442</v>
      </c>
      <c r="C3435" s="13" t="s">
        <v>166</v>
      </c>
      <c r="D3435" s="765" t="s">
        <v>12048</v>
      </c>
      <c r="E3435" s="22">
        <v>17500</v>
      </c>
      <c r="F3435" s="19"/>
      <c r="G3435" s="14">
        <f t="shared" si="66"/>
        <v>17500</v>
      </c>
      <c r="H3435" s="13"/>
    </row>
    <row r="3436" spans="1:8" x14ac:dyDescent="0.25">
      <c r="A3436" s="112">
        <v>45265</v>
      </c>
      <c r="B3436" s="21" t="s">
        <v>10230</v>
      </c>
      <c r="C3436" s="13" t="s">
        <v>7465</v>
      </c>
      <c r="D3436" s="765" t="s">
        <v>11915</v>
      </c>
      <c r="E3436" s="22">
        <v>144334</v>
      </c>
      <c r="F3436" s="19"/>
      <c r="G3436" s="14">
        <f t="shared" si="66"/>
        <v>144334</v>
      </c>
      <c r="H3436" s="13"/>
    </row>
    <row r="3437" spans="1:8" x14ac:dyDescent="0.25">
      <c r="A3437" s="112">
        <v>45265</v>
      </c>
      <c r="B3437" s="21" t="s">
        <v>10907</v>
      </c>
      <c r="C3437" s="13" t="s">
        <v>12480</v>
      </c>
      <c r="D3437" s="765" t="s">
        <v>8696</v>
      </c>
      <c r="E3437" s="22">
        <v>113438</v>
      </c>
      <c r="F3437" s="19"/>
      <c r="G3437" s="14">
        <f t="shared" si="66"/>
        <v>113438</v>
      </c>
      <c r="H3437" s="13"/>
    </row>
    <row r="3438" spans="1:8" x14ac:dyDescent="0.25">
      <c r="A3438" s="112">
        <v>45266</v>
      </c>
      <c r="B3438" s="21" t="s">
        <v>10230</v>
      </c>
      <c r="C3438" s="13" t="s">
        <v>8392</v>
      </c>
      <c r="D3438" s="765" t="s">
        <v>11899</v>
      </c>
      <c r="E3438" s="22">
        <v>40849</v>
      </c>
      <c r="F3438" s="19"/>
      <c r="G3438" s="14">
        <f t="shared" si="66"/>
        <v>40849</v>
      </c>
      <c r="H3438" s="13"/>
    </row>
    <row r="3439" spans="1:8" x14ac:dyDescent="0.25">
      <c r="A3439" s="112">
        <v>45266</v>
      </c>
      <c r="B3439" s="21" t="s">
        <v>11605</v>
      </c>
      <c r="C3439" s="13" t="s">
        <v>8392</v>
      </c>
      <c r="D3439" s="765" t="s">
        <v>11900</v>
      </c>
      <c r="E3439" s="22">
        <v>18196</v>
      </c>
      <c r="F3439" s="19"/>
      <c r="G3439" s="14">
        <f t="shared" si="66"/>
        <v>18196</v>
      </c>
      <c r="H3439" s="13"/>
    </row>
    <row r="3440" spans="1:8" x14ac:dyDescent="0.25">
      <c r="A3440" s="112">
        <v>45267</v>
      </c>
      <c r="B3440" s="21" t="s">
        <v>11605</v>
      </c>
      <c r="C3440" s="13" t="s">
        <v>164</v>
      </c>
      <c r="D3440" s="765" t="s">
        <v>11906</v>
      </c>
      <c r="E3440" s="22">
        <v>16400</v>
      </c>
      <c r="F3440" s="19"/>
      <c r="G3440" s="14">
        <f t="shared" si="66"/>
        <v>16400</v>
      </c>
      <c r="H3440" s="13"/>
    </row>
    <row r="3441" spans="1:8" x14ac:dyDescent="0.25">
      <c r="A3441" s="112">
        <v>45267</v>
      </c>
      <c r="B3441" s="21" t="s">
        <v>10907</v>
      </c>
      <c r="C3441" s="13" t="s">
        <v>168</v>
      </c>
      <c r="D3441" s="765" t="s">
        <v>11911</v>
      </c>
      <c r="E3441" s="22">
        <v>55000</v>
      </c>
      <c r="F3441" s="19"/>
      <c r="G3441" s="14">
        <f t="shared" si="66"/>
        <v>55000</v>
      </c>
      <c r="H3441" s="13"/>
    </row>
    <row r="3442" spans="1:8" x14ac:dyDescent="0.25">
      <c r="A3442" s="112">
        <v>45267</v>
      </c>
      <c r="B3442" s="21" t="s">
        <v>11605</v>
      </c>
      <c r="C3442" s="13" t="s">
        <v>166</v>
      </c>
      <c r="D3442" s="765" t="s">
        <v>11937</v>
      </c>
      <c r="E3442" s="22">
        <v>25430</v>
      </c>
      <c r="F3442" s="19"/>
      <c r="G3442" s="14">
        <f t="shared" si="66"/>
        <v>25430</v>
      </c>
      <c r="H3442" s="13"/>
    </row>
    <row r="3443" spans="1:8" x14ac:dyDescent="0.25">
      <c r="A3443" s="112">
        <v>45267</v>
      </c>
      <c r="B3443" s="21" t="s">
        <v>11605</v>
      </c>
      <c r="C3443" s="13" t="s">
        <v>180</v>
      </c>
      <c r="D3443" s="765" t="s">
        <v>11954</v>
      </c>
      <c r="E3443" s="22">
        <v>214720</v>
      </c>
      <c r="F3443" s="19"/>
      <c r="G3443" s="14">
        <f t="shared" si="66"/>
        <v>214720</v>
      </c>
      <c r="H3443" s="13"/>
    </row>
    <row r="3444" spans="1:8" x14ac:dyDescent="0.25">
      <c r="A3444" s="112">
        <v>45268</v>
      </c>
      <c r="B3444" s="21" t="s">
        <v>9965</v>
      </c>
      <c r="C3444" s="13" t="s">
        <v>164</v>
      </c>
      <c r="D3444" s="765" t="s">
        <v>11905</v>
      </c>
      <c r="E3444" s="22">
        <v>6047</v>
      </c>
      <c r="F3444" s="19"/>
      <c r="G3444" s="14">
        <f t="shared" si="66"/>
        <v>6047</v>
      </c>
      <c r="H3444" s="13"/>
    </row>
    <row r="3445" spans="1:8" x14ac:dyDescent="0.25">
      <c r="A3445" s="112">
        <v>45269</v>
      </c>
      <c r="B3445" s="21" t="s">
        <v>7805</v>
      </c>
      <c r="C3445" s="13" t="s">
        <v>11325</v>
      </c>
      <c r="D3445" s="765"/>
      <c r="E3445" s="22"/>
      <c r="F3445" s="19">
        <v>340000</v>
      </c>
      <c r="G3445" s="14">
        <f t="shared" si="66"/>
        <v>-340000</v>
      </c>
      <c r="H3445" s="13" t="s">
        <v>11374</v>
      </c>
    </row>
    <row r="3446" spans="1:8" x14ac:dyDescent="0.25">
      <c r="A3446" s="112">
        <v>45269</v>
      </c>
      <c r="B3446" s="21" t="s">
        <v>7805</v>
      </c>
      <c r="C3446" s="13" t="s">
        <v>11325</v>
      </c>
      <c r="D3446" s="765"/>
      <c r="E3446" s="22"/>
      <c r="F3446" s="19">
        <v>21510</v>
      </c>
      <c r="G3446" s="14">
        <f t="shared" si="66"/>
        <v>-21510</v>
      </c>
      <c r="H3446" s="13" t="s">
        <v>4976</v>
      </c>
    </row>
    <row r="3447" spans="1:8" x14ac:dyDescent="0.25">
      <c r="A3447" s="112">
        <v>45272</v>
      </c>
      <c r="B3447" s="21" t="s">
        <v>11605</v>
      </c>
      <c r="C3447" s="13" t="s">
        <v>8392</v>
      </c>
      <c r="D3447" s="765" t="s">
        <v>11901</v>
      </c>
      <c r="E3447" s="22">
        <v>32566</v>
      </c>
      <c r="F3447" s="19"/>
      <c r="G3447" s="14">
        <f t="shared" si="66"/>
        <v>32566</v>
      </c>
      <c r="H3447" s="13"/>
    </row>
    <row r="3448" spans="1:8" x14ac:dyDescent="0.25">
      <c r="A3448" s="112">
        <v>45272</v>
      </c>
      <c r="B3448" s="21" t="s">
        <v>10907</v>
      </c>
      <c r="C3448" s="13" t="s">
        <v>168</v>
      </c>
      <c r="D3448" s="765" t="s">
        <v>11913</v>
      </c>
      <c r="E3448" s="22">
        <v>55000</v>
      </c>
      <c r="F3448" s="19"/>
      <c r="G3448" s="14">
        <f t="shared" si="66"/>
        <v>55000</v>
      </c>
      <c r="H3448" s="13"/>
    </row>
    <row r="3449" spans="1:8" x14ac:dyDescent="0.25">
      <c r="A3449" s="112">
        <v>45272</v>
      </c>
      <c r="B3449" s="21" t="s">
        <v>10907</v>
      </c>
      <c r="C3449" s="13" t="s">
        <v>168</v>
      </c>
      <c r="D3449" s="765" t="s">
        <v>11914</v>
      </c>
      <c r="E3449" s="22">
        <v>45000</v>
      </c>
      <c r="F3449" s="19"/>
      <c r="G3449" s="14">
        <f t="shared" si="66"/>
        <v>45000</v>
      </c>
      <c r="H3449" s="13"/>
    </row>
    <row r="3450" spans="1:8" x14ac:dyDescent="0.25">
      <c r="A3450" s="112">
        <v>45274</v>
      </c>
      <c r="B3450" s="21" t="s">
        <v>11442</v>
      </c>
      <c r="C3450" s="13" t="s">
        <v>166</v>
      </c>
      <c r="D3450" s="765" t="s">
        <v>12049</v>
      </c>
      <c r="E3450" s="22">
        <v>4380</v>
      </c>
      <c r="F3450" s="19"/>
      <c r="G3450" s="14">
        <f t="shared" si="66"/>
        <v>4380</v>
      </c>
      <c r="H3450" s="13"/>
    </row>
    <row r="3451" spans="1:8" x14ac:dyDescent="0.25">
      <c r="A3451" s="112">
        <v>45275</v>
      </c>
      <c r="B3451" s="21" t="s">
        <v>11605</v>
      </c>
      <c r="C3451" s="13" t="s">
        <v>164</v>
      </c>
      <c r="D3451" s="765" t="s">
        <v>11907</v>
      </c>
      <c r="E3451" s="22">
        <v>5396</v>
      </c>
      <c r="F3451" s="19"/>
      <c r="G3451" s="14">
        <f t="shared" si="66"/>
        <v>5396</v>
      </c>
      <c r="H3451" s="13"/>
    </row>
    <row r="3452" spans="1:8" x14ac:dyDescent="0.25">
      <c r="A3452" s="112">
        <v>45275</v>
      </c>
      <c r="B3452" s="21" t="s">
        <v>11605</v>
      </c>
      <c r="C3452" s="13" t="s">
        <v>166</v>
      </c>
      <c r="D3452" s="765" t="s">
        <v>12050</v>
      </c>
      <c r="E3452" s="22">
        <v>9125</v>
      </c>
      <c r="F3452" s="19"/>
      <c r="G3452" s="14">
        <f t="shared" si="66"/>
        <v>9125</v>
      </c>
      <c r="H3452" s="13"/>
    </row>
    <row r="3453" spans="1:8" x14ac:dyDescent="0.25">
      <c r="A3453" s="112">
        <v>45275</v>
      </c>
      <c r="B3453" s="21" t="s">
        <v>11883</v>
      </c>
      <c r="C3453" s="13" t="s">
        <v>180</v>
      </c>
      <c r="D3453" s="765"/>
      <c r="E3453" s="22"/>
      <c r="F3453" s="19">
        <v>1500000</v>
      </c>
      <c r="G3453" s="14">
        <f t="shared" si="66"/>
        <v>-1500000</v>
      </c>
      <c r="H3453" s="13" t="s">
        <v>11919</v>
      </c>
    </row>
    <row r="3454" spans="1:8" x14ac:dyDescent="0.25">
      <c r="A3454" s="112">
        <v>45275</v>
      </c>
      <c r="B3454" s="21" t="s">
        <v>10230</v>
      </c>
      <c r="C3454" s="13" t="s">
        <v>8392</v>
      </c>
      <c r="D3454" s="765"/>
      <c r="E3454" s="22"/>
      <c r="F3454" s="19">
        <v>250000</v>
      </c>
      <c r="G3454" s="14">
        <f t="shared" si="66"/>
        <v>-250000</v>
      </c>
      <c r="H3454" s="13" t="s">
        <v>11919</v>
      </c>
    </row>
    <row r="3455" spans="1:8" x14ac:dyDescent="0.25">
      <c r="A3455" s="112">
        <v>45275</v>
      </c>
      <c r="B3455" s="21" t="s">
        <v>10574</v>
      </c>
      <c r="C3455" s="13" t="s">
        <v>8392</v>
      </c>
      <c r="D3455" s="765"/>
      <c r="E3455" s="22"/>
      <c r="F3455" s="19">
        <v>250000</v>
      </c>
      <c r="G3455" s="14">
        <f t="shared" ref="G3455:G3599" si="68">E3455-F3455</f>
        <v>-250000</v>
      </c>
      <c r="H3455" s="13" t="s">
        <v>11919</v>
      </c>
    </row>
    <row r="3456" spans="1:8" x14ac:dyDescent="0.25">
      <c r="A3456" s="112">
        <v>45275</v>
      </c>
      <c r="B3456" s="21" t="s">
        <v>10907</v>
      </c>
      <c r="C3456" s="13" t="s">
        <v>8392</v>
      </c>
      <c r="D3456" s="765"/>
      <c r="E3456" s="22"/>
      <c r="F3456" s="19">
        <v>250000</v>
      </c>
      <c r="G3456" s="14">
        <f t="shared" si="68"/>
        <v>-250000</v>
      </c>
      <c r="H3456" s="13" t="s">
        <v>11919</v>
      </c>
    </row>
    <row r="3457" spans="1:8" x14ac:dyDescent="0.25">
      <c r="A3457" s="112">
        <v>45275</v>
      </c>
      <c r="B3457" s="21" t="s">
        <v>11442</v>
      </c>
      <c r="C3457" s="13" t="s">
        <v>8392</v>
      </c>
      <c r="D3457" s="765"/>
      <c r="E3457" s="22"/>
      <c r="F3457" s="19">
        <v>250000</v>
      </c>
      <c r="G3457" s="14">
        <f t="shared" si="68"/>
        <v>-250000</v>
      </c>
      <c r="H3457" s="13" t="s">
        <v>11919</v>
      </c>
    </row>
    <row r="3458" spans="1:8" ht="16.5" thickBot="1" x14ac:dyDescent="0.3">
      <c r="A3458" s="112">
        <v>45275</v>
      </c>
      <c r="B3458" s="21" t="s">
        <v>10230</v>
      </c>
      <c r="C3458" s="13" t="s">
        <v>7465</v>
      </c>
      <c r="D3458" s="765"/>
      <c r="E3458" s="22"/>
      <c r="F3458" s="109">
        <v>1000000</v>
      </c>
      <c r="G3458" s="14">
        <f t="shared" si="68"/>
        <v>-1000000</v>
      </c>
      <c r="H3458" s="13" t="s">
        <v>11919</v>
      </c>
    </row>
    <row r="3459" spans="1:8" x14ac:dyDescent="0.25">
      <c r="A3459" s="112">
        <v>45276</v>
      </c>
      <c r="B3459" s="21" t="s">
        <v>9965</v>
      </c>
      <c r="C3459" s="13" t="s">
        <v>164</v>
      </c>
      <c r="D3459" s="765"/>
      <c r="E3459" s="782"/>
      <c r="F3459" s="784">
        <v>14707</v>
      </c>
      <c r="G3459" s="783">
        <f t="shared" si="68"/>
        <v>-14707</v>
      </c>
      <c r="H3459" s="13" t="s">
        <v>11944</v>
      </c>
    </row>
    <row r="3460" spans="1:8" x14ac:dyDescent="0.25">
      <c r="A3460" s="112">
        <v>45276</v>
      </c>
      <c r="B3460" s="21" t="s">
        <v>9984</v>
      </c>
      <c r="C3460" s="13" t="s">
        <v>164</v>
      </c>
      <c r="D3460" s="765"/>
      <c r="E3460" s="782"/>
      <c r="F3460" s="141">
        <v>41074</v>
      </c>
      <c r="G3460" s="783">
        <f t="shared" si="68"/>
        <v>-41074</v>
      </c>
      <c r="H3460" s="13" t="s">
        <v>11944</v>
      </c>
    </row>
    <row r="3461" spans="1:8" x14ac:dyDescent="0.25">
      <c r="A3461" s="112">
        <v>45276</v>
      </c>
      <c r="B3461" s="21" t="s">
        <v>10230</v>
      </c>
      <c r="C3461" s="13" t="s">
        <v>164</v>
      </c>
      <c r="D3461" s="765"/>
      <c r="E3461" s="782"/>
      <c r="F3461" s="141">
        <v>32306</v>
      </c>
      <c r="G3461" s="783">
        <f t="shared" si="68"/>
        <v>-32306</v>
      </c>
      <c r="H3461" s="13" t="s">
        <v>11944</v>
      </c>
    </row>
    <row r="3462" spans="1:8" x14ac:dyDescent="0.25">
      <c r="A3462" s="112">
        <v>45276</v>
      </c>
      <c r="B3462" s="21" t="s">
        <v>10574</v>
      </c>
      <c r="C3462" s="13" t="s">
        <v>164</v>
      </c>
      <c r="D3462" s="765"/>
      <c r="E3462" s="782"/>
      <c r="F3462" s="141">
        <v>5887</v>
      </c>
      <c r="G3462" s="783">
        <f t="shared" si="68"/>
        <v>-5887</v>
      </c>
      <c r="H3462" s="13" t="s">
        <v>11944</v>
      </c>
    </row>
    <row r="3463" spans="1:8" x14ac:dyDescent="0.25">
      <c r="A3463" s="112">
        <v>45276</v>
      </c>
      <c r="B3463" s="21" t="s">
        <v>11442</v>
      </c>
      <c r="C3463" s="13" t="s">
        <v>164</v>
      </c>
      <c r="D3463" s="765"/>
      <c r="E3463" s="782"/>
      <c r="F3463" s="141">
        <v>52104</v>
      </c>
      <c r="G3463" s="783">
        <f t="shared" si="68"/>
        <v>-52104</v>
      </c>
      <c r="H3463" s="13" t="s">
        <v>11944</v>
      </c>
    </row>
    <row r="3464" spans="1:8" x14ac:dyDescent="0.25">
      <c r="A3464" s="112">
        <v>45276</v>
      </c>
      <c r="B3464" s="21" t="s">
        <v>11267</v>
      </c>
      <c r="C3464" s="13" t="s">
        <v>164</v>
      </c>
      <c r="D3464" s="765"/>
      <c r="E3464" s="782"/>
      <c r="F3464" s="141">
        <v>1420</v>
      </c>
      <c r="G3464" s="783">
        <f t="shared" si="68"/>
        <v>-1420</v>
      </c>
      <c r="H3464" s="13" t="s">
        <v>11944</v>
      </c>
    </row>
    <row r="3465" spans="1:8" ht="16.5" thickBot="1" x14ac:dyDescent="0.3">
      <c r="A3465" s="112">
        <v>45276</v>
      </c>
      <c r="B3465" s="21" t="s">
        <v>11605</v>
      </c>
      <c r="C3465" s="13" t="s">
        <v>164</v>
      </c>
      <c r="D3465" s="765"/>
      <c r="E3465" s="782"/>
      <c r="F3465" s="785">
        <v>12502</v>
      </c>
      <c r="G3465" s="783">
        <f t="shared" si="68"/>
        <v>-12502</v>
      </c>
      <c r="H3465" s="13" t="s">
        <v>11944</v>
      </c>
    </row>
    <row r="3466" spans="1:8" x14ac:dyDescent="0.25">
      <c r="A3466" s="112">
        <v>45276</v>
      </c>
      <c r="B3466" s="21" t="s">
        <v>11883</v>
      </c>
      <c r="C3466" s="13" t="s">
        <v>180</v>
      </c>
      <c r="D3466" s="765" t="s">
        <v>11955</v>
      </c>
      <c r="E3466" s="22">
        <v>1343560</v>
      </c>
      <c r="F3466" s="111"/>
      <c r="G3466" s="783">
        <f t="shared" si="68"/>
        <v>1343560</v>
      </c>
      <c r="H3466" s="13"/>
    </row>
    <row r="3467" spans="1:8" x14ac:dyDescent="0.25">
      <c r="A3467" s="112">
        <v>45276</v>
      </c>
      <c r="B3467" s="21" t="s">
        <v>11605</v>
      </c>
      <c r="C3467" s="13" t="s">
        <v>164</v>
      </c>
      <c r="D3467" s="765" t="s">
        <v>12042</v>
      </c>
      <c r="E3467" s="22">
        <v>1113</v>
      </c>
      <c r="F3467" s="111"/>
      <c r="G3467" s="783">
        <f t="shared" si="68"/>
        <v>1113</v>
      </c>
      <c r="H3467" s="13"/>
    </row>
    <row r="3468" spans="1:8" x14ac:dyDescent="0.25">
      <c r="A3468" s="112">
        <v>45278</v>
      </c>
      <c r="B3468" s="21" t="s">
        <v>11605</v>
      </c>
      <c r="C3468" s="13" t="s">
        <v>166</v>
      </c>
      <c r="D3468" s="765" t="s">
        <v>12051</v>
      </c>
      <c r="E3468" s="22">
        <v>6580</v>
      </c>
      <c r="F3468" s="111"/>
      <c r="G3468" s="783">
        <f t="shared" si="68"/>
        <v>6580</v>
      </c>
      <c r="H3468" s="13"/>
    </row>
    <row r="3469" spans="1:8" x14ac:dyDescent="0.25">
      <c r="A3469" s="112">
        <v>45280</v>
      </c>
      <c r="B3469" s="21" t="s">
        <v>10907</v>
      </c>
      <c r="C3469" s="13" t="s">
        <v>1197</v>
      </c>
      <c r="D3469" s="765" t="s">
        <v>11983</v>
      </c>
      <c r="E3469" s="22">
        <v>44000</v>
      </c>
      <c r="F3469" s="111"/>
      <c r="G3469" s="783">
        <f t="shared" si="68"/>
        <v>44000</v>
      </c>
      <c r="H3469" s="13"/>
    </row>
    <row r="3470" spans="1:8" x14ac:dyDescent="0.25">
      <c r="A3470" s="112">
        <v>45282</v>
      </c>
      <c r="B3470" s="21" t="s">
        <v>11883</v>
      </c>
      <c r="C3470" s="13" t="s">
        <v>180</v>
      </c>
      <c r="D3470" s="765" t="s">
        <v>12043</v>
      </c>
      <c r="E3470" s="22">
        <v>987960</v>
      </c>
      <c r="F3470" s="111"/>
      <c r="G3470" s="783">
        <f t="shared" si="68"/>
        <v>987960</v>
      </c>
      <c r="H3470" s="13"/>
    </row>
    <row r="3471" spans="1:8" x14ac:dyDescent="0.25">
      <c r="A3471" s="112">
        <v>45283</v>
      </c>
      <c r="B3471" s="21" t="s">
        <v>10907</v>
      </c>
      <c r="C3471" s="13" t="s">
        <v>12267</v>
      </c>
      <c r="D3471" s="765"/>
      <c r="E3471" s="22"/>
      <c r="F3471" s="19">
        <v>189553</v>
      </c>
      <c r="G3471" s="783">
        <f t="shared" si="68"/>
        <v>-189553</v>
      </c>
      <c r="H3471" s="13" t="s">
        <v>11972</v>
      </c>
    </row>
    <row r="3472" spans="1:8" x14ac:dyDescent="0.25">
      <c r="A3472" s="112">
        <v>45285</v>
      </c>
      <c r="B3472" s="21" t="s">
        <v>11605</v>
      </c>
      <c r="C3472" s="13" t="s">
        <v>8392</v>
      </c>
      <c r="D3472" s="765" t="s">
        <v>12037</v>
      </c>
      <c r="E3472" s="22">
        <v>717268</v>
      </c>
      <c r="F3472" s="19"/>
      <c r="G3472" s="783">
        <f t="shared" si="68"/>
        <v>717268</v>
      </c>
      <c r="H3472" s="13"/>
    </row>
    <row r="3473" spans="1:8" x14ac:dyDescent="0.25">
      <c r="A3473" s="112">
        <v>45285</v>
      </c>
      <c r="B3473" s="21" t="s">
        <v>10907</v>
      </c>
      <c r="C3473" s="13" t="s">
        <v>12267</v>
      </c>
      <c r="D3473" s="765"/>
      <c r="E3473" s="22"/>
      <c r="F3473" s="19">
        <v>472526</v>
      </c>
      <c r="G3473" s="783">
        <f t="shared" si="68"/>
        <v>-472526</v>
      </c>
      <c r="H3473" s="13" t="s">
        <v>11972</v>
      </c>
    </row>
    <row r="3474" spans="1:8" x14ac:dyDescent="0.25">
      <c r="A3474" s="112">
        <v>45286</v>
      </c>
      <c r="B3474" s="21" t="s">
        <v>10907</v>
      </c>
      <c r="C3474" s="13" t="s">
        <v>5186</v>
      </c>
      <c r="D3474" s="765" t="s">
        <v>12263</v>
      </c>
      <c r="E3474" s="22">
        <v>11148</v>
      </c>
      <c r="F3474" s="19"/>
      <c r="G3474" s="783">
        <f t="shared" si="68"/>
        <v>11148</v>
      </c>
      <c r="H3474" s="13" t="s">
        <v>12264</v>
      </c>
    </row>
    <row r="3475" spans="1:8" x14ac:dyDescent="0.25">
      <c r="A3475" s="112">
        <v>45286</v>
      </c>
      <c r="B3475" s="21" t="s">
        <v>10230</v>
      </c>
      <c r="C3475" s="13" t="s">
        <v>168</v>
      </c>
      <c r="D3475" s="765" t="s">
        <v>12040</v>
      </c>
      <c r="E3475" s="22">
        <v>14520</v>
      </c>
      <c r="F3475" s="19"/>
      <c r="G3475" s="783">
        <f t="shared" si="68"/>
        <v>14520</v>
      </c>
      <c r="H3475" s="13"/>
    </row>
    <row r="3476" spans="1:8" x14ac:dyDescent="0.25">
      <c r="A3476" s="112">
        <v>45286</v>
      </c>
      <c r="B3476" s="21" t="s">
        <v>11605</v>
      </c>
      <c r="C3476" s="13" t="s">
        <v>168</v>
      </c>
      <c r="D3476" s="765" t="s">
        <v>12041</v>
      </c>
      <c r="E3476" s="22">
        <v>382500</v>
      </c>
      <c r="F3476" s="19"/>
      <c r="G3476" s="783">
        <f t="shared" si="68"/>
        <v>382500</v>
      </c>
      <c r="H3476" s="13"/>
    </row>
    <row r="3477" spans="1:8" x14ac:dyDescent="0.25">
      <c r="A3477" s="112">
        <v>45286</v>
      </c>
      <c r="B3477" s="21" t="s">
        <v>9354</v>
      </c>
      <c r="C3477" s="13" t="s">
        <v>5680</v>
      </c>
      <c r="D3477" s="765"/>
      <c r="E3477" s="22"/>
      <c r="F3477" s="19">
        <v>500000</v>
      </c>
      <c r="G3477" s="783">
        <f t="shared" si="68"/>
        <v>-500000</v>
      </c>
      <c r="H3477" s="13" t="s">
        <v>11989</v>
      </c>
    </row>
    <row r="3478" spans="1:8" ht="16.5" thickBot="1" x14ac:dyDescent="0.3">
      <c r="A3478" s="112">
        <v>45286</v>
      </c>
      <c r="B3478" s="21" t="s">
        <v>9984</v>
      </c>
      <c r="C3478" s="13" t="s">
        <v>169</v>
      </c>
      <c r="D3478" s="765"/>
      <c r="E3478" s="22"/>
      <c r="F3478" s="109">
        <v>250000</v>
      </c>
      <c r="G3478" s="14">
        <f t="shared" si="68"/>
        <v>-250000</v>
      </c>
      <c r="H3478" s="13" t="s">
        <v>11989</v>
      </c>
    </row>
    <row r="3479" spans="1:8" x14ac:dyDescent="0.25">
      <c r="A3479" s="112">
        <v>45286</v>
      </c>
      <c r="B3479" s="21" t="s">
        <v>9984</v>
      </c>
      <c r="C3479" s="13" t="s">
        <v>166</v>
      </c>
      <c r="D3479" s="765"/>
      <c r="E3479" s="782"/>
      <c r="F3479" s="784">
        <v>91980</v>
      </c>
      <c r="G3479" s="783">
        <f t="shared" si="68"/>
        <v>-91980</v>
      </c>
      <c r="H3479" s="1177" t="s">
        <v>12053</v>
      </c>
    </row>
    <row r="3480" spans="1:8" x14ac:dyDescent="0.25">
      <c r="A3480" s="112">
        <v>45286</v>
      </c>
      <c r="B3480" s="21" t="s">
        <v>10149</v>
      </c>
      <c r="C3480" s="13" t="s">
        <v>166</v>
      </c>
      <c r="D3480" s="765"/>
      <c r="E3480" s="782"/>
      <c r="F3480" s="141">
        <v>21340</v>
      </c>
      <c r="G3480" s="783">
        <f t="shared" si="68"/>
        <v>-21340</v>
      </c>
      <c r="H3480" s="1177"/>
    </row>
    <row r="3481" spans="1:8" x14ac:dyDescent="0.25">
      <c r="A3481" s="112">
        <v>45286</v>
      </c>
      <c r="B3481" s="21" t="s">
        <v>10469</v>
      </c>
      <c r="C3481" s="13" t="s">
        <v>166</v>
      </c>
      <c r="D3481" s="765"/>
      <c r="E3481" s="782"/>
      <c r="F3481" s="141">
        <v>140985</v>
      </c>
      <c r="G3481" s="783">
        <f t="shared" si="68"/>
        <v>-140985</v>
      </c>
      <c r="H3481" s="1177"/>
    </row>
    <row r="3482" spans="1:8" x14ac:dyDescent="0.25">
      <c r="A3482" s="112">
        <v>45286</v>
      </c>
      <c r="B3482" s="21" t="s">
        <v>10230</v>
      </c>
      <c r="C3482" s="13" t="s">
        <v>166</v>
      </c>
      <c r="D3482" s="765"/>
      <c r="E3482" s="782"/>
      <c r="F3482" s="141">
        <v>15980</v>
      </c>
      <c r="G3482" s="783">
        <f t="shared" si="68"/>
        <v>-15980</v>
      </c>
      <c r="H3482" s="1177"/>
    </row>
    <row r="3483" spans="1:8" x14ac:dyDescent="0.25">
      <c r="A3483" s="112">
        <v>45286</v>
      </c>
      <c r="B3483" s="21" t="s">
        <v>10569</v>
      </c>
      <c r="C3483" s="13" t="s">
        <v>166</v>
      </c>
      <c r="D3483" s="765"/>
      <c r="E3483" s="782"/>
      <c r="F3483" s="141">
        <v>45000</v>
      </c>
      <c r="G3483" s="783">
        <f t="shared" si="68"/>
        <v>-45000</v>
      </c>
      <c r="H3483" s="1177"/>
    </row>
    <row r="3484" spans="1:8" x14ac:dyDescent="0.25">
      <c r="A3484" s="112">
        <v>45286</v>
      </c>
      <c r="B3484" s="21" t="s">
        <v>10377</v>
      </c>
      <c r="C3484" s="13" t="s">
        <v>166</v>
      </c>
      <c r="D3484" s="765"/>
      <c r="E3484" s="782"/>
      <c r="F3484" s="141">
        <v>114255</v>
      </c>
      <c r="G3484" s="783">
        <f t="shared" si="68"/>
        <v>-114255</v>
      </c>
      <c r="H3484" s="1177"/>
    </row>
    <row r="3485" spans="1:8" x14ac:dyDescent="0.25">
      <c r="A3485" s="112">
        <v>45286</v>
      </c>
      <c r="B3485" s="21" t="s">
        <v>10907</v>
      </c>
      <c r="C3485" s="13" t="s">
        <v>166</v>
      </c>
      <c r="D3485" s="765"/>
      <c r="E3485" s="782"/>
      <c r="F3485" s="141">
        <v>83530</v>
      </c>
      <c r="G3485" s="783">
        <f t="shared" si="68"/>
        <v>-83530</v>
      </c>
      <c r="H3485" s="1177"/>
    </row>
    <row r="3486" spans="1:8" x14ac:dyDescent="0.25">
      <c r="A3486" s="112">
        <v>45286</v>
      </c>
      <c r="B3486" s="21" t="s">
        <v>11003</v>
      </c>
      <c r="C3486" s="13" t="s">
        <v>166</v>
      </c>
      <c r="D3486" s="765"/>
      <c r="E3486" s="782"/>
      <c r="F3486" s="141">
        <v>65500</v>
      </c>
      <c r="G3486" s="783">
        <f t="shared" si="68"/>
        <v>-65500</v>
      </c>
      <c r="H3486" s="1177"/>
    </row>
    <row r="3487" spans="1:8" x14ac:dyDescent="0.25">
      <c r="A3487" s="112">
        <v>45286</v>
      </c>
      <c r="B3487" s="21" t="s">
        <v>11442</v>
      </c>
      <c r="C3487" s="13" t="s">
        <v>166</v>
      </c>
      <c r="D3487" s="765"/>
      <c r="E3487" s="782"/>
      <c r="F3487" s="141">
        <v>250855</v>
      </c>
      <c r="G3487" s="783">
        <f t="shared" si="68"/>
        <v>-250855</v>
      </c>
      <c r="H3487" s="1177"/>
    </row>
    <row r="3488" spans="1:8" x14ac:dyDescent="0.25">
      <c r="A3488" s="112">
        <v>45286</v>
      </c>
      <c r="B3488" s="21" t="s">
        <v>11605</v>
      </c>
      <c r="C3488" s="13" t="s">
        <v>166</v>
      </c>
      <c r="D3488" s="765"/>
      <c r="E3488" s="782"/>
      <c r="F3488" s="141">
        <v>41135</v>
      </c>
      <c r="G3488" s="783">
        <f t="shared" si="68"/>
        <v>-41135</v>
      </c>
      <c r="H3488" s="1177"/>
    </row>
    <row r="3489" spans="1:8" x14ac:dyDescent="0.25">
      <c r="A3489" s="112">
        <v>45286</v>
      </c>
      <c r="B3489" s="21" t="s">
        <v>10907</v>
      </c>
      <c r="C3489" s="13" t="s">
        <v>166</v>
      </c>
      <c r="D3489" s="765"/>
      <c r="E3489" s="782"/>
      <c r="F3489" s="146">
        <v>103490</v>
      </c>
      <c r="G3489" s="783">
        <f t="shared" si="68"/>
        <v>-103490</v>
      </c>
      <c r="H3489" s="1177"/>
    </row>
    <row r="3490" spans="1:8" x14ac:dyDescent="0.25">
      <c r="A3490" s="112">
        <v>45286</v>
      </c>
      <c r="B3490" s="21" t="s">
        <v>11883</v>
      </c>
      <c r="C3490" s="13" t="s">
        <v>166</v>
      </c>
      <c r="D3490" s="765"/>
      <c r="E3490" s="782"/>
      <c r="F3490" s="146">
        <v>56000</v>
      </c>
      <c r="G3490" s="783">
        <f t="shared" si="68"/>
        <v>-56000</v>
      </c>
      <c r="H3490" s="1177"/>
    </row>
    <row r="3491" spans="1:8" ht="16.5" thickBot="1" x14ac:dyDescent="0.3">
      <c r="A3491" s="112">
        <v>45286</v>
      </c>
      <c r="B3491" s="21" t="s">
        <v>12192</v>
      </c>
      <c r="C3491" s="13" t="s">
        <v>166</v>
      </c>
      <c r="D3491" s="765"/>
      <c r="E3491" s="782"/>
      <c r="F3491" s="785">
        <v>45650</v>
      </c>
      <c r="G3491" s="783">
        <f t="shared" si="68"/>
        <v>-45650</v>
      </c>
      <c r="H3491" s="1177"/>
    </row>
    <row r="3492" spans="1:8" x14ac:dyDescent="0.25">
      <c r="A3492" s="112">
        <v>45286</v>
      </c>
      <c r="B3492" s="21" t="s">
        <v>10907</v>
      </c>
      <c r="C3492" s="13" t="s">
        <v>166</v>
      </c>
      <c r="D3492" s="765" t="s">
        <v>9810</v>
      </c>
      <c r="E3492" s="782">
        <v>3500</v>
      </c>
      <c r="F3492" s="213"/>
      <c r="G3492" s="783">
        <f t="shared" si="68"/>
        <v>3500</v>
      </c>
      <c r="H3492" s="1090"/>
    </row>
    <row r="3493" spans="1:8" x14ac:dyDescent="0.25">
      <c r="A3493" s="112">
        <v>45287</v>
      </c>
      <c r="B3493" s="21" t="s">
        <v>11883</v>
      </c>
      <c r="C3493" s="13" t="s">
        <v>12024</v>
      </c>
      <c r="D3493" s="765"/>
      <c r="E3493" s="22">
        <v>1044000</v>
      </c>
      <c r="F3493" s="111"/>
      <c r="G3493" s="14">
        <f>E3493-F3493</f>
        <v>1044000</v>
      </c>
      <c r="H3493" s="13"/>
    </row>
    <row r="3494" spans="1:8" x14ac:dyDescent="0.25">
      <c r="A3494" s="112">
        <v>45287</v>
      </c>
      <c r="B3494" s="21" t="s">
        <v>10907</v>
      </c>
      <c r="C3494" s="13" t="s">
        <v>8392</v>
      </c>
      <c r="D3494" s="765" t="s">
        <v>12038</v>
      </c>
      <c r="E3494" s="22">
        <v>26569</v>
      </c>
      <c r="F3494" s="19"/>
      <c r="G3494" s="14">
        <f>E3494-F3494</f>
        <v>26569</v>
      </c>
      <c r="H3494" s="13"/>
    </row>
    <row r="3495" spans="1:8" x14ac:dyDescent="0.25">
      <c r="A3495" s="112">
        <v>45287</v>
      </c>
      <c r="B3495" s="21" t="s">
        <v>11442</v>
      </c>
      <c r="C3495" s="13" t="s">
        <v>8392</v>
      </c>
      <c r="D3495" s="765" t="s">
        <v>12039</v>
      </c>
      <c r="E3495" s="22">
        <v>15289</v>
      </c>
      <c r="F3495" s="19"/>
      <c r="G3495" s="14">
        <f>E3495-F3495</f>
        <v>15289</v>
      </c>
      <c r="H3495" s="13"/>
    </row>
    <row r="3496" spans="1:8" ht="16.5" thickBot="1" x14ac:dyDescent="0.3">
      <c r="A3496" s="112">
        <v>45287</v>
      </c>
      <c r="B3496" s="21" t="s">
        <v>11883</v>
      </c>
      <c r="C3496" s="13" t="s">
        <v>12024</v>
      </c>
      <c r="D3496" s="765"/>
      <c r="E3496" s="22"/>
      <c r="F3496" s="109">
        <v>1000000</v>
      </c>
      <c r="G3496" s="14">
        <f>E3496-F3496</f>
        <v>-1000000</v>
      </c>
      <c r="H3496" s="13" t="s">
        <v>12023</v>
      </c>
    </row>
    <row r="3497" spans="1:8" x14ac:dyDescent="0.25">
      <c r="A3497" s="112">
        <v>45287</v>
      </c>
      <c r="B3497" s="21" t="s">
        <v>1399</v>
      </c>
      <c r="C3497" s="13" t="s">
        <v>1802</v>
      </c>
      <c r="D3497" s="765"/>
      <c r="E3497" s="782"/>
      <c r="F3497" s="784">
        <v>159545</v>
      </c>
      <c r="G3497" s="783">
        <f t="shared" si="68"/>
        <v>-159545</v>
      </c>
      <c r="H3497" s="1185" t="s">
        <v>13047</v>
      </c>
    </row>
    <row r="3498" spans="1:8" x14ac:dyDescent="0.25">
      <c r="A3498" s="112">
        <v>45287</v>
      </c>
      <c r="B3498" s="21" t="s">
        <v>6407</v>
      </c>
      <c r="C3498" s="13" t="s">
        <v>1802</v>
      </c>
      <c r="D3498" s="765"/>
      <c r="E3498" s="782"/>
      <c r="F3498" s="141">
        <v>80843</v>
      </c>
      <c r="G3498" s="783">
        <f t="shared" si="68"/>
        <v>-80843</v>
      </c>
      <c r="H3498" s="1186"/>
    </row>
    <row r="3499" spans="1:8" x14ac:dyDescent="0.25">
      <c r="A3499" s="112">
        <v>45287</v>
      </c>
      <c r="B3499" s="21" t="s">
        <v>6506</v>
      </c>
      <c r="C3499" s="13" t="s">
        <v>1802</v>
      </c>
      <c r="D3499" s="765"/>
      <c r="E3499" s="782"/>
      <c r="F3499" s="141">
        <v>4245</v>
      </c>
      <c r="G3499" s="783">
        <f t="shared" si="68"/>
        <v>-4245</v>
      </c>
      <c r="H3499" s="1186"/>
    </row>
    <row r="3500" spans="1:8" ht="16.5" thickBot="1" x14ac:dyDescent="0.3">
      <c r="A3500" s="112">
        <v>45287</v>
      </c>
      <c r="B3500" s="21" t="s">
        <v>10294</v>
      </c>
      <c r="C3500" s="13" t="s">
        <v>1802</v>
      </c>
      <c r="D3500" s="765"/>
      <c r="E3500" s="782"/>
      <c r="F3500" s="785">
        <v>5367</v>
      </c>
      <c r="G3500" s="783">
        <f t="shared" si="68"/>
        <v>-5367</v>
      </c>
      <c r="H3500" s="1187"/>
    </row>
    <row r="3501" spans="1:8" x14ac:dyDescent="0.25">
      <c r="A3501" s="112">
        <v>45288</v>
      </c>
      <c r="B3501" s="21" t="s">
        <v>10574</v>
      </c>
      <c r="C3501" s="13" t="s">
        <v>7465</v>
      </c>
      <c r="D3501" s="765"/>
      <c r="E3501" s="22"/>
      <c r="F3501" s="111">
        <v>1500000</v>
      </c>
      <c r="G3501" s="14">
        <f t="shared" si="68"/>
        <v>-1500000</v>
      </c>
      <c r="H3501" s="13" t="s">
        <v>12023</v>
      </c>
    </row>
    <row r="3502" spans="1:8" x14ac:dyDescent="0.25">
      <c r="A3502" s="112">
        <v>45288</v>
      </c>
      <c r="B3502" s="21" t="s">
        <v>10907</v>
      </c>
      <c r="C3502" s="13" t="s">
        <v>166</v>
      </c>
      <c r="D3502" s="765" t="s">
        <v>12124</v>
      </c>
      <c r="E3502" s="22">
        <v>7000</v>
      </c>
      <c r="F3502" s="19"/>
      <c r="G3502" s="14">
        <f t="shared" si="68"/>
        <v>7000</v>
      </c>
      <c r="H3502" s="13"/>
    </row>
    <row r="3503" spans="1:8" x14ac:dyDescent="0.25">
      <c r="A3503" s="112">
        <v>45289</v>
      </c>
      <c r="B3503" s="21" t="s">
        <v>10574</v>
      </c>
      <c r="C3503" s="13" t="s">
        <v>8089</v>
      </c>
      <c r="D3503" s="765"/>
      <c r="E3503" s="22"/>
      <c r="F3503" s="19">
        <v>1000000</v>
      </c>
      <c r="G3503" s="14">
        <f t="shared" si="68"/>
        <v>-1000000</v>
      </c>
      <c r="H3503" s="13" t="s">
        <v>12023</v>
      </c>
    </row>
    <row r="3504" spans="1:8" x14ac:dyDescent="0.25">
      <c r="A3504" s="112">
        <v>45289</v>
      </c>
      <c r="B3504" s="21" t="s">
        <v>11605</v>
      </c>
      <c r="C3504" s="13" t="s">
        <v>180</v>
      </c>
      <c r="D3504" s="765"/>
      <c r="E3504" s="22"/>
      <c r="F3504" s="19">
        <v>250000</v>
      </c>
      <c r="G3504" s="14">
        <f t="shared" si="68"/>
        <v>-250000</v>
      </c>
      <c r="H3504" s="13" t="s">
        <v>12012</v>
      </c>
    </row>
    <row r="3505" spans="1:8" x14ac:dyDescent="0.25">
      <c r="A3505" s="112">
        <v>45289</v>
      </c>
      <c r="B3505" s="21" t="s">
        <v>10230</v>
      </c>
      <c r="C3505" s="13" t="s">
        <v>7465</v>
      </c>
      <c r="D3505" s="765"/>
      <c r="E3505" s="22"/>
      <c r="F3505" s="19">
        <v>1000000</v>
      </c>
      <c r="G3505" s="14">
        <f t="shared" si="68"/>
        <v>-1000000</v>
      </c>
      <c r="H3505" s="13" t="s">
        <v>12023</v>
      </c>
    </row>
    <row r="3506" spans="1:8" x14ac:dyDescent="0.25">
      <c r="A3506" s="112">
        <v>45289</v>
      </c>
      <c r="B3506" s="21" t="s">
        <v>11883</v>
      </c>
      <c r="C3506" s="13" t="s">
        <v>8089</v>
      </c>
      <c r="D3506" s="765"/>
      <c r="E3506" s="22">
        <v>2000000</v>
      </c>
      <c r="F3506" s="19"/>
      <c r="G3506" s="14">
        <f t="shared" si="68"/>
        <v>2000000</v>
      </c>
      <c r="H3506" s="53" t="s">
        <v>12323</v>
      </c>
    </row>
    <row r="3507" spans="1:8" x14ac:dyDescent="0.25">
      <c r="A3507" s="112">
        <v>45289</v>
      </c>
      <c r="B3507" s="21" t="s">
        <v>11883</v>
      </c>
      <c r="C3507" s="13" t="s">
        <v>8089</v>
      </c>
      <c r="D3507" s="765"/>
      <c r="E3507" s="22"/>
      <c r="F3507" s="19">
        <v>1000000</v>
      </c>
      <c r="G3507" s="14">
        <f t="shared" si="68"/>
        <v>-1000000</v>
      </c>
      <c r="H3507" s="53" t="s">
        <v>12021</v>
      </c>
    </row>
    <row r="3508" spans="1:8" x14ac:dyDescent="0.25">
      <c r="A3508" s="112">
        <v>45289</v>
      </c>
      <c r="B3508" s="21" t="s">
        <v>11883</v>
      </c>
      <c r="C3508" s="13" t="s">
        <v>8089</v>
      </c>
      <c r="D3508" s="765"/>
      <c r="E3508" s="22"/>
      <c r="F3508" s="19">
        <v>250000</v>
      </c>
      <c r="G3508" s="14">
        <f t="shared" si="68"/>
        <v>-250000</v>
      </c>
      <c r="H3508" s="53" t="s">
        <v>12022</v>
      </c>
    </row>
    <row r="3509" spans="1:8" x14ac:dyDescent="0.25">
      <c r="A3509" s="112">
        <v>45289</v>
      </c>
      <c r="B3509" s="21" t="s">
        <v>11883</v>
      </c>
      <c r="C3509" s="13" t="s">
        <v>8089</v>
      </c>
      <c r="D3509" s="765"/>
      <c r="E3509" s="22"/>
      <c r="F3509" s="19">
        <v>250000</v>
      </c>
      <c r="G3509" s="14">
        <f t="shared" si="68"/>
        <v>-250000</v>
      </c>
      <c r="H3509" s="53" t="s">
        <v>12022</v>
      </c>
    </row>
    <row r="3510" spans="1:8" x14ac:dyDescent="0.25">
      <c r="A3510" s="112">
        <v>45293</v>
      </c>
      <c r="B3510" s="21" t="s">
        <v>9830</v>
      </c>
      <c r="C3510" s="13" t="s">
        <v>180</v>
      </c>
      <c r="D3510" s="765"/>
      <c r="E3510" s="22">
        <v>199500</v>
      </c>
      <c r="F3510" s="19"/>
      <c r="G3510" s="14">
        <f t="shared" si="68"/>
        <v>199500</v>
      </c>
      <c r="H3510" s="53"/>
    </row>
    <row r="3511" spans="1:8" x14ac:dyDescent="0.25">
      <c r="A3511" s="112">
        <v>45294</v>
      </c>
      <c r="B3511" s="21" t="s">
        <v>10569</v>
      </c>
      <c r="C3511" s="13" t="s">
        <v>5680</v>
      </c>
      <c r="D3511" s="765"/>
      <c r="E3511" s="22"/>
      <c r="F3511" s="19">
        <v>60000</v>
      </c>
      <c r="G3511" s="14">
        <f t="shared" si="68"/>
        <v>-60000</v>
      </c>
      <c r="H3511" s="1225" t="s">
        <v>11989</v>
      </c>
    </row>
    <row r="3512" spans="1:8" x14ac:dyDescent="0.25">
      <c r="A3512" s="112">
        <v>45294</v>
      </c>
      <c r="B3512" s="21" t="s">
        <v>10377</v>
      </c>
      <c r="C3512" s="13" t="s">
        <v>5680</v>
      </c>
      <c r="D3512" s="765"/>
      <c r="E3512" s="22"/>
      <c r="F3512" s="19">
        <v>190000</v>
      </c>
      <c r="G3512" s="14">
        <f t="shared" si="68"/>
        <v>-190000</v>
      </c>
      <c r="H3512" s="1227"/>
    </row>
    <row r="3513" spans="1:8" x14ac:dyDescent="0.25">
      <c r="A3513" s="112">
        <v>45294</v>
      </c>
      <c r="B3513" s="21" t="s">
        <v>10907</v>
      </c>
      <c r="C3513" s="13" t="s">
        <v>12480</v>
      </c>
      <c r="D3513" s="765"/>
      <c r="E3513" s="22"/>
      <c r="F3513" s="19">
        <v>500000</v>
      </c>
      <c r="G3513" s="14">
        <f t="shared" si="68"/>
        <v>-500000</v>
      </c>
      <c r="H3513" s="53" t="s">
        <v>12022</v>
      </c>
    </row>
    <row r="3514" spans="1:8" ht="18.75" x14ac:dyDescent="0.25">
      <c r="A3514" s="112">
        <v>45294</v>
      </c>
      <c r="B3514" s="21" t="s">
        <v>11085</v>
      </c>
      <c r="C3514" s="13" t="s">
        <v>180</v>
      </c>
      <c r="D3514" s="765" t="s">
        <v>12128</v>
      </c>
      <c r="E3514" s="22">
        <v>1154145</v>
      </c>
      <c r="F3514" s="19"/>
      <c r="G3514" s="14">
        <f t="shared" si="68"/>
        <v>1154145</v>
      </c>
      <c r="H3514" s="926" t="s">
        <v>12129</v>
      </c>
    </row>
    <row r="3515" spans="1:8" x14ac:dyDescent="0.25">
      <c r="A3515" s="112">
        <v>45295</v>
      </c>
      <c r="B3515" s="21" t="s">
        <v>11085</v>
      </c>
      <c r="C3515" s="13" t="s">
        <v>180</v>
      </c>
      <c r="D3515" s="765"/>
      <c r="E3515" s="22"/>
      <c r="F3515" s="19">
        <v>1154145</v>
      </c>
      <c r="G3515" s="14">
        <f t="shared" si="68"/>
        <v>-1154145</v>
      </c>
      <c r="H3515" s="13" t="s">
        <v>12121</v>
      </c>
    </row>
    <row r="3516" spans="1:8" x14ac:dyDescent="0.25">
      <c r="A3516" s="112">
        <v>45295</v>
      </c>
      <c r="B3516" s="21" t="s">
        <v>8557</v>
      </c>
      <c r="C3516" s="13" t="s">
        <v>164</v>
      </c>
      <c r="D3516" s="765" t="s">
        <v>12477</v>
      </c>
      <c r="E3516" s="22">
        <v>111994</v>
      </c>
      <c r="F3516" s="19"/>
      <c r="G3516" s="14">
        <f t="shared" si="68"/>
        <v>111994</v>
      </c>
      <c r="H3516" s="53"/>
    </row>
    <row r="3517" spans="1:8" x14ac:dyDescent="0.25">
      <c r="A3517" s="112">
        <v>45295</v>
      </c>
      <c r="B3517" s="21" t="s">
        <v>10230</v>
      </c>
      <c r="C3517" s="13" t="s">
        <v>8392</v>
      </c>
      <c r="D3517" s="765"/>
      <c r="E3517" s="22"/>
      <c r="F3517" s="19">
        <v>250000</v>
      </c>
      <c r="G3517" s="14">
        <f t="shared" si="68"/>
        <v>-250000</v>
      </c>
      <c r="H3517" s="1185" t="s">
        <v>12123</v>
      </c>
    </row>
    <row r="3518" spans="1:8" x14ac:dyDescent="0.25">
      <c r="A3518" s="112">
        <v>45295</v>
      </c>
      <c r="B3518" s="21" t="s">
        <v>11442</v>
      </c>
      <c r="C3518" s="13" t="s">
        <v>8392</v>
      </c>
      <c r="D3518" s="765"/>
      <c r="E3518" s="22"/>
      <c r="F3518" s="19">
        <v>250000</v>
      </c>
      <c r="G3518" s="14">
        <f t="shared" si="68"/>
        <v>-250000</v>
      </c>
      <c r="H3518" s="1186"/>
    </row>
    <row r="3519" spans="1:8" x14ac:dyDescent="0.25">
      <c r="A3519" s="112">
        <v>45295</v>
      </c>
      <c r="B3519" s="21" t="s">
        <v>11605</v>
      </c>
      <c r="C3519" s="13" t="s">
        <v>8392</v>
      </c>
      <c r="D3519" s="765"/>
      <c r="E3519" s="22"/>
      <c r="F3519" s="19">
        <v>500000</v>
      </c>
      <c r="G3519" s="14">
        <f t="shared" si="68"/>
        <v>-500000</v>
      </c>
      <c r="H3519" s="1187"/>
    </row>
    <row r="3520" spans="1:8" x14ac:dyDescent="0.25">
      <c r="A3520" s="112">
        <v>45295</v>
      </c>
      <c r="B3520" s="21" t="s">
        <v>11883</v>
      </c>
      <c r="C3520" s="13" t="s">
        <v>180</v>
      </c>
      <c r="D3520" s="765" t="s">
        <v>12126</v>
      </c>
      <c r="E3520" s="22">
        <v>94520</v>
      </c>
      <c r="F3520" s="19"/>
      <c r="G3520" s="14">
        <f t="shared" si="68"/>
        <v>94520</v>
      </c>
      <c r="H3520" s="342"/>
    </row>
    <row r="3521" spans="1:8" x14ac:dyDescent="0.25">
      <c r="A3521" s="112">
        <v>45295</v>
      </c>
      <c r="B3521" s="21" t="s">
        <v>10907</v>
      </c>
      <c r="C3521" s="13" t="s">
        <v>168</v>
      </c>
      <c r="D3521" s="765" t="s">
        <v>12229</v>
      </c>
      <c r="E3521" s="22">
        <v>8400</v>
      </c>
      <c r="F3521" s="19"/>
      <c r="G3521" s="14">
        <f t="shared" si="68"/>
        <v>8400</v>
      </c>
      <c r="H3521" s="342"/>
    </row>
    <row r="3522" spans="1:8" x14ac:dyDescent="0.25">
      <c r="A3522" s="112">
        <v>45297</v>
      </c>
      <c r="B3522" s="21" t="s">
        <v>11883</v>
      </c>
      <c r="C3522" s="13" t="s">
        <v>180</v>
      </c>
      <c r="D3522" s="765" t="s">
        <v>12127</v>
      </c>
      <c r="E3522" s="22">
        <v>9630</v>
      </c>
      <c r="F3522" s="19"/>
      <c r="G3522" s="14">
        <f t="shared" si="68"/>
        <v>9630</v>
      </c>
      <c r="H3522" s="342"/>
    </row>
    <row r="3523" spans="1:8" x14ac:dyDescent="0.25">
      <c r="A3523" s="112">
        <v>45299</v>
      </c>
      <c r="B3523" s="21" t="s">
        <v>9830</v>
      </c>
      <c r="C3523" s="13" t="s">
        <v>166</v>
      </c>
      <c r="D3523" s="765" t="s">
        <v>12125</v>
      </c>
      <c r="E3523" s="22">
        <v>33840</v>
      </c>
      <c r="F3523" s="19"/>
      <c r="G3523" s="14">
        <f t="shared" si="68"/>
        <v>33840</v>
      </c>
      <c r="H3523" s="13"/>
    </row>
    <row r="3524" spans="1:8" x14ac:dyDescent="0.25">
      <c r="A3524" s="112">
        <v>45299</v>
      </c>
      <c r="B3524" s="21" t="s">
        <v>11605</v>
      </c>
      <c r="C3524" s="13" t="s">
        <v>168</v>
      </c>
      <c r="D3524" s="765" t="s">
        <v>12230</v>
      </c>
      <c r="E3524" s="22">
        <v>102000</v>
      </c>
      <c r="F3524" s="19"/>
      <c r="G3524" s="14">
        <f t="shared" si="68"/>
        <v>102000</v>
      </c>
      <c r="H3524" s="13"/>
    </row>
    <row r="3525" spans="1:8" x14ac:dyDescent="0.25">
      <c r="A3525" s="112">
        <v>45299</v>
      </c>
      <c r="B3525" s="21" t="s">
        <v>12232</v>
      </c>
      <c r="C3525" s="13" t="s">
        <v>168</v>
      </c>
      <c r="D3525" s="765" t="s">
        <v>12231</v>
      </c>
      <c r="E3525" s="22">
        <v>82500</v>
      </c>
      <c r="F3525" s="19"/>
      <c r="G3525" s="14">
        <f t="shared" si="68"/>
        <v>82500</v>
      </c>
      <c r="H3525" s="13"/>
    </row>
    <row r="3526" spans="1:8" x14ac:dyDescent="0.25">
      <c r="A3526" s="112">
        <v>45299</v>
      </c>
      <c r="B3526" s="21" t="s">
        <v>9830</v>
      </c>
      <c r="C3526" s="13" t="s">
        <v>164</v>
      </c>
      <c r="D3526" s="765" t="s">
        <v>12475</v>
      </c>
      <c r="E3526" s="22">
        <v>34317</v>
      </c>
      <c r="F3526" s="19"/>
      <c r="G3526" s="14">
        <f t="shared" si="68"/>
        <v>34317</v>
      </c>
      <c r="H3526" s="53"/>
    </row>
    <row r="3527" spans="1:8" x14ac:dyDescent="0.25">
      <c r="A3527" s="112">
        <v>45300</v>
      </c>
      <c r="B3527" s="21" t="s">
        <v>10294</v>
      </c>
      <c r="C3527" s="13" t="s">
        <v>8392</v>
      </c>
      <c r="D3527" s="765"/>
      <c r="E3527" s="22"/>
      <c r="F3527" s="19">
        <v>25780</v>
      </c>
      <c r="G3527" s="14">
        <f t="shared" ref="G3527:G3562" si="69">E3527-F3527</f>
        <v>-25780</v>
      </c>
      <c r="H3527" s="1161" t="s">
        <v>12296</v>
      </c>
    </row>
    <row r="3528" spans="1:8" x14ac:dyDescent="0.25">
      <c r="A3528" s="112">
        <v>45300</v>
      </c>
      <c r="B3528" s="21" t="s">
        <v>10230</v>
      </c>
      <c r="C3528" s="13" t="s">
        <v>8392</v>
      </c>
      <c r="D3528" s="765"/>
      <c r="E3528" s="22"/>
      <c r="F3528" s="19">
        <v>10470</v>
      </c>
      <c r="G3528" s="14">
        <f t="shared" si="69"/>
        <v>-10470</v>
      </c>
      <c r="H3528" s="1163"/>
    </row>
    <row r="3529" spans="1:8" x14ac:dyDescent="0.25">
      <c r="A3529" s="112">
        <v>45300</v>
      </c>
      <c r="B3529" s="21" t="s">
        <v>10574</v>
      </c>
      <c r="C3529" s="13" t="s">
        <v>8392</v>
      </c>
      <c r="D3529" s="765"/>
      <c r="E3529" s="22"/>
      <c r="F3529" s="19">
        <v>1347</v>
      </c>
      <c r="G3529" s="14">
        <f t="shared" si="69"/>
        <v>-1347</v>
      </c>
      <c r="H3529" s="1163"/>
    </row>
    <row r="3530" spans="1:8" x14ac:dyDescent="0.25">
      <c r="A3530" s="112">
        <v>45300</v>
      </c>
      <c r="B3530" s="21" t="s">
        <v>10907</v>
      </c>
      <c r="C3530" s="13" t="s">
        <v>8392</v>
      </c>
      <c r="D3530" s="765"/>
      <c r="E3530" s="22"/>
      <c r="F3530" s="19">
        <v>187415</v>
      </c>
      <c r="G3530" s="14">
        <f t="shared" si="69"/>
        <v>-187415</v>
      </c>
      <c r="H3530" s="1163"/>
    </row>
    <row r="3531" spans="1:8" x14ac:dyDescent="0.25">
      <c r="A3531" s="112">
        <v>45300</v>
      </c>
      <c r="B3531" s="21" t="s">
        <v>11003</v>
      </c>
      <c r="C3531" s="13" t="s">
        <v>8392</v>
      </c>
      <c r="D3531" s="765"/>
      <c r="E3531" s="22"/>
      <c r="F3531" s="19">
        <v>4390</v>
      </c>
      <c r="G3531" s="14">
        <f t="shared" si="69"/>
        <v>-4390</v>
      </c>
      <c r="H3531" s="1163"/>
    </row>
    <row r="3532" spans="1:8" x14ac:dyDescent="0.25">
      <c r="A3532" s="112">
        <v>45300</v>
      </c>
      <c r="B3532" s="21" t="s">
        <v>11071</v>
      </c>
      <c r="C3532" s="13" t="s">
        <v>8392</v>
      </c>
      <c r="D3532" s="765"/>
      <c r="E3532" s="22"/>
      <c r="F3532" s="19">
        <v>75122</v>
      </c>
      <c r="G3532" s="14">
        <f t="shared" si="69"/>
        <v>-75122</v>
      </c>
      <c r="H3532" s="1163"/>
    </row>
    <row r="3533" spans="1:8" x14ac:dyDescent="0.25">
      <c r="A3533" s="112">
        <v>45300</v>
      </c>
      <c r="B3533" s="21" t="s">
        <v>11442</v>
      </c>
      <c r="C3533" s="13" t="s">
        <v>8392</v>
      </c>
      <c r="D3533" s="765"/>
      <c r="E3533" s="22"/>
      <c r="F3533" s="19">
        <v>130168</v>
      </c>
      <c r="G3533" s="14">
        <f t="shared" si="69"/>
        <v>-130168</v>
      </c>
      <c r="H3533" s="1163"/>
    </row>
    <row r="3534" spans="1:8" x14ac:dyDescent="0.25">
      <c r="A3534" s="112">
        <v>45300</v>
      </c>
      <c r="B3534" s="21" t="s">
        <v>11267</v>
      </c>
      <c r="C3534" s="13" t="s">
        <v>8392</v>
      </c>
      <c r="D3534" s="765"/>
      <c r="E3534" s="22"/>
      <c r="F3534" s="19">
        <v>13416</v>
      </c>
      <c r="G3534" s="14">
        <f t="shared" si="69"/>
        <v>-13416</v>
      </c>
      <c r="H3534" s="1163"/>
    </row>
    <row r="3535" spans="1:8" x14ac:dyDescent="0.25">
      <c r="A3535" s="112">
        <v>45300</v>
      </c>
      <c r="B3535" s="21" t="s">
        <v>11704</v>
      </c>
      <c r="C3535" s="13" t="s">
        <v>8392</v>
      </c>
      <c r="D3535" s="765"/>
      <c r="E3535" s="22"/>
      <c r="F3535" s="19">
        <v>56173</v>
      </c>
      <c r="G3535" s="14">
        <f t="shared" si="69"/>
        <v>-56173</v>
      </c>
      <c r="H3535" s="1163"/>
    </row>
    <row r="3536" spans="1:8" x14ac:dyDescent="0.25">
      <c r="A3536" s="112">
        <v>45300</v>
      </c>
      <c r="B3536" s="21" t="s">
        <v>11507</v>
      </c>
      <c r="C3536" s="13" t="s">
        <v>8392</v>
      </c>
      <c r="D3536" s="765"/>
      <c r="E3536" s="22"/>
      <c r="F3536" s="19">
        <v>73043</v>
      </c>
      <c r="G3536" s="14">
        <f t="shared" si="69"/>
        <v>-73043</v>
      </c>
      <c r="H3536" s="1163"/>
    </row>
    <row r="3537" spans="1:8" x14ac:dyDescent="0.25">
      <c r="A3537" s="112">
        <v>45300</v>
      </c>
      <c r="B3537" s="21" t="s">
        <v>11605</v>
      </c>
      <c r="C3537" s="13" t="s">
        <v>8392</v>
      </c>
      <c r="D3537" s="765"/>
      <c r="E3537" s="22"/>
      <c r="F3537" s="19">
        <v>322676</v>
      </c>
      <c r="G3537" s="14">
        <f t="shared" si="69"/>
        <v>-322676</v>
      </c>
      <c r="H3537" s="1162"/>
    </row>
    <row r="3538" spans="1:8" x14ac:dyDescent="0.25">
      <c r="A3538" s="112">
        <v>45300</v>
      </c>
      <c r="B3538" s="21" t="s">
        <v>9830</v>
      </c>
      <c r="C3538" s="13" t="s">
        <v>164</v>
      </c>
      <c r="D3538" s="765" t="s">
        <v>12479</v>
      </c>
      <c r="E3538" s="22">
        <v>30000</v>
      </c>
      <c r="F3538" s="19"/>
      <c r="G3538" s="14">
        <f t="shared" si="69"/>
        <v>30000</v>
      </c>
      <c r="H3538" s="955"/>
    </row>
    <row r="3539" spans="1:8" x14ac:dyDescent="0.25">
      <c r="A3539" s="112">
        <v>45301</v>
      </c>
      <c r="B3539" s="21" t="s">
        <v>10907</v>
      </c>
      <c r="C3539" s="13" t="s">
        <v>166</v>
      </c>
      <c r="D3539" s="765" t="s">
        <v>12463</v>
      </c>
      <c r="E3539" s="22">
        <v>10500</v>
      </c>
      <c r="F3539" s="19"/>
      <c r="G3539" s="14">
        <f t="shared" si="69"/>
        <v>10500</v>
      </c>
      <c r="H3539" s="955"/>
    </row>
    <row r="3540" spans="1:8" x14ac:dyDescent="0.25">
      <c r="A3540" s="112">
        <v>45301</v>
      </c>
      <c r="B3540" s="21" t="s">
        <v>11883</v>
      </c>
      <c r="C3540" s="13" t="s">
        <v>168</v>
      </c>
      <c r="D3540" s="765" t="s">
        <v>12233</v>
      </c>
      <c r="E3540" s="22">
        <v>239352</v>
      </c>
      <c r="F3540" s="19"/>
      <c r="G3540" s="14">
        <f t="shared" si="69"/>
        <v>239352</v>
      </c>
      <c r="H3540" s="13"/>
    </row>
    <row r="3541" spans="1:8" ht="16.5" thickBot="1" x14ac:dyDescent="0.3">
      <c r="A3541" s="112">
        <v>45301</v>
      </c>
      <c r="B3541" s="21" t="s">
        <v>11883</v>
      </c>
      <c r="C3541" s="13" t="s">
        <v>168</v>
      </c>
      <c r="D3541" s="765" t="s">
        <v>12234</v>
      </c>
      <c r="E3541" s="22">
        <v>115501</v>
      </c>
      <c r="F3541" s="19"/>
      <c r="G3541" s="14">
        <f t="shared" si="69"/>
        <v>115501</v>
      </c>
      <c r="H3541" s="13"/>
    </row>
    <row r="3542" spans="1:8" x14ac:dyDescent="0.25">
      <c r="A3542" s="112">
        <v>45303</v>
      </c>
      <c r="B3542" s="21" t="s">
        <v>9965</v>
      </c>
      <c r="C3542" s="13" t="s">
        <v>168</v>
      </c>
      <c r="D3542" s="765"/>
      <c r="E3542" s="782"/>
      <c r="F3542" s="784">
        <v>148537</v>
      </c>
      <c r="G3542" s="783">
        <f t="shared" si="69"/>
        <v>-148537</v>
      </c>
      <c r="H3542" s="1185" t="s">
        <v>12268</v>
      </c>
    </row>
    <row r="3543" spans="1:8" x14ac:dyDescent="0.25">
      <c r="A3543" s="112">
        <v>45303</v>
      </c>
      <c r="B3543" s="21" t="s">
        <v>10294</v>
      </c>
      <c r="C3543" s="13" t="s">
        <v>168</v>
      </c>
      <c r="D3543" s="765"/>
      <c r="E3543" s="782"/>
      <c r="F3543" s="141">
        <v>8740</v>
      </c>
      <c r="G3543" s="783">
        <f t="shared" si="69"/>
        <v>-8740</v>
      </c>
      <c r="H3543" s="1186"/>
    </row>
    <row r="3544" spans="1:8" x14ac:dyDescent="0.25">
      <c r="A3544" s="112">
        <v>45303</v>
      </c>
      <c r="B3544" s="21" t="s">
        <v>10569</v>
      </c>
      <c r="C3544" s="13" t="s">
        <v>168</v>
      </c>
      <c r="D3544" s="765"/>
      <c r="E3544" s="782"/>
      <c r="F3544" s="141">
        <v>91300</v>
      </c>
      <c r="G3544" s="783">
        <f t="shared" si="69"/>
        <v>-91300</v>
      </c>
      <c r="H3544" s="1186"/>
    </row>
    <row r="3545" spans="1:8" x14ac:dyDescent="0.25">
      <c r="A3545" s="112">
        <v>45303</v>
      </c>
      <c r="B3545" s="21" t="s">
        <v>7805</v>
      </c>
      <c r="C3545" s="13" t="s">
        <v>168</v>
      </c>
      <c r="D3545" s="765"/>
      <c r="E3545" s="782"/>
      <c r="F3545" s="141">
        <v>10980</v>
      </c>
      <c r="G3545" s="783">
        <f t="shared" si="69"/>
        <v>-10980</v>
      </c>
      <c r="H3545" s="1186"/>
    </row>
    <row r="3546" spans="1:8" x14ac:dyDescent="0.25">
      <c r="A3546" s="112">
        <v>45303</v>
      </c>
      <c r="B3546" s="21" t="s">
        <v>10377</v>
      </c>
      <c r="C3546" s="13" t="s">
        <v>168</v>
      </c>
      <c r="D3546" s="765"/>
      <c r="E3546" s="782"/>
      <c r="F3546" s="141">
        <v>206520</v>
      </c>
      <c r="G3546" s="783">
        <f t="shared" si="69"/>
        <v>-206520</v>
      </c>
      <c r="H3546" s="1186"/>
    </row>
    <row r="3547" spans="1:8" x14ac:dyDescent="0.25">
      <c r="A3547" s="112">
        <v>45303</v>
      </c>
      <c r="B3547" s="21" t="s">
        <v>11267</v>
      </c>
      <c r="C3547" s="13" t="s">
        <v>168</v>
      </c>
      <c r="D3547" s="765"/>
      <c r="E3547" s="782"/>
      <c r="F3547" s="141">
        <v>19640</v>
      </c>
      <c r="G3547" s="783">
        <f t="shared" si="69"/>
        <v>-19640</v>
      </c>
      <c r="H3547" s="1186"/>
    </row>
    <row r="3548" spans="1:8" x14ac:dyDescent="0.25">
      <c r="A3548" s="112">
        <v>45303</v>
      </c>
      <c r="B3548" s="21" t="s">
        <v>10469</v>
      </c>
      <c r="C3548" s="13" t="s">
        <v>168</v>
      </c>
      <c r="D3548" s="765"/>
      <c r="E3548" s="782"/>
      <c r="F3548" s="141">
        <v>259118</v>
      </c>
      <c r="G3548" s="783">
        <f t="shared" si="69"/>
        <v>-259118</v>
      </c>
      <c r="H3548" s="1186"/>
    </row>
    <row r="3549" spans="1:8" ht="16.5" thickBot="1" x14ac:dyDescent="0.3">
      <c r="A3549" s="112">
        <v>45303</v>
      </c>
      <c r="B3549" s="21" t="s">
        <v>10574</v>
      </c>
      <c r="C3549" s="13" t="s">
        <v>168</v>
      </c>
      <c r="D3549" s="765"/>
      <c r="E3549" s="782"/>
      <c r="F3549" s="785">
        <v>5165</v>
      </c>
      <c r="G3549" s="783">
        <f t="shared" si="69"/>
        <v>-5165</v>
      </c>
      <c r="H3549" s="1187"/>
    </row>
    <row r="3550" spans="1:8" x14ac:dyDescent="0.25">
      <c r="A3550" s="112">
        <v>45304</v>
      </c>
      <c r="B3550" s="21" t="s">
        <v>11883</v>
      </c>
      <c r="C3550" s="13" t="s">
        <v>7465</v>
      </c>
      <c r="D3550" s="765" t="s">
        <v>12227</v>
      </c>
      <c r="E3550" s="22">
        <v>816740</v>
      </c>
      <c r="F3550" s="19"/>
      <c r="G3550" s="14">
        <f t="shared" si="69"/>
        <v>816740</v>
      </c>
      <c r="H3550" s="13"/>
    </row>
    <row r="3551" spans="1:8" x14ac:dyDescent="0.25">
      <c r="A3551" s="112">
        <v>45304</v>
      </c>
      <c r="B3551" s="21" t="s">
        <v>11883</v>
      </c>
      <c r="C3551" s="13" t="s">
        <v>168</v>
      </c>
      <c r="D3551" s="765" t="s">
        <v>12235</v>
      </c>
      <c r="E3551" s="22">
        <v>328130</v>
      </c>
      <c r="F3551" s="19"/>
      <c r="G3551" s="14">
        <f t="shared" si="69"/>
        <v>328130</v>
      </c>
      <c r="H3551" s="13"/>
    </row>
    <row r="3552" spans="1:8" x14ac:dyDescent="0.25">
      <c r="A3552" s="112">
        <v>45304</v>
      </c>
      <c r="B3552" s="21" t="s">
        <v>11883</v>
      </c>
      <c r="C3552" s="13" t="s">
        <v>168</v>
      </c>
      <c r="D3552" s="765" t="s">
        <v>11903</v>
      </c>
      <c r="E3552" s="22">
        <v>151031</v>
      </c>
      <c r="F3552" s="19"/>
      <c r="G3552" s="14">
        <f t="shared" si="69"/>
        <v>151031</v>
      </c>
      <c r="H3552" s="13"/>
    </row>
    <row r="3553" spans="1:8" x14ac:dyDescent="0.25">
      <c r="A3553" s="112">
        <v>45304</v>
      </c>
      <c r="B3553" s="21" t="s">
        <v>11883</v>
      </c>
      <c r="C3553" s="13" t="s">
        <v>180</v>
      </c>
      <c r="D3553" s="765" t="s">
        <v>12239</v>
      </c>
      <c r="E3553" s="22">
        <v>408700</v>
      </c>
      <c r="F3553" s="19"/>
      <c r="G3553" s="14">
        <f t="shared" si="69"/>
        <v>408700</v>
      </c>
      <c r="H3553" s="13"/>
    </row>
    <row r="3554" spans="1:8" x14ac:dyDescent="0.25">
      <c r="A3554" s="112">
        <v>45305</v>
      </c>
      <c r="B3554" s="21" t="s">
        <v>11883</v>
      </c>
      <c r="C3554" s="13" t="s">
        <v>4724</v>
      </c>
      <c r="D3554" s="765"/>
      <c r="E3554" s="22"/>
      <c r="F3554" s="19">
        <v>550000</v>
      </c>
      <c r="G3554" s="14">
        <f t="shared" si="69"/>
        <v>-550000</v>
      </c>
      <c r="H3554" s="13" t="s">
        <v>12169</v>
      </c>
    </row>
    <row r="3555" spans="1:8" x14ac:dyDescent="0.25">
      <c r="A3555" s="112">
        <v>45305</v>
      </c>
      <c r="B3555" s="21" t="s">
        <v>11883</v>
      </c>
      <c r="C3555" s="13" t="s">
        <v>7465</v>
      </c>
      <c r="D3555" s="765" t="s">
        <v>12228</v>
      </c>
      <c r="E3555" s="22">
        <v>831940</v>
      </c>
      <c r="F3555" s="19"/>
      <c r="G3555" s="14">
        <f t="shared" si="69"/>
        <v>831940</v>
      </c>
      <c r="H3555" s="13"/>
    </row>
    <row r="3556" spans="1:8" x14ac:dyDescent="0.25">
      <c r="A3556" s="112">
        <v>45305</v>
      </c>
      <c r="B3556" s="21" t="s">
        <v>11883</v>
      </c>
      <c r="C3556" s="13" t="s">
        <v>168</v>
      </c>
      <c r="D3556" s="765" t="s">
        <v>12236</v>
      </c>
      <c r="E3556" s="22">
        <v>57332</v>
      </c>
      <c r="F3556" s="19"/>
      <c r="G3556" s="14">
        <f t="shared" si="69"/>
        <v>57332</v>
      </c>
      <c r="H3556" s="13"/>
    </row>
    <row r="3557" spans="1:8" x14ac:dyDescent="0.25">
      <c r="A3557" s="112">
        <v>45307</v>
      </c>
      <c r="B3557" s="21" t="s">
        <v>10907</v>
      </c>
      <c r="C3557" s="13" t="s">
        <v>180</v>
      </c>
      <c r="D3557" s="765" t="s">
        <v>12240</v>
      </c>
      <c r="E3557" s="22">
        <v>36300</v>
      </c>
      <c r="F3557" s="19"/>
      <c r="G3557" s="14">
        <f t="shared" si="69"/>
        <v>36300</v>
      </c>
      <c r="H3557" s="13"/>
    </row>
    <row r="3558" spans="1:8" x14ac:dyDescent="0.25">
      <c r="A3558" s="112">
        <v>45307</v>
      </c>
      <c r="B3558" s="21" t="s">
        <v>10907</v>
      </c>
      <c r="C3558" s="13" t="s">
        <v>12480</v>
      </c>
      <c r="D3558" s="765" t="s">
        <v>8966</v>
      </c>
      <c r="E3558" s="22">
        <v>57719</v>
      </c>
      <c r="F3558" s="19"/>
      <c r="G3558" s="14">
        <f t="shared" si="69"/>
        <v>57719</v>
      </c>
      <c r="H3558" s="13"/>
    </row>
    <row r="3559" spans="1:8" x14ac:dyDescent="0.25">
      <c r="A3559" s="112">
        <v>45309</v>
      </c>
      <c r="B3559" s="21" t="s">
        <v>11883</v>
      </c>
      <c r="C3559" s="13" t="s">
        <v>168</v>
      </c>
      <c r="D3559" s="765" t="s">
        <v>12237</v>
      </c>
      <c r="E3559" s="22">
        <v>24244</v>
      </c>
      <c r="F3559" s="19"/>
      <c r="G3559" s="14">
        <f t="shared" si="69"/>
        <v>24244</v>
      </c>
      <c r="H3559" s="13"/>
    </row>
    <row r="3560" spans="1:8" x14ac:dyDescent="0.25">
      <c r="A3560" s="112">
        <v>45309</v>
      </c>
      <c r="B3560" s="21" t="s">
        <v>10907</v>
      </c>
      <c r="C3560" s="13" t="s">
        <v>168</v>
      </c>
      <c r="D3560" s="765" t="s">
        <v>12238</v>
      </c>
      <c r="E3560" s="22">
        <v>28900</v>
      </c>
      <c r="F3560" s="19"/>
      <c r="G3560" s="14">
        <f t="shared" si="69"/>
        <v>28900</v>
      </c>
      <c r="H3560" s="13"/>
    </row>
    <row r="3561" spans="1:8" x14ac:dyDescent="0.25">
      <c r="A3561" s="112">
        <v>45309</v>
      </c>
      <c r="B3561" s="21" t="s">
        <v>10907</v>
      </c>
      <c r="C3561" s="13" t="s">
        <v>166</v>
      </c>
      <c r="D3561" s="765" t="s">
        <v>12464</v>
      </c>
      <c r="E3561" s="22">
        <v>5100</v>
      </c>
      <c r="F3561" s="19"/>
      <c r="G3561" s="14">
        <f t="shared" si="69"/>
        <v>5100</v>
      </c>
      <c r="H3561" s="13"/>
    </row>
    <row r="3562" spans="1:8" x14ac:dyDescent="0.25">
      <c r="A3562" s="112">
        <v>45310</v>
      </c>
      <c r="B3562" s="21" t="s">
        <v>10907</v>
      </c>
      <c r="C3562" s="13" t="s">
        <v>166</v>
      </c>
      <c r="D3562" s="765" t="s">
        <v>12465</v>
      </c>
      <c r="E3562" s="22">
        <v>7000</v>
      </c>
      <c r="F3562" s="19"/>
      <c r="G3562" s="14">
        <f t="shared" si="69"/>
        <v>7000</v>
      </c>
      <c r="H3562" s="13"/>
    </row>
    <row r="3563" spans="1:8" x14ac:dyDescent="0.25">
      <c r="A3563" s="112">
        <v>45310</v>
      </c>
      <c r="B3563" s="21" t="s">
        <v>8655</v>
      </c>
      <c r="C3563" s="13" t="s">
        <v>5186</v>
      </c>
      <c r="D3563" s="765"/>
      <c r="E3563" s="22"/>
      <c r="F3563" s="19">
        <v>200000</v>
      </c>
      <c r="G3563" s="14">
        <f t="shared" si="68"/>
        <v>-200000</v>
      </c>
      <c r="H3563" s="1161" t="s">
        <v>13043</v>
      </c>
    </row>
    <row r="3564" spans="1:8" x14ac:dyDescent="0.25">
      <c r="A3564" s="112">
        <v>45310</v>
      </c>
      <c r="B3564" s="21" t="s">
        <v>8866</v>
      </c>
      <c r="C3564" s="13" t="s">
        <v>5186</v>
      </c>
      <c r="D3564" s="765"/>
      <c r="E3564" s="22"/>
      <c r="F3564" s="19">
        <v>200000</v>
      </c>
      <c r="G3564" s="14">
        <f t="shared" si="68"/>
        <v>-200000</v>
      </c>
      <c r="H3564" s="1162"/>
    </row>
    <row r="3565" spans="1:8" x14ac:dyDescent="0.25">
      <c r="A3565" s="112">
        <v>45310</v>
      </c>
      <c r="B3565" s="21" t="s">
        <v>11883</v>
      </c>
      <c r="C3565" s="13" t="s">
        <v>4724</v>
      </c>
      <c r="D3565" s="765"/>
      <c r="E3565" s="22">
        <v>1680000</v>
      </c>
      <c r="F3565" s="19"/>
      <c r="G3565" s="14">
        <f t="shared" si="68"/>
        <v>1680000</v>
      </c>
      <c r="H3565" s="13"/>
    </row>
    <row r="3566" spans="1:8" x14ac:dyDescent="0.25">
      <c r="A3566" s="112">
        <v>45310</v>
      </c>
      <c r="B3566" s="21" t="s">
        <v>11883</v>
      </c>
      <c r="C3566" s="13" t="s">
        <v>4724</v>
      </c>
      <c r="D3566" s="765"/>
      <c r="E3566" s="22"/>
      <c r="F3566" s="19">
        <v>600000</v>
      </c>
      <c r="G3566" s="14">
        <f t="shared" si="68"/>
        <v>-600000</v>
      </c>
      <c r="H3566" s="13" t="s">
        <v>12135</v>
      </c>
    </row>
    <row r="3567" spans="1:8" x14ac:dyDescent="0.25">
      <c r="A3567" s="112">
        <v>45310</v>
      </c>
      <c r="B3567" s="21" t="s">
        <v>8041</v>
      </c>
      <c r="C3567" s="13" t="s">
        <v>3010</v>
      </c>
      <c r="D3567" s="765"/>
      <c r="E3567" s="22"/>
      <c r="F3567" s="19">
        <v>56522</v>
      </c>
      <c r="G3567" s="14">
        <f t="shared" si="68"/>
        <v>-56522</v>
      </c>
      <c r="H3567" s="13" t="s">
        <v>4976</v>
      </c>
    </row>
    <row r="3568" spans="1:8" x14ac:dyDescent="0.25">
      <c r="A3568" s="112">
        <v>45310</v>
      </c>
      <c r="B3568" s="21" t="s">
        <v>8041</v>
      </c>
      <c r="C3568" s="13" t="s">
        <v>8454</v>
      </c>
      <c r="D3568" s="765"/>
      <c r="E3568" s="22"/>
      <c r="F3568" s="19">
        <v>24000</v>
      </c>
      <c r="G3568" s="14">
        <f t="shared" si="68"/>
        <v>-24000</v>
      </c>
      <c r="H3568" s="13" t="s">
        <v>4976</v>
      </c>
    </row>
    <row r="3569" spans="1:8" x14ac:dyDescent="0.25">
      <c r="A3569" s="112">
        <v>45310</v>
      </c>
      <c r="B3569" s="21" t="s">
        <v>2932</v>
      </c>
      <c r="C3569" s="13" t="s">
        <v>10110</v>
      </c>
      <c r="D3569" s="765"/>
      <c r="E3569" s="22"/>
      <c r="F3569" s="19">
        <v>76350</v>
      </c>
      <c r="G3569" s="14">
        <f t="shared" si="68"/>
        <v>-76350</v>
      </c>
      <c r="H3569" s="13" t="s">
        <v>4976</v>
      </c>
    </row>
    <row r="3570" spans="1:8" x14ac:dyDescent="0.25">
      <c r="A3570" s="112">
        <v>45310</v>
      </c>
      <c r="B3570" s="21" t="s">
        <v>8041</v>
      </c>
      <c r="C3570" s="13" t="s">
        <v>161</v>
      </c>
      <c r="D3570" s="765"/>
      <c r="E3570" s="22"/>
      <c r="F3570" s="19">
        <v>33213</v>
      </c>
      <c r="G3570" s="14">
        <f t="shared" si="68"/>
        <v>-33213</v>
      </c>
      <c r="H3570" s="13" t="s">
        <v>4976</v>
      </c>
    </row>
    <row r="3571" spans="1:8" x14ac:dyDescent="0.25">
      <c r="A3571" s="112">
        <v>45310</v>
      </c>
      <c r="B3571" s="21" t="s">
        <v>1399</v>
      </c>
      <c r="C3571" s="13" t="s">
        <v>1814</v>
      </c>
      <c r="D3571" s="765"/>
      <c r="E3571" s="22"/>
      <c r="F3571" s="19">
        <v>101800</v>
      </c>
      <c r="G3571" s="14">
        <f t="shared" si="68"/>
        <v>-101800</v>
      </c>
      <c r="H3571" s="13" t="s">
        <v>4976</v>
      </c>
    </row>
    <row r="3572" spans="1:8" x14ac:dyDescent="0.25">
      <c r="A3572" s="112">
        <v>45310</v>
      </c>
      <c r="B3572" s="21" t="s">
        <v>4720</v>
      </c>
      <c r="C3572" s="13" t="s">
        <v>1814</v>
      </c>
      <c r="D3572" s="765"/>
      <c r="E3572" s="22"/>
      <c r="F3572" s="19">
        <v>99334</v>
      </c>
      <c r="G3572" s="14">
        <f t="shared" si="68"/>
        <v>-99334</v>
      </c>
      <c r="H3572" s="13" t="s">
        <v>4976</v>
      </c>
    </row>
    <row r="3573" spans="1:8" x14ac:dyDescent="0.25">
      <c r="A3573" s="112">
        <v>45310</v>
      </c>
      <c r="B3573" s="21" t="s">
        <v>10230</v>
      </c>
      <c r="C3573" s="13" t="s">
        <v>11320</v>
      </c>
      <c r="D3573" s="765"/>
      <c r="E3573" s="22"/>
      <c r="F3573" s="19">
        <v>120000</v>
      </c>
      <c r="G3573" s="14">
        <f t="shared" si="68"/>
        <v>-120000</v>
      </c>
      <c r="H3573" s="13" t="s">
        <v>12265</v>
      </c>
    </row>
    <row r="3574" spans="1:8" x14ac:dyDescent="0.25">
      <c r="A3574" s="112">
        <v>45311</v>
      </c>
      <c r="B3574" s="21" t="s">
        <v>11883</v>
      </c>
      <c r="C3574" s="13" t="s">
        <v>7465</v>
      </c>
      <c r="D3574" s="765" t="s">
        <v>11794</v>
      </c>
      <c r="E3574" s="22">
        <v>774131</v>
      </c>
      <c r="F3574" s="19"/>
      <c r="G3574" s="14">
        <f t="shared" si="68"/>
        <v>774131</v>
      </c>
      <c r="H3574" s="13"/>
    </row>
    <row r="3575" spans="1:8" x14ac:dyDescent="0.25">
      <c r="A3575" s="112">
        <v>45313</v>
      </c>
      <c r="B3575" s="21" t="s">
        <v>11883</v>
      </c>
      <c r="C3575" s="13" t="s">
        <v>180</v>
      </c>
      <c r="D3575" s="765"/>
      <c r="E3575" s="22"/>
      <c r="F3575" s="19">
        <v>1119250</v>
      </c>
      <c r="G3575" s="14">
        <f t="shared" si="68"/>
        <v>-1119250</v>
      </c>
      <c r="H3575" s="13" t="s">
        <v>12241</v>
      </c>
    </row>
    <row r="3576" spans="1:8" x14ac:dyDescent="0.25">
      <c r="A3576" s="112">
        <v>45313</v>
      </c>
      <c r="B3576" s="21" t="s">
        <v>12192</v>
      </c>
      <c r="C3576" s="13" t="s">
        <v>180</v>
      </c>
      <c r="D3576" s="765" t="s">
        <v>12297</v>
      </c>
      <c r="E3576" s="22">
        <v>33710</v>
      </c>
      <c r="F3576" s="19"/>
      <c r="G3576" s="14">
        <f t="shared" si="68"/>
        <v>33710</v>
      </c>
      <c r="H3576" s="13" t="s">
        <v>341</v>
      </c>
    </row>
    <row r="3577" spans="1:8" x14ac:dyDescent="0.25">
      <c r="A3577" s="112">
        <v>45313</v>
      </c>
      <c r="B3577" s="21" t="s">
        <v>12192</v>
      </c>
      <c r="C3577" s="13" t="s">
        <v>180</v>
      </c>
      <c r="D3577" s="765" t="s">
        <v>12298</v>
      </c>
      <c r="E3577" s="22">
        <v>712701</v>
      </c>
      <c r="F3577" s="19"/>
      <c r="G3577" s="14">
        <f t="shared" si="68"/>
        <v>712701</v>
      </c>
      <c r="H3577" s="13" t="s">
        <v>12299</v>
      </c>
    </row>
    <row r="3578" spans="1:8" x14ac:dyDescent="0.25">
      <c r="A3578" s="112">
        <v>45313</v>
      </c>
      <c r="B3578" s="21" t="s">
        <v>12192</v>
      </c>
      <c r="C3578" s="13" t="s">
        <v>8392</v>
      </c>
      <c r="D3578" s="765" t="s">
        <v>12375</v>
      </c>
      <c r="E3578" s="22">
        <v>128444</v>
      </c>
      <c r="F3578" s="19"/>
      <c r="G3578" s="14">
        <f t="shared" si="68"/>
        <v>128444</v>
      </c>
      <c r="H3578" s="13"/>
    </row>
    <row r="3579" spans="1:8" x14ac:dyDescent="0.25">
      <c r="A3579" s="112">
        <v>45313</v>
      </c>
      <c r="B3579" s="21" t="s">
        <v>12192</v>
      </c>
      <c r="C3579" s="13" t="s">
        <v>166</v>
      </c>
      <c r="D3579" s="765" t="s">
        <v>12466</v>
      </c>
      <c r="E3579" s="22">
        <v>140000</v>
      </c>
      <c r="F3579" s="19"/>
      <c r="G3579" s="14">
        <f t="shared" si="68"/>
        <v>140000</v>
      </c>
      <c r="H3579" s="13"/>
    </row>
    <row r="3580" spans="1:8" x14ac:dyDescent="0.25">
      <c r="A3580" s="112">
        <v>45314</v>
      </c>
      <c r="B3580" s="21" t="s">
        <v>12192</v>
      </c>
      <c r="C3580" s="13" t="s">
        <v>166</v>
      </c>
      <c r="D3580" s="765" t="s">
        <v>12467</v>
      </c>
      <c r="E3580" s="22">
        <v>140000</v>
      </c>
      <c r="F3580" s="19"/>
      <c r="G3580" s="14">
        <f t="shared" si="68"/>
        <v>140000</v>
      </c>
      <c r="H3580" s="13"/>
    </row>
    <row r="3581" spans="1:8" x14ac:dyDescent="0.25">
      <c r="A3581" s="112">
        <v>45314</v>
      </c>
      <c r="B3581" s="21" t="s">
        <v>11883</v>
      </c>
      <c r="C3581" s="13" t="s">
        <v>7465</v>
      </c>
      <c r="D3581" s="765" t="s">
        <v>12300</v>
      </c>
      <c r="E3581" s="22">
        <v>816740</v>
      </c>
      <c r="F3581" s="19"/>
      <c r="G3581" s="14">
        <f t="shared" si="68"/>
        <v>816740</v>
      </c>
      <c r="H3581" s="13"/>
    </row>
    <row r="3582" spans="1:8" x14ac:dyDescent="0.25">
      <c r="A3582" s="112">
        <v>45315</v>
      </c>
      <c r="B3582" s="21" t="s">
        <v>11883</v>
      </c>
      <c r="C3582" s="13" t="s">
        <v>7465</v>
      </c>
      <c r="D3582" s="765" t="s">
        <v>12301</v>
      </c>
      <c r="E3582" s="22">
        <v>45600</v>
      </c>
      <c r="F3582" s="19"/>
      <c r="G3582" s="14">
        <f t="shared" si="68"/>
        <v>45600</v>
      </c>
      <c r="H3582" s="13"/>
    </row>
    <row r="3583" spans="1:8" x14ac:dyDescent="0.25">
      <c r="A3583" s="112">
        <v>45315</v>
      </c>
      <c r="B3583" s="21" t="s">
        <v>12192</v>
      </c>
      <c r="C3583" s="13" t="s">
        <v>166</v>
      </c>
      <c r="D3583" s="765" t="s">
        <v>12468</v>
      </c>
      <c r="E3583" s="22">
        <v>140000</v>
      </c>
      <c r="F3583" s="19"/>
      <c r="G3583" s="14">
        <f t="shared" si="68"/>
        <v>140000</v>
      </c>
      <c r="H3583" s="13"/>
    </row>
    <row r="3584" spans="1:8" x14ac:dyDescent="0.25">
      <c r="A3584" s="112">
        <v>45315</v>
      </c>
      <c r="B3584" s="21" t="s">
        <v>10230</v>
      </c>
      <c r="C3584" s="13" t="s">
        <v>7465</v>
      </c>
      <c r="D3584" s="765"/>
      <c r="E3584" s="22"/>
      <c r="F3584" s="19">
        <v>1000000</v>
      </c>
      <c r="G3584" s="14">
        <f t="shared" si="68"/>
        <v>-1000000</v>
      </c>
      <c r="H3584" s="13" t="s">
        <v>12022</v>
      </c>
    </row>
    <row r="3585" spans="1:8" x14ac:dyDescent="0.25">
      <c r="A3585" s="112">
        <v>45315</v>
      </c>
      <c r="B3585" s="21" t="s">
        <v>12192</v>
      </c>
      <c r="C3585" s="13" t="s">
        <v>8898</v>
      </c>
      <c r="D3585" s="765"/>
      <c r="E3585" s="22">
        <v>312552</v>
      </c>
      <c r="F3585" s="19"/>
      <c r="G3585" s="14">
        <f t="shared" si="68"/>
        <v>312552</v>
      </c>
      <c r="H3585" s="13"/>
    </row>
    <row r="3586" spans="1:8" x14ac:dyDescent="0.25">
      <c r="A3586" s="112">
        <v>45315</v>
      </c>
      <c r="B3586" s="21" t="s">
        <v>12192</v>
      </c>
      <c r="C3586" s="13" t="s">
        <v>8898</v>
      </c>
      <c r="D3586" s="765"/>
      <c r="E3586" s="22"/>
      <c r="F3586" s="19">
        <v>150000</v>
      </c>
      <c r="G3586" s="14">
        <f t="shared" si="68"/>
        <v>-150000</v>
      </c>
      <c r="H3586" s="13" t="s">
        <v>12289</v>
      </c>
    </row>
    <row r="3587" spans="1:8" x14ac:dyDescent="0.25">
      <c r="A3587" s="112">
        <v>45315</v>
      </c>
      <c r="B3587" s="21" t="s">
        <v>11883</v>
      </c>
      <c r="C3587" s="13" t="s">
        <v>8392</v>
      </c>
      <c r="D3587" s="765" t="s">
        <v>12376</v>
      </c>
      <c r="E3587" s="22">
        <v>2308000</v>
      </c>
      <c r="F3587" s="19"/>
      <c r="G3587" s="14">
        <f t="shared" si="68"/>
        <v>2308000</v>
      </c>
      <c r="H3587" s="13"/>
    </row>
    <row r="3588" spans="1:8" x14ac:dyDescent="0.25">
      <c r="A3588" s="112">
        <v>45315</v>
      </c>
      <c r="B3588" s="21" t="s">
        <v>10907</v>
      </c>
      <c r="C3588" s="13" t="s">
        <v>8392</v>
      </c>
      <c r="D3588" s="765" t="s">
        <v>12377</v>
      </c>
      <c r="E3588" s="22">
        <v>20637</v>
      </c>
      <c r="F3588" s="19"/>
      <c r="G3588" s="14">
        <f t="shared" si="68"/>
        <v>20637</v>
      </c>
      <c r="H3588" s="13"/>
    </row>
    <row r="3589" spans="1:8" x14ac:dyDescent="0.25">
      <c r="A3589" s="112">
        <v>45315</v>
      </c>
      <c r="B3589" s="21" t="s">
        <v>9830</v>
      </c>
      <c r="C3589" s="13" t="s">
        <v>8392</v>
      </c>
      <c r="D3589" s="765" t="s">
        <v>12378</v>
      </c>
      <c r="E3589" s="22">
        <v>15317</v>
      </c>
      <c r="F3589" s="19"/>
      <c r="G3589" s="14">
        <f t="shared" si="68"/>
        <v>15317</v>
      </c>
      <c r="H3589" s="13"/>
    </row>
    <row r="3590" spans="1:8" x14ac:dyDescent="0.25">
      <c r="A3590" s="112">
        <v>45316</v>
      </c>
      <c r="B3590" s="21" t="s">
        <v>10230</v>
      </c>
      <c r="C3590" s="13" t="s">
        <v>164</v>
      </c>
      <c r="D3590" s="765" t="s">
        <v>12478</v>
      </c>
      <c r="E3590" s="22">
        <v>6729</v>
      </c>
      <c r="F3590" s="19"/>
      <c r="G3590" s="14">
        <f t="shared" si="68"/>
        <v>6729</v>
      </c>
      <c r="H3590" s="13"/>
    </row>
    <row r="3591" spans="1:8" x14ac:dyDescent="0.25">
      <c r="A3591" s="112">
        <v>45316</v>
      </c>
      <c r="B3591" s="21" t="s">
        <v>10907</v>
      </c>
      <c r="C3591" s="13" t="s">
        <v>12480</v>
      </c>
      <c r="D3591" s="765" t="s">
        <v>9243</v>
      </c>
      <c r="E3591" s="22">
        <v>27608</v>
      </c>
      <c r="F3591" s="19"/>
      <c r="G3591" s="14">
        <f t="shared" si="68"/>
        <v>27608</v>
      </c>
      <c r="H3591" s="13"/>
    </row>
    <row r="3592" spans="1:8" x14ac:dyDescent="0.25">
      <c r="A3592" s="112">
        <v>45316</v>
      </c>
      <c r="B3592" s="21" t="s">
        <v>11883</v>
      </c>
      <c r="C3592" s="13" t="s">
        <v>6845</v>
      </c>
      <c r="D3592" s="765"/>
      <c r="E3592" s="22">
        <v>903164</v>
      </c>
      <c r="F3592" s="19"/>
      <c r="G3592" s="14">
        <f t="shared" si="68"/>
        <v>903164</v>
      </c>
      <c r="H3592" s="13"/>
    </row>
    <row r="3593" spans="1:8" x14ac:dyDescent="0.25">
      <c r="A3593" s="112">
        <v>45316</v>
      </c>
      <c r="B3593" s="21" t="s">
        <v>11883</v>
      </c>
      <c r="C3593" s="13" t="s">
        <v>6845</v>
      </c>
      <c r="D3593" s="765"/>
      <c r="E3593" s="22"/>
      <c r="F3593" s="19">
        <v>500000</v>
      </c>
      <c r="G3593" s="14">
        <f t="shared" si="68"/>
        <v>-500000</v>
      </c>
      <c r="H3593" s="13" t="s">
        <v>12022</v>
      </c>
    </row>
    <row r="3594" spans="1:8" x14ac:dyDescent="0.25">
      <c r="A3594" s="112">
        <v>45316</v>
      </c>
      <c r="B3594" s="21" t="s">
        <v>11883</v>
      </c>
      <c r="C3594" s="13" t="s">
        <v>8392</v>
      </c>
      <c r="D3594" s="765"/>
      <c r="E3594" s="22"/>
      <c r="F3594" s="19">
        <v>1000000</v>
      </c>
      <c r="G3594" s="14">
        <f t="shared" si="68"/>
        <v>-1000000</v>
      </c>
      <c r="H3594" s="13" t="s">
        <v>12303</v>
      </c>
    </row>
    <row r="3595" spans="1:8" x14ac:dyDescent="0.25">
      <c r="A3595" s="112">
        <v>45317</v>
      </c>
      <c r="B3595" s="21" t="s">
        <v>10907</v>
      </c>
      <c r="C3595" s="13" t="s">
        <v>7952</v>
      </c>
      <c r="D3595" s="765"/>
      <c r="E3595" s="22"/>
      <c r="F3595" s="19">
        <v>500000</v>
      </c>
      <c r="G3595" s="14">
        <f t="shared" si="68"/>
        <v>-500000</v>
      </c>
      <c r="H3595" s="13" t="s">
        <v>12320</v>
      </c>
    </row>
    <row r="3596" spans="1:8" x14ac:dyDescent="0.25">
      <c r="A3596" s="112">
        <v>45317</v>
      </c>
      <c r="B3596" s="21" t="s">
        <v>10907</v>
      </c>
      <c r="C3596" s="13" t="s">
        <v>166</v>
      </c>
      <c r="D3596" s="765" t="s">
        <v>12469</v>
      </c>
      <c r="E3596" s="22">
        <v>22950</v>
      </c>
      <c r="F3596" s="19"/>
      <c r="G3596" s="14">
        <f t="shared" si="68"/>
        <v>22950</v>
      </c>
      <c r="H3596" s="13"/>
    </row>
    <row r="3597" spans="1:8" x14ac:dyDescent="0.25">
      <c r="A3597" s="112">
        <v>45317</v>
      </c>
      <c r="B3597" s="21" t="s">
        <v>10574</v>
      </c>
      <c r="C3597" s="13" t="s">
        <v>8089</v>
      </c>
      <c r="D3597" s="765"/>
      <c r="E3597" s="22"/>
      <c r="F3597" s="19">
        <v>500000</v>
      </c>
      <c r="G3597" s="14">
        <f t="shared" si="68"/>
        <v>-500000</v>
      </c>
      <c r="H3597" s="13" t="s">
        <v>12322</v>
      </c>
    </row>
    <row r="3598" spans="1:8" x14ac:dyDescent="0.25">
      <c r="A3598" s="112">
        <v>45320</v>
      </c>
      <c r="B3598" s="21" t="s">
        <v>9830</v>
      </c>
      <c r="C3598" s="13" t="s">
        <v>180</v>
      </c>
      <c r="D3598" s="765"/>
      <c r="E3598" s="22"/>
      <c r="F3598" s="19">
        <v>491000</v>
      </c>
      <c r="G3598" s="14">
        <f t="shared" si="68"/>
        <v>-491000</v>
      </c>
      <c r="H3598" s="13" t="s">
        <v>12345</v>
      </c>
    </row>
    <row r="3599" spans="1:8" x14ac:dyDescent="0.25">
      <c r="A3599" s="112">
        <v>45320</v>
      </c>
      <c r="B3599" s="21" t="s">
        <v>11883</v>
      </c>
      <c r="C3599" s="13" t="s">
        <v>7465</v>
      </c>
      <c r="D3599" s="765"/>
      <c r="E3599" s="22"/>
      <c r="F3599" s="19">
        <v>650000</v>
      </c>
      <c r="G3599" s="14">
        <f t="shared" si="68"/>
        <v>-650000</v>
      </c>
      <c r="H3599" s="13" t="s">
        <v>12346</v>
      </c>
    </row>
    <row r="3600" spans="1:8" x14ac:dyDescent="0.25">
      <c r="A3600" s="112">
        <v>45320</v>
      </c>
      <c r="B3600" s="21" t="s">
        <v>10574</v>
      </c>
      <c r="C3600" s="13" t="s">
        <v>7465</v>
      </c>
      <c r="D3600" s="765"/>
      <c r="E3600" s="22"/>
      <c r="F3600" s="19">
        <v>700000</v>
      </c>
      <c r="G3600" s="14">
        <f t="shared" ref="G3600:G3700" si="70">E3600-F3600</f>
        <v>-700000</v>
      </c>
      <c r="H3600" s="13" t="s">
        <v>12346</v>
      </c>
    </row>
    <row r="3601" spans="1:8" x14ac:dyDescent="0.25">
      <c r="A3601" s="112">
        <v>45320</v>
      </c>
      <c r="B3601" s="21" t="s">
        <v>8557</v>
      </c>
      <c r="C3601" s="13" t="s">
        <v>7465</v>
      </c>
      <c r="D3601" s="765" t="s">
        <v>12374</v>
      </c>
      <c r="E3601" s="22">
        <v>174312</v>
      </c>
      <c r="F3601" s="19"/>
      <c r="G3601" s="14">
        <f t="shared" si="70"/>
        <v>174312</v>
      </c>
      <c r="H3601" s="13"/>
    </row>
    <row r="3602" spans="1:8" x14ac:dyDescent="0.25">
      <c r="A3602" s="112">
        <v>45320</v>
      </c>
      <c r="B3602" s="21" t="s">
        <v>11605</v>
      </c>
      <c r="C3602" s="13" t="s">
        <v>180</v>
      </c>
      <c r="D3602" s="765" t="s">
        <v>12473</v>
      </c>
      <c r="E3602" s="22">
        <v>127710</v>
      </c>
      <c r="F3602" s="19"/>
      <c r="G3602" s="14">
        <f t="shared" si="70"/>
        <v>127710</v>
      </c>
      <c r="H3602" s="13"/>
    </row>
    <row r="3603" spans="1:8" x14ac:dyDescent="0.25">
      <c r="A3603" s="112">
        <v>45321</v>
      </c>
      <c r="B3603" s="21" t="s">
        <v>12192</v>
      </c>
      <c r="C3603" s="13" t="s">
        <v>180</v>
      </c>
      <c r="D3603" s="765" t="s">
        <v>12474</v>
      </c>
      <c r="E3603" s="22">
        <v>63855</v>
      </c>
      <c r="F3603" s="19"/>
      <c r="G3603" s="14">
        <f t="shared" si="70"/>
        <v>63855</v>
      </c>
      <c r="H3603" s="13"/>
    </row>
    <row r="3604" spans="1:8" x14ac:dyDescent="0.25">
      <c r="A3604" s="112">
        <v>45321</v>
      </c>
      <c r="B3604" s="21" t="s">
        <v>11883</v>
      </c>
      <c r="C3604" s="13" t="s">
        <v>7465</v>
      </c>
      <c r="D3604" s="765" t="s">
        <v>12369</v>
      </c>
      <c r="E3604" s="22">
        <v>789331</v>
      </c>
      <c r="F3604" s="19"/>
      <c r="G3604" s="14">
        <f t="shared" si="70"/>
        <v>789331</v>
      </c>
      <c r="H3604" s="13"/>
    </row>
    <row r="3605" spans="1:8" x14ac:dyDescent="0.25">
      <c r="A3605" s="112">
        <v>45321</v>
      </c>
      <c r="B3605" s="21" t="s">
        <v>12192</v>
      </c>
      <c r="C3605" s="13" t="s">
        <v>166</v>
      </c>
      <c r="D3605" s="765" t="s">
        <v>12470</v>
      </c>
      <c r="E3605" s="22">
        <v>140000</v>
      </c>
      <c r="F3605" s="19"/>
      <c r="G3605" s="14">
        <f t="shared" si="70"/>
        <v>140000</v>
      </c>
      <c r="H3605" s="13"/>
    </row>
    <row r="3606" spans="1:8" x14ac:dyDescent="0.25">
      <c r="A3606" s="112">
        <v>45321</v>
      </c>
      <c r="B3606" s="21" t="s">
        <v>12192</v>
      </c>
      <c r="C3606" s="13" t="s">
        <v>166</v>
      </c>
      <c r="D3606" s="765" t="s">
        <v>12471</v>
      </c>
      <c r="E3606" s="22">
        <v>140000</v>
      </c>
      <c r="F3606" s="19"/>
      <c r="G3606" s="14">
        <f t="shared" si="70"/>
        <v>140000</v>
      </c>
      <c r="H3606" s="13"/>
    </row>
    <row r="3607" spans="1:8" x14ac:dyDescent="0.25">
      <c r="A3607" s="112">
        <v>45321</v>
      </c>
      <c r="B3607" s="21" t="s">
        <v>11883</v>
      </c>
      <c r="C3607" s="13" t="s">
        <v>12372</v>
      </c>
      <c r="D3607" s="765" t="s">
        <v>12373</v>
      </c>
      <c r="E3607" s="22">
        <v>169119</v>
      </c>
      <c r="F3607" s="19"/>
      <c r="G3607" s="14">
        <f t="shared" si="70"/>
        <v>169119</v>
      </c>
      <c r="H3607" s="13"/>
    </row>
    <row r="3608" spans="1:8" x14ac:dyDescent="0.25">
      <c r="A3608" s="112">
        <v>45321</v>
      </c>
      <c r="B3608" s="21" t="s">
        <v>11883</v>
      </c>
      <c r="C3608" s="13" t="s">
        <v>169</v>
      </c>
      <c r="D3608" s="765" t="s">
        <v>11207</v>
      </c>
      <c r="E3608" s="22">
        <v>73000</v>
      </c>
      <c r="F3608" s="19"/>
      <c r="G3608" s="14">
        <f t="shared" si="70"/>
        <v>73000</v>
      </c>
      <c r="H3608" s="13"/>
    </row>
    <row r="3609" spans="1:8" x14ac:dyDescent="0.25">
      <c r="A3609" s="112">
        <v>45322</v>
      </c>
      <c r="B3609" s="21" t="s">
        <v>9984</v>
      </c>
      <c r="C3609" s="13" t="s">
        <v>169</v>
      </c>
      <c r="D3609" s="765"/>
      <c r="E3609" s="22"/>
      <c r="F3609" s="19">
        <v>100000</v>
      </c>
      <c r="G3609" s="14">
        <f t="shared" si="70"/>
        <v>-100000</v>
      </c>
      <c r="H3609" s="1258" t="s">
        <v>13036</v>
      </c>
    </row>
    <row r="3610" spans="1:8" x14ac:dyDescent="0.25">
      <c r="A3610" s="112">
        <v>45322</v>
      </c>
      <c r="B3610" s="21" t="s">
        <v>10574</v>
      </c>
      <c r="C3610" s="13" t="s">
        <v>169</v>
      </c>
      <c r="D3610" s="765"/>
      <c r="E3610" s="22"/>
      <c r="F3610" s="19">
        <v>200000</v>
      </c>
      <c r="G3610" s="14">
        <f t="shared" si="70"/>
        <v>-200000</v>
      </c>
      <c r="H3610" s="1259"/>
    </row>
    <row r="3611" spans="1:8" x14ac:dyDescent="0.25">
      <c r="A3611" s="112">
        <v>45322</v>
      </c>
      <c r="B3611" s="21" t="s">
        <v>11883</v>
      </c>
      <c r="C3611" s="13" t="s">
        <v>166</v>
      </c>
      <c r="D3611" s="765" t="s">
        <v>12472</v>
      </c>
      <c r="E3611" s="22">
        <v>56000</v>
      </c>
      <c r="F3611" s="19"/>
      <c r="G3611" s="14">
        <f t="shared" si="70"/>
        <v>56000</v>
      </c>
      <c r="H3611" s="13"/>
    </row>
    <row r="3612" spans="1:8" x14ac:dyDescent="0.25">
      <c r="A3612" s="112">
        <v>45323</v>
      </c>
      <c r="B3612" s="21" t="s">
        <v>11883</v>
      </c>
      <c r="C3612" s="13" t="s">
        <v>8392</v>
      </c>
      <c r="D3612" s="765" t="s">
        <v>12458</v>
      </c>
      <c r="E3612" s="22">
        <v>294353</v>
      </c>
      <c r="F3612" s="19"/>
      <c r="G3612" s="14">
        <f t="shared" si="70"/>
        <v>294353</v>
      </c>
      <c r="H3612" s="13"/>
    </row>
    <row r="3613" spans="1:8" x14ac:dyDescent="0.25">
      <c r="A3613" s="112">
        <v>45323</v>
      </c>
      <c r="B3613" s="21" t="s">
        <v>9830</v>
      </c>
      <c r="C3613" s="13" t="s">
        <v>8392</v>
      </c>
      <c r="D3613" s="765" t="s">
        <v>12459</v>
      </c>
      <c r="E3613" s="22">
        <v>186369</v>
      </c>
      <c r="F3613" s="19"/>
      <c r="G3613" s="14">
        <f t="shared" si="70"/>
        <v>186369</v>
      </c>
      <c r="H3613" s="13"/>
    </row>
    <row r="3614" spans="1:8" x14ac:dyDescent="0.25">
      <c r="A3614" s="112">
        <v>45324</v>
      </c>
      <c r="B3614" s="21" t="s">
        <v>4720</v>
      </c>
      <c r="C3614" s="13" t="s">
        <v>8392</v>
      </c>
      <c r="D3614" s="765" t="s">
        <v>12460</v>
      </c>
      <c r="E3614" s="22">
        <v>162620</v>
      </c>
      <c r="F3614" s="19"/>
      <c r="G3614" s="14">
        <f t="shared" si="70"/>
        <v>162620</v>
      </c>
      <c r="H3614" s="13"/>
    </row>
    <row r="3615" spans="1:8" x14ac:dyDescent="0.25">
      <c r="A3615" s="112">
        <v>45324</v>
      </c>
      <c r="B3615" s="21" t="s">
        <v>10907</v>
      </c>
      <c r="C3615" s="13" t="s">
        <v>164</v>
      </c>
      <c r="D3615" s="765" t="s">
        <v>12476</v>
      </c>
      <c r="E3615" s="22">
        <v>756</v>
      </c>
      <c r="F3615" s="19"/>
      <c r="G3615" s="14">
        <f t="shared" si="70"/>
        <v>756</v>
      </c>
      <c r="H3615" s="13"/>
    </row>
    <row r="3616" spans="1:8" x14ac:dyDescent="0.25">
      <c r="A3616" s="112">
        <v>45324</v>
      </c>
      <c r="B3616" s="21" t="s">
        <v>12192</v>
      </c>
      <c r="C3616" s="13" t="s">
        <v>8392</v>
      </c>
      <c r="D3616" s="765" t="s">
        <v>12461</v>
      </c>
      <c r="E3616" s="22">
        <v>220142</v>
      </c>
      <c r="F3616" s="19"/>
      <c r="G3616" s="14">
        <f t="shared" si="70"/>
        <v>220142</v>
      </c>
      <c r="H3616" s="13"/>
    </row>
    <row r="3617" spans="1:8" x14ac:dyDescent="0.25">
      <c r="A3617" s="112">
        <v>45324</v>
      </c>
      <c r="B3617" s="21" t="s">
        <v>9830</v>
      </c>
      <c r="C3617" s="13" t="s">
        <v>7465</v>
      </c>
      <c r="D3617" s="765" t="s">
        <v>12370</v>
      </c>
      <c r="E3617" s="22">
        <v>138352</v>
      </c>
      <c r="F3617" s="19"/>
      <c r="G3617" s="14">
        <f t="shared" si="70"/>
        <v>138352</v>
      </c>
      <c r="H3617" s="13"/>
    </row>
    <row r="3618" spans="1:8" x14ac:dyDescent="0.25">
      <c r="A3618" s="112">
        <v>45324</v>
      </c>
      <c r="B3618" s="21" t="s">
        <v>9830</v>
      </c>
      <c r="C3618" s="13" t="s">
        <v>7465</v>
      </c>
      <c r="D3618" s="765" t="s">
        <v>12371</v>
      </c>
      <c r="E3618" s="22">
        <v>131702</v>
      </c>
      <c r="F3618" s="19"/>
      <c r="G3618" s="14">
        <f t="shared" si="70"/>
        <v>131702</v>
      </c>
      <c r="H3618" s="13"/>
    </row>
    <row r="3619" spans="1:8" x14ac:dyDescent="0.25">
      <c r="A3619" s="112">
        <v>45325</v>
      </c>
      <c r="B3619" s="21" t="s">
        <v>11883</v>
      </c>
      <c r="C3619" s="13" t="s">
        <v>1197</v>
      </c>
      <c r="D3619" s="765"/>
      <c r="E3619" s="22"/>
      <c r="F3619" s="19">
        <v>158688</v>
      </c>
      <c r="G3619" s="14">
        <f t="shared" si="70"/>
        <v>-158688</v>
      </c>
      <c r="H3619" s="13" t="s">
        <v>1156</v>
      </c>
    </row>
    <row r="3620" spans="1:8" x14ac:dyDescent="0.25">
      <c r="A3620" s="112">
        <v>45329</v>
      </c>
      <c r="B3620" s="21" t="s">
        <v>11883</v>
      </c>
      <c r="C3620" s="13" t="s">
        <v>7465</v>
      </c>
      <c r="D3620" s="765" t="s">
        <v>12483</v>
      </c>
      <c r="E3620" s="22">
        <v>704112</v>
      </c>
      <c r="F3620" s="19"/>
      <c r="G3620" s="14">
        <f t="shared" si="70"/>
        <v>704112</v>
      </c>
      <c r="H3620" s="13"/>
    </row>
    <row r="3621" spans="1:8" x14ac:dyDescent="0.25">
      <c r="A3621" s="112">
        <v>45329</v>
      </c>
      <c r="B3621" s="21" t="s">
        <v>12192</v>
      </c>
      <c r="C3621" s="13" t="s">
        <v>8898</v>
      </c>
      <c r="D3621" s="765"/>
      <c r="E3621" s="22"/>
      <c r="F3621" s="19">
        <v>162500</v>
      </c>
      <c r="G3621" s="14">
        <f t="shared" si="70"/>
        <v>-162500</v>
      </c>
      <c r="H3621" s="13" t="s">
        <v>12022</v>
      </c>
    </row>
    <row r="3622" spans="1:8" x14ac:dyDescent="0.25">
      <c r="A3622" s="112">
        <v>45329</v>
      </c>
      <c r="B3622" s="21" t="s">
        <v>12192</v>
      </c>
      <c r="C3622" s="13" t="s">
        <v>8898</v>
      </c>
      <c r="D3622" s="765"/>
      <c r="E3622" s="22"/>
      <c r="F3622" s="19">
        <v>52</v>
      </c>
      <c r="G3622" s="14">
        <f t="shared" si="70"/>
        <v>-52</v>
      </c>
      <c r="H3622" s="13" t="s">
        <v>3917</v>
      </c>
    </row>
    <row r="3623" spans="1:8" x14ac:dyDescent="0.25">
      <c r="A3623" s="112">
        <v>45329</v>
      </c>
      <c r="B3623" s="21" t="s">
        <v>11883</v>
      </c>
      <c r="C3623" s="13" t="s">
        <v>1197</v>
      </c>
      <c r="D3623" s="765" t="s">
        <v>12462</v>
      </c>
      <c r="E3623" s="22">
        <v>158688</v>
      </c>
      <c r="F3623" s="19"/>
      <c r="G3623" s="14">
        <f t="shared" si="70"/>
        <v>158688</v>
      </c>
      <c r="H3623" s="13"/>
    </row>
    <row r="3624" spans="1:8" x14ac:dyDescent="0.25">
      <c r="A3624" s="112">
        <v>45331</v>
      </c>
      <c r="B3624" s="21" t="s">
        <v>11883</v>
      </c>
      <c r="C3624" s="13" t="s">
        <v>12024</v>
      </c>
      <c r="D3624" s="765"/>
      <c r="E3624" s="22">
        <v>850000</v>
      </c>
      <c r="F3624" s="19"/>
      <c r="G3624" s="14">
        <f t="shared" si="70"/>
        <v>850000</v>
      </c>
      <c r="H3624" s="13" t="s">
        <v>12433</v>
      </c>
    </row>
    <row r="3625" spans="1:8" x14ac:dyDescent="0.25">
      <c r="A3625" s="112">
        <v>45331</v>
      </c>
      <c r="B3625" s="21" t="s">
        <v>10907</v>
      </c>
      <c r="C3625" s="13" t="s">
        <v>166</v>
      </c>
      <c r="D3625" s="765" t="s">
        <v>12669</v>
      </c>
      <c r="E3625" s="22">
        <v>8000</v>
      </c>
      <c r="F3625" s="19"/>
      <c r="G3625" s="14">
        <f t="shared" si="70"/>
        <v>8000</v>
      </c>
      <c r="H3625" s="13"/>
    </row>
    <row r="3626" spans="1:8" x14ac:dyDescent="0.25">
      <c r="A3626" s="112">
        <v>45332</v>
      </c>
      <c r="B3626" s="21" t="s">
        <v>11883</v>
      </c>
      <c r="C3626" s="13" t="s">
        <v>12024</v>
      </c>
      <c r="D3626" s="765"/>
      <c r="E3626" s="22"/>
      <c r="F3626" s="19">
        <v>500000</v>
      </c>
      <c r="G3626" s="14">
        <f t="shared" si="70"/>
        <v>-500000</v>
      </c>
      <c r="H3626" s="13" t="s">
        <v>12022</v>
      </c>
    </row>
    <row r="3627" spans="1:8" x14ac:dyDescent="0.25">
      <c r="A3627" s="112">
        <v>45334</v>
      </c>
      <c r="B3627" s="21" t="s">
        <v>11883</v>
      </c>
      <c r="C3627" s="13" t="s">
        <v>8089</v>
      </c>
      <c r="D3627" s="765"/>
      <c r="E3627" s="22"/>
      <c r="F3627" s="19">
        <v>500000</v>
      </c>
      <c r="G3627" s="14">
        <f t="shared" si="70"/>
        <v>-500000</v>
      </c>
      <c r="H3627" s="13" t="s">
        <v>12454</v>
      </c>
    </row>
    <row r="3628" spans="1:8" x14ac:dyDescent="0.25">
      <c r="A3628" s="112">
        <v>45335</v>
      </c>
      <c r="B3628" s="21" t="s">
        <v>11883</v>
      </c>
      <c r="C3628" s="13" t="s">
        <v>7465</v>
      </c>
      <c r="D3628" s="765" t="s">
        <v>12484</v>
      </c>
      <c r="E3628" s="22">
        <v>688912</v>
      </c>
      <c r="F3628" s="19"/>
      <c r="G3628" s="14">
        <f t="shared" si="70"/>
        <v>688912</v>
      </c>
      <c r="H3628" s="13"/>
    </row>
    <row r="3629" spans="1:8" x14ac:dyDescent="0.25">
      <c r="A3629" s="112">
        <v>45335</v>
      </c>
      <c r="B3629" s="21" t="s">
        <v>8557</v>
      </c>
      <c r="C3629" s="13" t="s">
        <v>7465</v>
      </c>
      <c r="D3629" s="765" t="s">
        <v>12485</v>
      </c>
      <c r="E3629" s="22">
        <v>52109</v>
      </c>
      <c r="F3629" s="19"/>
      <c r="G3629" s="14">
        <f t="shared" si="70"/>
        <v>52109</v>
      </c>
      <c r="H3629" s="13"/>
    </row>
    <row r="3630" spans="1:8" x14ac:dyDescent="0.25">
      <c r="A3630" s="112">
        <v>45335</v>
      </c>
      <c r="B3630" s="21" t="s">
        <v>11883</v>
      </c>
      <c r="C3630" s="13" t="s">
        <v>7465</v>
      </c>
      <c r="D3630" s="765" t="s">
        <v>11258</v>
      </c>
      <c r="E3630" s="22">
        <v>90000</v>
      </c>
      <c r="F3630" s="19"/>
      <c r="G3630" s="14">
        <f t="shared" si="70"/>
        <v>90000</v>
      </c>
      <c r="H3630" s="13"/>
    </row>
    <row r="3631" spans="1:8" x14ac:dyDescent="0.25">
      <c r="A3631" s="112">
        <v>45336</v>
      </c>
      <c r="B3631" s="21" t="s">
        <v>11883</v>
      </c>
      <c r="C3631" s="13" t="s">
        <v>8392</v>
      </c>
      <c r="D3631" s="765"/>
      <c r="E3631" s="22"/>
      <c r="F3631" s="19">
        <v>1000000</v>
      </c>
      <c r="G3631" s="14">
        <f t="shared" si="70"/>
        <v>-1000000</v>
      </c>
      <c r="H3631" s="13" t="s">
        <v>12303</v>
      </c>
    </row>
    <row r="3632" spans="1:8" x14ac:dyDescent="0.25">
      <c r="A3632" s="112">
        <v>45336</v>
      </c>
      <c r="B3632" s="21" t="s">
        <v>8557</v>
      </c>
      <c r="C3632" s="13" t="s">
        <v>8392</v>
      </c>
      <c r="D3632" s="765" t="s">
        <v>12586</v>
      </c>
      <c r="E3632" s="22">
        <v>38932</v>
      </c>
      <c r="F3632" s="19"/>
      <c r="G3632" s="14">
        <f t="shared" si="70"/>
        <v>38932</v>
      </c>
      <c r="H3632" s="13"/>
    </row>
    <row r="3633" spans="1:8" x14ac:dyDescent="0.25">
      <c r="A3633" s="112">
        <v>45337</v>
      </c>
      <c r="B3633" s="21" t="s">
        <v>11883</v>
      </c>
      <c r="C3633" s="13" t="s">
        <v>8392</v>
      </c>
      <c r="D3633" s="765" t="s">
        <v>12587</v>
      </c>
      <c r="E3633" s="22">
        <v>23692</v>
      </c>
      <c r="F3633" s="19"/>
      <c r="G3633" s="14">
        <f t="shared" si="70"/>
        <v>23692</v>
      </c>
      <c r="H3633" s="13"/>
    </row>
    <row r="3634" spans="1:8" x14ac:dyDescent="0.25">
      <c r="A3634" s="112">
        <v>45337</v>
      </c>
      <c r="B3634" s="21" t="s">
        <v>11507</v>
      </c>
      <c r="C3634" s="13" t="s">
        <v>8392</v>
      </c>
      <c r="D3634" s="765" t="s">
        <v>12588</v>
      </c>
      <c r="E3634" s="22">
        <v>59502</v>
      </c>
      <c r="F3634" s="19"/>
      <c r="G3634" s="14">
        <f t="shared" si="70"/>
        <v>59502</v>
      </c>
      <c r="H3634" s="13"/>
    </row>
    <row r="3635" spans="1:8" x14ac:dyDescent="0.25">
      <c r="A3635" s="112">
        <v>45337</v>
      </c>
      <c r="B3635" s="21" t="s">
        <v>12192</v>
      </c>
      <c r="C3635" s="13" t="s">
        <v>8392</v>
      </c>
      <c r="D3635" s="765" t="s">
        <v>12589</v>
      </c>
      <c r="E3635" s="22">
        <v>136842</v>
      </c>
      <c r="F3635" s="19"/>
      <c r="G3635" s="14">
        <f t="shared" si="70"/>
        <v>136842</v>
      </c>
      <c r="H3635" s="13"/>
    </row>
    <row r="3636" spans="1:8" x14ac:dyDescent="0.25">
      <c r="A3636" s="112">
        <v>45337</v>
      </c>
      <c r="B3636" s="21" t="s">
        <v>12232</v>
      </c>
      <c r="C3636" s="13" t="s">
        <v>12372</v>
      </c>
      <c r="D3636" s="765" t="s">
        <v>12595</v>
      </c>
      <c r="E3636" s="22">
        <v>27500</v>
      </c>
      <c r="F3636" s="19"/>
      <c r="G3636" s="14">
        <f t="shared" si="70"/>
        <v>27500</v>
      </c>
      <c r="H3636" s="13"/>
    </row>
    <row r="3637" spans="1:8" x14ac:dyDescent="0.25">
      <c r="A3637" s="112">
        <v>45338</v>
      </c>
      <c r="B3637" s="21" t="s">
        <v>11883</v>
      </c>
      <c r="C3637" s="13" t="s">
        <v>7465</v>
      </c>
      <c r="D3637" s="765" t="s">
        <v>12592</v>
      </c>
      <c r="E3637" s="22">
        <v>549168</v>
      </c>
      <c r="F3637" s="19"/>
      <c r="G3637" s="14">
        <f t="shared" si="70"/>
        <v>549168</v>
      </c>
      <c r="H3637" s="13"/>
    </row>
    <row r="3638" spans="1:8" x14ac:dyDescent="0.25">
      <c r="A3638" s="112">
        <v>45338</v>
      </c>
      <c r="B3638" s="21" t="s">
        <v>11883</v>
      </c>
      <c r="C3638" s="13" t="s">
        <v>7465</v>
      </c>
      <c r="D3638" s="765" t="s">
        <v>12593</v>
      </c>
      <c r="E3638" s="22">
        <v>336414</v>
      </c>
      <c r="F3638" s="19"/>
      <c r="G3638" s="14">
        <f t="shared" si="70"/>
        <v>336414</v>
      </c>
      <c r="H3638" s="13"/>
    </row>
    <row r="3639" spans="1:8" x14ac:dyDescent="0.25">
      <c r="A3639" s="112">
        <v>45339</v>
      </c>
      <c r="B3639" s="21" t="s">
        <v>11883</v>
      </c>
      <c r="C3639" s="13" t="s">
        <v>8392</v>
      </c>
      <c r="D3639" s="765" t="s">
        <v>12590</v>
      </c>
      <c r="E3639" s="22">
        <v>23879</v>
      </c>
      <c r="F3639" s="19"/>
      <c r="G3639" s="14">
        <f t="shared" si="70"/>
        <v>23879</v>
      </c>
      <c r="H3639" s="13"/>
    </row>
    <row r="3640" spans="1:8" x14ac:dyDescent="0.25">
      <c r="A3640" s="112">
        <v>45339</v>
      </c>
      <c r="B3640" s="21" t="s">
        <v>11704</v>
      </c>
      <c r="C3640" s="13" t="s">
        <v>8392</v>
      </c>
      <c r="D3640" s="765" t="s">
        <v>12591</v>
      </c>
      <c r="E3640" s="22">
        <v>6768</v>
      </c>
      <c r="F3640" s="19"/>
      <c r="G3640" s="14">
        <f t="shared" si="70"/>
        <v>6768</v>
      </c>
      <c r="H3640" s="13"/>
    </row>
    <row r="3641" spans="1:8" x14ac:dyDescent="0.25">
      <c r="A3641" s="112">
        <v>45339</v>
      </c>
      <c r="B3641" s="21" t="s">
        <v>9830</v>
      </c>
      <c r="C3641" s="13" t="s">
        <v>12372</v>
      </c>
      <c r="D3641" s="765"/>
      <c r="E3641" s="22"/>
      <c r="F3641" s="19">
        <v>480000</v>
      </c>
      <c r="G3641" s="14">
        <f t="shared" si="70"/>
        <v>-480000</v>
      </c>
      <c r="H3641" s="13" t="s">
        <v>12528</v>
      </c>
    </row>
    <row r="3642" spans="1:8" x14ac:dyDescent="0.25">
      <c r="A3642" s="112">
        <v>45339</v>
      </c>
      <c r="B3642" s="21" t="s">
        <v>9830</v>
      </c>
      <c r="C3642" s="13" t="s">
        <v>12372</v>
      </c>
      <c r="D3642" s="765"/>
      <c r="E3642" s="22"/>
      <c r="F3642" s="19">
        <v>370000</v>
      </c>
      <c r="G3642" s="14">
        <f t="shared" si="70"/>
        <v>-370000</v>
      </c>
      <c r="H3642" s="13" t="s">
        <v>12528</v>
      </c>
    </row>
    <row r="3643" spans="1:8" x14ac:dyDescent="0.25">
      <c r="A3643" s="112">
        <v>45339</v>
      </c>
      <c r="B3643" s="21" t="s">
        <v>9830</v>
      </c>
      <c r="C3643" s="13" t="s">
        <v>12372</v>
      </c>
      <c r="D3643" s="765"/>
      <c r="E3643" s="22"/>
      <c r="F3643" s="19">
        <v>704800</v>
      </c>
      <c r="G3643" s="14">
        <f t="shared" si="70"/>
        <v>-704800</v>
      </c>
      <c r="H3643" s="13" t="s">
        <v>12529</v>
      </c>
    </row>
    <row r="3644" spans="1:8" x14ac:dyDescent="0.25">
      <c r="A3644" s="112">
        <v>45339</v>
      </c>
      <c r="B3644" s="21" t="s">
        <v>9830</v>
      </c>
      <c r="C3644" s="13" t="s">
        <v>180</v>
      </c>
      <c r="D3644" s="765" t="s">
        <v>12668</v>
      </c>
      <c r="E3644" s="22">
        <v>427400</v>
      </c>
      <c r="F3644" s="19"/>
      <c r="G3644" s="14">
        <f t="shared" si="70"/>
        <v>427400</v>
      </c>
      <c r="H3644" s="13"/>
    </row>
    <row r="3645" spans="1:8" x14ac:dyDescent="0.25">
      <c r="A3645" s="112">
        <v>45341</v>
      </c>
      <c r="B3645" s="21" t="s">
        <v>10294</v>
      </c>
      <c r="C3645" s="13" t="s">
        <v>5186</v>
      </c>
      <c r="D3645" s="765"/>
      <c r="E3645" s="22"/>
      <c r="F3645" s="19">
        <v>300000</v>
      </c>
      <c r="G3645" s="14">
        <f t="shared" si="70"/>
        <v>-300000</v>
      </c>
      <c r="H3645" s="13" t="s">
        <v>10719</v>
      </c>
    </row>
    <row r="3646" spans="1:8" x14ac:dyDescent="0.25">
      <c r="A3646" s="112">
        <v>45342</v>
      </c>
      <c r="B3646" s="21" t="s">
        <v>9830</v>
      </c>
      <c r="C3646" s="13" t="s">
        <v>12372</v>
      </c>
      <c r="D3646" s="765" t="s">
        <v>12594</v>
      </c>
      <c r="E3646" s="22">
        <v>1554800</v>
      </c>
      <c r="F3646" s="19"/>
      <c r="G3646" s="14">
        <f t="shared" si="70"/>
        <v>1554800</v>
      </c>
      <c r="H3646" s="13"/>
    </row>
    <row r="3647" spans="1:8" x14ac:dyDescent="0.25">
      <c r="A3647" s="112">
        <v>45342</v>
      </c>
      <c r="B3647" s="21" t="s">
        <v>10907</v>
      </c>
      <c r="C3647" s="13" t="s">
        <v>166</v>
      </c>
      <c r="D3647" s="765" t="s">
        <v>12670</v>
      </c>
      <c r="E3647" s="22">
        <v>3300</v>
      </c>
      <c r="F3647" s="19"/>
      <c r="G3647" s="14">
        <f t="shared" si="70"/>
        <v>3300</v>
      </c>
      <c r="H3647" s="13"/>
    </row>
    <row r="3648" spans="1:8" x14ac:dyDescent="0.25">
      <c r="A3648" s="112">
        <v>45343</v>
      </c>
      <c r="B3648" s="21" t="s">
        <v>10907</v>
      </c>
      <c r="C3648" s="13" t="s">
        <v>7952</v>
      </c>
      <c r="D3648" s="765"/>
      <c r="E3648" s="22"/>
      <c r="F3648" s="19">
        <v>275000</v>
      </c>
      <c r="G3648" s="14">
        <f t="shared" si="70"/>
        <v>-275000</v>
      </c>
      <c r="H3648" s="13" t="s">
        <v>12022</v>
      </c>
    </row>
    <row r="3649" spans="1:8" x14ac:dyDescent="0.25">
      <c r="A3649" s="112">
        <v>45343</v>
      </c>
      <c r="B3649" s="21" t="s">
        <v>11883</v>
      </c>
      <c r="C3649" s="13" t="s">
        <v>7465</v>
      </c>
      <c r="D3649" s="765"/>
      <c r="E3649" s="22"/>
      <c r="F3649" s="19">
        <v>1000000</v>
      </c>
      <c r="G3649" s="14">
        <f t="shared" si="70"/>
        <v>-1000000</v>
      </c>
      <c r="H3649" s="13" t="s">
        <v>12550</v>
      </c>
    </row>
    <row r="3650" spans="1:8" x14ac:dyDescent="0.25">
      <c r="A3650" s="112">
        <v>45343</v>
      </c>
      <c r="B3650" s="21" t="s">
        <v>12618</v>
      </c>
      <c r="C3650" s="13" t="s">
        <v>7465</v>
      </c>
      <c r="D3650" s="765" t="s">
        <v>12654</v>
      </c>
      <c r="E3650" s="22">
        <v>45459</v>
      </c>
      <c r="F3650" s="109"/>
      <c r="G3650" s="14">
        <f t="shared" si="70"/>
        <v>45459</v>
      </c>
      <c r="H3650" s="13"/>
    </row>
    <row r="3651" spans="1:8" ht="16.5" thickBot="1" x14ac:dyDescent="0.3">
      <c r="A3651" s="112">
        <v>45346</v>
      </c>
      <c r="B3651" s="21" t="s">
        <v>11883</v>
      </c>
      <c r="C3651" s="13" t="s">
        <v>8392</v>
      </c>
      <c r="D3651" s="765"/>
      <c r="E3651" s="22"/>
      <c r="F3651" s="109">
        <v>500000</v>
      </c>
      <c r="G3651" s="14">
        <f t="shared" si="70"/>
        <v>-500000</v>
      </c>
      <c r="H3651" s="13" t="s">
        <v>12303</v>
      </c>
    </row>
    <row r="3652" spans="1:8" x14ac:dyDescent="0.25">
      <c r="A3652" s="112">
        <v>45346</v>
      </c>
      <c r="B3652" s="21" t="s">
        <v>10377</v>
      </c>
      <c r="C3652" s="13" t="s">
        <v>180</v>
      </c>
      <c r="D3652" s="765"/>
      <c r="E3652" s="782"/>
      <c r="F3652" s="784">
        <v>13760</v>
      </c>
      <c r="G3652" s="783">
        <f t="shared" si="70"/>
        <v>-13760</v>
      </c>
      <c r="H3652" s="1185" t="s">
        <v>12568</v>
      </c>
    </row>
    <row r="3653" spans="1:8" x14ac:dyDescent="0.25">
      <c r="A3653" s="112">
        <v>45346</v>
      </c>
      <c r="B3653" s="21" t="s">
        <v>10907</v>
      </c>
      <c r="C3653" s="13" t="s">
        <v>180</v>
      </c>
      <c r="D3653" s="765"/>
      <c r="E3653" s="782"/>
      <c r="F3653" s="141">
        <v>164280</v>
      </c>
      <c r="G3653" s="783">
        <f t="shared" si="70"/>
        <v>-164280</v>
      </c>
      <c r="H3653" s="1186"/>
    </row>
    <row r="3654" spans="1:8" x14ac:dyDescent="0.25">
      <c r="A3654" s="112">
        <v>45346</v>
      </c>
      <c r="B3654" s="21" t="s">
        <v>11605</v>
      </c>
      <c r="C3654" s="13" t="s">
        <v>180</v>
      </c>
      <c r="D3654" s="765"/>
      <c r="E3654" s="782"/>
      <c r="F3654" s="141">
        <v>145230</v>
      </c>
      <c r="G3654" s="783">
        <f t="shared" si="70"/>
        <v>-145230</v>
      </c>
      <c r="H3654" s="1186"/>
    </row>
    <row r="3655" spans="1:8" ht="16.5" thickBot="1" x14ac:dyDescent="0.3">
      <c r="A3655" s="112">
        <v>45346</v>
      </c>
      <c r="B3655" s="21" t="s">
        <v>11883</v>
      </c>
      <c r="C3655" s="13" t="s">
        <v>180</v>
      </c>
      <c r="D3655" s="765"/>
      <c r="E3655" s="782"/>
      <c r="F3655" s="785">
        <v>176730</v>
      </c>
      <c r="G3655" s="783">
        <f t="shared" si="70"/>
        <v>-176730</v>
      </c>
      <c r="H3655" s="1187"/>
    </row>
    <row r="3656" spans="1:8" x14ac:dyDescent="0.25">
      <c r="A3656" s="112">
        <v>45341</v>
      </c>
      <c r="B3656" s="62" t="s">
        <v>12192</v>
      </c>
      <c r="C3656" s="13" t="s">
        <v>166</v>
      </c>
      <c r="D3656" s="765"/>
      <c r="E3656" s="22"/>
      <c r="F3656" s="111">
        <v>653892</v>
      </c>
      <c r="G3656" s="14">
        <f t="shared" si="70"/>
        <v>-653892</v>
      </c>
      <c r="H3656" s="13" t="s">
        <v>12560</v>
      </c>
    </row>
    <row r="3657" spans="1:8" x14ac:dyDescent="0.25">
      <c r="A3657" s="112">
        <v>45342</v>
      </c>
      <c r="B3657" s="21" t="s">
        <v>8557</v>
      </c>
      <c r="C3657" s="13" t="s">
        <v>164</v>
      </c>
      <c r="D3657" s="765" t="s">
        <v>12700</v>
      </c>
      <c r="E3657" s="22">
        <v>75279</v>
      </c>
      <c r="F3657" s="111"/>
      <c r="G3657" s="14">
        <f t="shared" si="70"/>
        <v>75279</v>
      </c>
      <c r="H3657" s="13"/>
    </row>
    <row r="3658" spans="1:8" x14ac:dyDescent="0.25">
      <c r="A3658" s="112">
        <v>45346</v>
      </c>
      <c r="B3658" s="62" t="s">
        <v>9830</v>
      </c>
      <c r="C3658" s="13" t="s">
        <v>164</v>
      </c>
      <c r="D3658" s="765" t="s">
        <v>12701</v>
      </c>
      <c r="E3658" s="22">
        <v>4290</v>
      </c>
      <c r="F3658" s="111"/>
      <c r="G3658" s="14">
        <f t="shared" si="70"/>
        <v>4290</v>
      </c>
      <c r="H3658" s="13"/>
    </row>
    <row r="3659" spans="1:8" x14ac:dyDescent="0.25">
      <c r="A3659" s="112">
        <v>45348</v>
      </c>
      <c r="B3659" s="21" t="s">
        <v>10907</v>
      </c>
      <c r="C3659" s="13" t="s">
        <v>12480</v>
      </c>
      <c r="D3659" s="765" t="s">
        <v>9243</v>
      </c>
      <c r="E3659" s="22">
        <v>27608</v>
      </c>
      <c r="F3659" s="111"/>
      <c r="G3659" s="14">
        <f t="shared" si="70"/>
        <v>27608</v>
      </c>
      <c r="H3659" s="13"/>
    </row>
    <row r="3660" spans="1:8" x14ac:dyDescent="0.25">
      <c r="A3660" s="112">
        <v>45348</v>
      </c>
      <c r="B3660" s="21" t="s">
        <v>12192</v>
      </c>
      <c r="C3660" s="13" t="s">
        <v>8392</v>
      </c>
      <c r="D3660" s="765" t="s">
        <v>12650</v>
      </c>
      <c r="E3660" s="22">
        <v>64376</v>
      </c>
      <c r="F3660" s="111"/>
      <c r="G3660" s="14">
        <f t="shared" si="70"/>
        <v>64376</v>
      </c>
      <c r="H3660" s="13"/>
    </row>
    <row r="3661" spans="1:8" x14ac:dyDescent="0.25">
      <c r="A3661" s="112">
        <v>45348</v>
      </c>
      <c r="B3661" s="21" t="s">
        <v>9830</v>
      </c>
      <c r="C3661" s="13" t="s">
        <v>8392</v>
      </c>
      <c r="D3661" s="765" t="s">
        <v>12651</v>
      </c>
      <c r="E3661" s="22">
        <v>40701</v>
      </c>
      <c r="F3661" s="111"/>
      <c r="G3661" s="14">
        <f t="shared" si="70"/>
        <v>40701</v>
      </c>
      <c r="H3661" s="13"/>
    </row>
    <row r="3662" spans="1:8" x14ac:dyDescent="0.25">
      <c r="A3662" s="112">
        <v>45348</v>
      </c>
      <c r="B3662" s="21" t="s">
        <v>10230</v>
      </c>
      <c r="C3662" s="13" t="s">
        <v>11320</v>
      </c>
      <c r="D3662" s="765"/>
      <c r="E3662" s="22"/>
      <c r="F3662" s="19">
        <v>146000</v>
      </c>
      <c r="G3662" s="14">
        <f>E3662-F3662</f>
        <v>-146000</v>
      </c>
      <c r="H3662" s="13" t="s">
        <v>12574</v>
      </c>
    </row>
    <row r="3663" spans="1:8" x14ac:dyDescent="0.25">
      <c r="A3663" s="112">
        <v>45348</v>
      </c>
      <c r="B3663" s="21" t="s">
        <v>11883</v>
      </c>
      <c r="C3663" s="13" t="s">
        <v>169</v>
      </c>
      <c r="D3663" s="765" t="s">
        <v>12484</v>
      </c>
      <c r="E3663" s="22">
        <v>82734</v>
      </c>
      <c r="F3663" s="19"/>
      <c r="G3663" s="14">
        <f t="shared" ref="G3663:G3665" si="71">E3663-F3663</f>
        <v>82734</v>
      </c>
      <c r="H3663" s="13"/>
    </row>
    <row r="3664" spans="1:8" x14ac:dyDescent="0.25">
      <c r="A3664" s="112">
        <v>45348</v>
      </c>
      <c r="B3664" s="21" t="s">
        <v>9830</v>
      </c>
      <c r="C3664" s="13" t="s">
        <v>164</v>
      </c>
      <c r="D3664" s="765" t="s">
        <v>12702</v>
      </c>
      <c r="E3664" s="22">
        <v>2660</v>
      </c>
      <c r="F3664" s="19"/>
      <c r="G3664" s="14">
        <f t="shared" si="71"/>
        <v>2660</v>
      </c>
      <c r="H3664" s="13"/>
    </row>
    <row r="3665" spans="1:8" x14ac:dyDescent="0.25">
      <c r="A3665" s="112">
        <v>45348</v>
      </c>
      <c r="B3665" s="21" t="s">
        <v>9830</v>
      </c>
      <c r="C3665" s="13" t="s">
        <v>164</v>
      </c>
      <c r="D3665" s="765" t="s">
        <v>12703</v>
      </c>
      <c r="E3665" s="22">
        <v>3588</v>
      </c>
      <c r="F3665" s="19"/>
      <c r="G3665" s="14">
        <f t="shared" si="71"/>
        <v>3588</v>
      </c>
      <c r="H3665" s="13"/>
    </row>
    <row r="3666" spans="1:8" x14ac:dyDescent="0.25">
      <c r="A3666" s="112">
        <v>45349</v>
      </c>
      <c r="B3666" s="21" t="s">
        <v>10907</v>
      </c>
      <c r="C3666" s="13" t="s">
        <v>12480</v>
      </c>
      <c r="D3666" s="765"/>
      <c r="E3666" s="22"/>
      <c r="F3666" s="19">
        <v>200000</v>
      </c>
      <c r="G3666" s="14">
        <f t="shared" si="70"/>
        <v>-200000</v>
      </c>
      <c r="H3666" s="13" t="s">
        <v>12581</v>
      </c>
    </row>
    <row r="3667" spans="1:8" x14ac:dyDescent="0.25">
      <c r="A3667" s="112">
        <v>45349</v>
      </c>
      <c r="B3667" s="21" t="s">
        <v>11883</v>
      </c>
      <c r="C3667" s="13" t="s">
        <v>7465</v>
      </c>
      <c r="D3667" s="765"/>
      <c r="E3667" s="22"/>
      <c r="F3667" s="19">
        <v>1000000</v>
      </c>
      <c r="G3667" s="14">
        <f t="shared" si="70"/>
        <v>-1000000</v>
      </c>
      <c r="H3667" s="13" t="s">
        <v>12597</v>
      </c>
    </row>
    <row r="3668" spans="1:8" x14ac:dyDescent="0.25">
      <c r="A3668" s="112">
        <v>45349</v>
      </c>
      <c r="B3668" s="21" t="s">
        <v>11883</v>
      </c>
      <c r="C3668" s="13" t="s">
        <v>7465</v>
      </c>
      <c r="D3668" s="765" t="s">
        <v>12655</v>
      </c>
      <c r="E3668" s="22">
        <v>123660</v>
      </c>
      <c r="F3668" s="19"/>
      <c r="G3668" s="14">
        <f t="shared" si="70"/>
        <v>123660</v>
      </c>
      <c r="H3668" s="13"/>
    </row>
    <row r="3669" spans="1:8" x14ac:dyDescent="0.25">
      <c r="A3669" s="112">
        <v>45349</v>
      </c>
      <c r="B3669" s="21" t="s">
        <v>11883</v>
      </c>
      <c r="C3669" s="13" t="s">
        <v>7465</v>
      </c>
      <c r="D3669" s="765" t="s">
        <v>12656</v>
      </c>
      <c r="E3669" s="22">
        <v>270563</v>
      </c>
      <c r="F3669" s="19"/>
      <c r="G3669" s="14">
        <f t="shared" si="70"/>
        <v>270563</v>
      </c>
      <c r="H3669" s="13"/>
    </row>
    <row r="3670" spans="1:8" x14ac:dyDescent="0.25">
      <c r="A3670" s="112">
        <v>45350</v>
      </c>
      <c r="B3670" s="21" t="s">
        <v>11883</v>
      </c>
      <c r="C3670" s="13" t="s">
        <v>169</v>
      </c>
      <c r="D3670" s="765" t="s">
        <v>11258</v>
      </c>
      <c r="E3670" s="22">
        <v>4657</v>
      </c>
      <c r="F3670" s="19"/>
      <c r="G3670" s="14">
        <f t="shared" si="70"/>
        <v>4657</v>
      </c>
      <c r="H3670" s="13"/>
    </row>
    <row r="3671" spans="1:8" x14ac:dyDescent="0.25">
      <c r="A3671" s="112">
        <v>45351</v>
      </c>
      <c r="B3671" s="21" t="s">
        <v>11883</v>
      </c>
      <c r="C3671" s="13" t="s">
        <v>8392</v>
      </c>
      <c r="D3671" s="765" t="s">
        <v>12652</v>
      </c>
      <c r="E3671" s="22">
        <v>25644</v>
      </c>
      <c r="F3671" s="19"/>
      <c r="G3671" s="14">
        <f t="shared" si="70"/>
        <v>25644</v>
      </c>
      <c r="H3671" s="13"/>
    </row>
    <row r="3672" spans="1:8" x14ac:dyDescent="0.25">
      <c r="A3672" s="112">
        <v>45351</v>
      </c>
      <c r="B3672" s="21" t="s">
        <v>12192</v>
      </c>
      <c r="C3672" s="13" t="s">
        <v>8392</v>
      </c>
      <c r="D3672" s="765" t="s">
        <v>12653</v>
      </c>
      <c r="E3672" s="22">
        <v>20455</v>
      </c>
      <c r="F3672" s="19"/>
      <c r="G3672" s="14">
        <f t="shared" si="70"/>
        <v>20455</v>
      </c>
      <c r="H3672" s="13"/>
    </row>
    <row r="3673" spans="1:8" x14ac:dyDescent="0.25">
      <c r="A3673" s="112">
        <v>45351</v>
      </c>
      <c r="B3673" s="21" t="s">
        <v>10907</v>
      </c>
      <c r="C3673" s="13" t="s">
        <v>166</v>
      </c>
      <c r="D3673" s="765" t="s">
        <v>12671</v>
      </c>
      <c r="E3673" s="22">
        <v>1460</v>
      </c>
      <c r="F3673" s="19"/>
      <c r="G3673" s="14">
        <f t="shared" si="70"/>
        <v>1460</v>
      </c>
      <c r="H3673" s="13"/>
    </row>
    <row r="3674" spans="1:8" x14ac:dyDescent="0.25">
      <c r="A3674" s="112">
        <v>45355</v>
      </c>
      <c r="B3674" s="21" t="s">
        <v>11883</v>
      </c>
      <c r="C3674" s="13" t="s">
        <v>7465</v>
      </c>
      <c r="D3674" s="765" t="s">
        <v>12657</v>
      </c>
      <c r="E3674" s="22">
        <v>30400</v>
      </c>
      <c r="F3674" s="19"/>
      <c r="G3674" s="14">
        <f t="shared" si="70"/>
        <v>30400</v>
      </c>
      <c r="H3674" s="13"/>
    </row>
    <row r="3675" spans="1:8" x14ac:dyDescent="0.25">
      <c r="A3675" s="112">
        <v>45357</v>
      </c>
      <c r="B3675" s="21" t="s">
        <v>10569</v>
      </c>
      <c r="C3675" s="13" t="s">
        <v>12372</v>
      </c>
      <c r="D3675" s="765" t="s">
        <v>12699</v>
      </c>
      <c r="E3675" s="22">
        <v>22000</v>
      </c>
      <c r="F3675" s="19"/>
      <c r="G3675" s="14">
        <f t="shared" si="70"/>
        <v>22000</v>
      </c>
      <c r="H3675" s="13"/>
    </row>
    <row r="3676" spans="1:8" x14ac:dyDescent="0.25">
      <c r="A3676" s="112">
        <v>45357</v>
      </c>
      <c r="B3676" s="21" t="s">
        <v>9830</v>
      </c>
      <c r="C3676" s="13" t="s">
        <v>164</v>
      </c>
      <c r="D3676" s="765"/>
      <c r="E3676" s="22"/>
      <c r="F3676" s="19">
        <v>2776</v>
      </c>
      <c r="G3676" s="14">
        <f t="shared" si="70"/>
        <v>-2776</v>
      </c>
      <c r="H3676" s="13" t="s">
        <v>4469</v>
      </c>
    </row>
    <row r="3677" spans="1:8" x14ac:dyDescent="0.25">
      <c r="A3677" s="112">
        <v>45358</v>
      </c>
      <c r="B3677" s="21" t="s">
        <v>10907</v>
      </c>
      <c r="C3677" s="13" t="s">
        <v>166</v>
      </c>
      <c r="D3677" s="765" t="s">
        <v>12672</v>
      </c>
      <c r="E3677" s="22">
        <v>34680</v>
      </c>
      <c r="F3677" s="19"/>
      <c r="G3677" s="14">
        <f t="shared" si="70"/>
        <v>34680</v>
      </c>
      <c r="H3677" s="13"/>
    </row>
    <row r="3678" spans="1:8" x14ac:dyDescent="0.25">
      <c r="A3678" s="112">
        <v>45358</v>
      </c>
      <c r="B3678" s="21" t="s">
        <v>8557</v>
      </c>
      <c r="C3678" s="13" t="s">
        <v>166</v>
      </c>
      <c r="D3678" s="765" t="s">
        <v>12860</v>
      </c>
      <c r="E3678" s="22">
        <v>3390</v>
      </c>
      <c r="F3678" s="19"/>
      <c r="G3678" s="14">
        <f t="shared" si="70"/>
        <v>3390</v>
      </c>
      <c r="H3678" s="13"/>
    </row>
    <row r="3679" spans="1:8" x14ac:dyDescent="0.25">
      <c r="A3679" s="112">
        <v>45358</v>
      </c>
      <c r="B3679" s="21" t="s">
        <v>8557</v>
      </c>
      <c r="C3679" s="13" t="s">
        <v>164</v>
      </c>
      <c r="D3679" s="765" t="s">
        <v>12970</v>
      </c>
      <c r="E3679" s="22">
        <v>32375</v>
      </c>
      <c r="F3679" s="19"/>
      <c r="G3679" s="14">
        <f t="shared" si="70"/>
        <v>32375</v>
      </c>
      <c r="H3679" s="13"/>
    </row>
    <row r="3680" spans="1:8" x14ac:dyDescent="0.25">
      <c r="A3680" s="112">
        <v>45362</v>
      </c>
      <c r="B3680" s="21" t="s">
        <v>8557</v>
      </c>
      <c r="C3680" s="13" t="s">
        <v>8392</v>
      </c>
      <c r="D3680" s="765" t="s">
        <v>12760</v>
      </c>
      <c r="E3680" s="22">
        <v>35310</v>
      </c>
      <c r="F3680" s="19"/>
      <c r="G3680" s="14">
        <f t="shared" si="70"/>
        <v>35310</v>
      </c>
      <c r="H3680" s="13"/>
    </row>
    <row r="3681" spans="1:8" x14ac:dyDescent="0.25">
      <c r="A3681" s="112">
        <v>45362</v>
      </c>
      <c r="B3681" s="21" t="s">
        <v>8557</v>
      </c>
      <c r="C3681" s="13" t="s">
        <v>164</v>
      </c>
      <c r="D3681" s="765" t="s">
        <v>12972</v>
      </c>
      <c r="E3681" s="22">
        <v>59400</v>
      </c>
      <c r="F3681" s="19"/>
      <c r="G3681" s="14">
        <f t="shared" si="70"/>
        <v>59400</v>
      </c>
      <c r="H3681" s="13"/>
    </row>
    <row r="3682" spans="1:8" x14ac:dyDescent="0.25">
      <c r="A3682" s="112">
        <v>45363</v>
      </c>
      <c r="B3682" s="21" t="s">
        <v>8557</v>
      </c>
      <c r="C3682" s="13" t="s">
        <v>164</v>
      </c>
      <c r="D3682" s="765" t="s">
        <v>12966</v>
      </c>
      <c r="E3682" s="22">
        <v>3600</v>
      </c>
      <c r="F3682" s="19"/>
      <c r="G3682" s="14">
        <f t="shared" si="70"/>
        <v>3600</v>
      </c>
      <c r="H3682" s="13"/>
    </row>
    <row r="3683" spans="1:8" x14ac:dyDescent="0.25">
      <c r="A3683" s="112">
        <v>45363</v>
      </c>
      <c r="B3683" s="21" t="s">
        <v>11883</v>
      </c>
      <c r="C3683" s="13" t="s">
        <v>8392</v>
      </c>
      <c r="D3683" s="765" t="s">
        <v>12761</v>
      </c>
      <c r="E3683" s="22">
        <v>27143</v>
      </c>
      <c r="F3683" s="19"/>
      <c r="G3683" s="14">
        <f t="shared" si="70"/>
        <v>27143</v>
      </c>
      <c r="H3683" s="13"/>
    </row>
    <row r="3684" spans="1:8" x14ac:dyDescent="0.25">
      <c r="A3684" s="112">
        <v>45363</v>
      </c>
      <c r="B3684" s="21" t="s">
        <v>12192</v>
      </c>
      <c r="C3684" s="13" t="s">
        <v>8392</v>
      </c>
      <c r="D3684" s="765" t="s">
        <v>12762</v>
      </c>
      <c r="E3684" s="22">
        <v>6740</v>
      </c>
      <c r="F3684" s="19"/>
      <c r="G3684" s="14">
        <f t="shared" si="70"/>
        <v>6740</v>
      </c>
      <c r="H3684" s="13"/>
    </row>
    <row r="3685" spans="1:8" x14ac:dyDescent="0.25">
      <c r="A3685" s="112">
        <v>45367</v>
      </c>
      <c r="B3685" s="21" t="s">
        <v>11883</v>
      </c>
      <c r="C3685" s="13" t="s">
        <v>7465</v>
      </c>
      <c r="D3685" s="765"/>
      <c r="E3685" s="22"/>
      <c r="F3685" s="19">
        <v>2000000</v>
      </c>
      <c r="G3685" s="14">
        <f t="shared" si="70"/>
        <v>-2000000</v>
      </c>
      <c r="H3685" s="13" t="s">
        <v>12748</v>
      </c>
    </row>
    <row r="3686" spans="1:8" x14ac:dyDescent="0.25">
      <c r="A3686" s="112">
        <v>45367</v>
      </c>
      <c r="B3686" s="21" t="s">
        <v>11883</v>
      </c>
      <c r="C3686" s="13" t="s">
        <v>7465</v>
      </c>
      <c r="D3686" s="765" t="s">
        <v>12757</v>
      </c>
      <c r="E3686" s="22">
        <v>30400</v>
      </c>
      <c r="F3686" s="19"/>
      <c r="G3686" s="14">
        <f t="shared" si="70"/>
        <v>30400</v>
      </c>
      <c r="H3686" s="13"/>
    </row>
    <row r="3687" spans="1:8" x14ac:dyDescent="0.25">
      <c r="A3687" s="112">
        <v>45367</v>
      </c>
      <c r="B3687" s="21" t="s">
        <v>11883</v>
      </c>
      <c r="C3687" s="13" t="s">
        <v>7465</v>
      </c>
      <c r="D3687" s="765" t="s">
        <v>12758</v>
      </c>
      <c r="E3687" s="22">
        <v>131702</v>
      </c>
      <c r="F3687" s="19"/>
      <c r="G3687" s="14">
        <f t="shared" si="70"/>
        <v>131702</v>
      </c>
      <c r="H3687" s="13"/>
    </row>
    <row r="3688" spans="1:8" x14ac:dyDescent="0.25">
      <c r="A3688" s="112">
        <v>45367</v>
      </c>
      <c r="B3688" s="21" t="s">
        <v>9830</v>
      </c>
      <c r="C3688" s="13" t="s">
        <v>166</v>
      </c>
      <c r="D3688" s="765" t="s">
        <v>12861</v>
      </c>
      <c r="E3688" s="22">
        <v>60200</v>
      </c>
      <c r="F3688" s="19"/>
      <c r="G3688" s="14">
        <f t="shared" si="70"/>
        <v>60200</v>
      </c>
      <c r="H3688" s="13"/>
    </row>
    <row r="3689" spans="1:8" x14ac:dyDescent="0.25">
      <c r="A3689" s="112">
        <v>45367</v>
      </c>
      <c r="B3689" s="21" t="s">
        <v>10907</v>
      </c>
      <c r="C3689" s="13" t="s">
        <v>169</v>
      </c>
      <c r="D3689" s="765" t="s">
        <v>12858</v>
      </c>
      <c r="E3689" s="22">
        <v>9908</v>
      </c>
      <c r="F3689" s="19"/>
      <c r="G3689" s="14">
        <f t="shared" si="70"/>
        <v>9908</v>
      </c>
      <c r="H3689" s="53"/>
    </row>
    <row r="3690" spans="1:8" x14ac:dyDescent="0.25">
      <c r="A3690" s="112">
        <v>45369</v>
      </c>
      <c r="B3690" s="21" t="s">
        <v>11605</v>
      </c>
      <c r="C3690" s="13" t="s">
        <v>8392</v>
      </c>
      <c r="D3690" s="765"/>
      <c r="E3690" s="22"/>
      <c r="F3690" s="19">
        <v>100000</v>
      </c>
      <c r="G3690" s="14">
        <f t="shared" si="70"/>
        <v>-100000</v>
      </c>
      <c r="H3690" s="1161" t="s">
        <v>13040</v>
      </c>
    </row>
    <row r="3691" spans="1:8" x14ac:dyDescent="0.25">
      <c r="A3691" s="112">
        <v>45369</v>
      </c>
      <c r="B3691" s="21" t="s">
        <v>12350</v>
      </c>
      <c r="C3691" s="13" t="s">
        <v>8392</v>
      </c>
      <c r="D3691" s="765"/>
      <c r="E3691" s="22"/>
      <c r="F3691" s="19">
        <v>900000</v>
      </c>
      <c r="G3691" s="14">
        <f t="shared" ref="G3691" si="72">E3691-F3691</f>
        <v>-900000</v>
      </c>
      <c r="H3691" s="1162"/>
    </row>
    <row r="3692" spans="1:8" x14ac:dyDescent="0.25">
      <c r="A3692" s="112">
        <v>45369</v>
      </c>
      <c r="B3692" s="21" t="s">
        <v>8557</v>
      </c>
      <c r="C3692" s="13" t="s">
        <v>164</v>
      </c>
      <c r="D3692" s="765" t="s">
        <v>12971</v>
      </c>
      <c r="E3692" s="22">
        <v>22546</v>
      </c>
      <c r="F3692" s="19"/>
      <c r="G3692" s="14">
        <f t="shared" si="70"/>
        <v>22546</v>
      </c>
      <c r="H3692" s="13"/>
    </row>
    <row r="3693" spans="1:8" x14ac:dyDescent="0.25">
      <c r="A3693" s="112">
        <v>45370</v>
      </c>
      <c r="B3693" s="21" t="s">
        <v>11883</v>
      </c>
      <c r="C3693" s="13" t="s">
        <v>7465</v>
      </c>
      <c r="D3693" s="765" t="s">
        <v>11326</v>
      </c>
      <c r="E3693" s="22">
        <v>9000</v>
      </c>
      <c r="F3693" s="19"/>
      <c r="G3693" s="14">
        <f t="shared" si="70"/>
        <v>9000</v>
      </c>
      <c r="H3693" s="13"/>
    </row>
    <row r="3694" spans="1:8" x14ac:dyDescent="0.25">
      <c r="A3694" s="112">
        <v>45371</v>
      </c>
      <c r="B3694" s="21" t="s">
        <v>11883</v>
      </c>
      <c r="C3694" s="13" t="s">
        <v>7465</v>
      </c>
      <c r="D3694" s="765" t="s">
        <v>12759</v>
      </c>
      <c r="E3694" s="22">
        <v>227953</v>
      </c>
      <c r="F3694" s="19"/>
      <c r="G3694" s="14">
        <f t="shared" si="70"/>
        <v>227953</v>
      </c>
      <c r="H3694" s="13"/>
    </row>
    <row r="3695" spans="1:8" x14ac:dyDescent="0.25">
      <c r="A3695" s="112">
        <v>45371</v>
      </c>
      <c r="B3695" s="21" t="s">
        <v>10569</v>
      </c>
      <c r="C3695" s="13" t="s">
        <v>12372</v>
      </c>
      <c r="D3695" s="765" t="s">
        <v>12823</v>
      </c>
      <c r="E3695" s="22">
        <v>11000</v>
      </c>
      <c r="F3695" s="19"/>
      <c r="G3695" s="14">
        <f t="shared" si="70"/>
        <v>11000</v>
      </c>
      <c r="H3695" s="13"/>
    </row>
    <row r="3696" spans="1:8" x14ac:dyDescent="0.25">
      <c r="A3696" s="112">
        <v>45372</v>
      </c>
      <c r="B3696" s="21" t="s">
        <v>12192</v>
      </c>
      <c r="C3696" s="13" t="s">
        <v>180</v>
      </c>
      <c r="D3696" s="765"/>
      <c r="E3696" s="22"/>
      <c r="F3696" s="19">
        <v>712701</v>
      </c>
      <c r="G3696" s="14">
        <f t="shared" si="70"/>
        <v>-712701</v>
      </c>
      <c r="H3696" s="13" t="s">
        <v>12774</v>
      </c>
    </row>
    <row r="3697" spans="1:8" x14ac:dyDescent="0.25">
      <c r="A3697" s="112">
        <v>45373</v>
      </c>
      <c r="B3697" s="21" t="s">
        <v>11883</v>
      </c>
      <c r="C3697" s="13" t="s">
        <v>8392</v>
      </c>
      <c r="D3697" s="765" t="s">
        <v>12822</v>
      </c>
      <c r="E3697" s="22">
        <v>11306</v>
      </c>
      <c r="F3697" s="19"/>
      <c r="G3697" s="14">
        <f t="shared" si="70"/>
        <v>11306</v>
      </c>
      <c r="H3697" s="13"/>
    </row>
    <row r="3698" spans="1:8" x14ac:dyDescent="0.25">
      <c r="A3698" s="112">
        <v>45373</v>
      </c>
      <c r="B3698" s="21" t="s">
        <v>11507</v>
      </c>
      <c r="C3698" s="13" t="s">
        <v>164</v>
      </c>
      <c r="D3698" s="765" t="s">
        <v>12968</v>
      </c>
      <c r="E3698" s="22">
        <v>28603</v>
      </c>
      <c r="F3698" s="19"/>
      <c r="G3698" s="14">
        <f t="shared" si="70"/>
        <v>28603</v>
      </c>
      <c r="H3698" s="13"/>
    </row>
    <row r="3699" spans="1:8" x14ac:dyDescent="0.25">
      <c r="A3699" s="112">
        <v>45377</v>
      </c>
      <c r="B3699" s="21" t="s">
        <v>10907</v>
      </c>
      <c r="C3699" s="13" t="s">
        <v>12480</v>
      </c>
      <c r="D3699" s="765"/>
      <c r="E3699" s="22"/>
      <c r="F3699" s="19">
        <v>100000</v>
      </c>
      <c r="G3699" s="14">
        <f t="shared" si="70"/>
        <v>-100000</v>
      </c>
      <c r="H3699" s="13" t="s">
        <v>12786</v>
      </c>
    </row>
    <row r="3700" spans="1:8" x14ac:dyDescent="0.25">
      <c r="A3700" s="112">
        <v>45377</v>
      </c>
      <c r="B3700" s="21" t="s">
        <v>10907</v>
      </c>
      <c r="C3700" s="13" t="s">
        <v>7952</v>
      </c>
      <c r="D3700" s="765"/>
      <c r="E3700" s="22"/>
      <c r="F3700" s="19">
        <v>200000</v>
      </c>
      <c r="G3700" s="14">
        <f t="shared" si="70"/>
        <v>-200000</v>
      </c>
      <c r="H3700" s="13" t="s">
        <v>12786</v>
      </c>
    </row>
    <row r="3701" spans="1:8" x14ac:dyDescent="0.25">
      <c r="A3701" s="112">
        <v>45377</v>
      </c>
      <c r="B3701" s="21" t="s">
        <v>10907</v>
      </c>
      <c r="C3701" s="13" t="s">
        <v>7952</v>
      </c>
      <c r="D3701" s="765"/>
      <c r="E3701" s="22"/>
      <c r="F3701" s="19">
        <v>100000</v>
      </c>
      <c r="G3701" s="14">
        <f t="shared" ref="G3701:G3780" si="73">E3701-F3701</f>
        <v>-100000</v>
      </c>
      <c r="H3701" s="13" t="s">
        <v>12786</v>
      </c>
    </row>
    <row r="3702" spans="1:8" x14ac:dyDescent="0.25">
      <c r="A3702" s="112">
        <v>45381</v>
      </c>
      <c r="B3702" s="21" t="s">
        <v>12801</v>
      </c>
      <c r="C3702" s="13" t="s">
        <v>166</v>
      </c>
      <c r="D3702" s="765" t="s">
        <v>12862</v>
      </c>
      <c r="E3702" s="22">
        <v>14000</v>
      </c>
      <c r="F3702" s="19"/>
      <c r="G3702" s="14">
        <f t="shared" si="73"/>
        <v>14000</v>
      </c>
      <c r="H3702" s="13"/>
    </row>
    <row r="3703" spans="1:8" x14ac:dyDescent="0.25">
      <c r="A3703" s="112">
        <v>45384</v>
      </c>
      <c r="B3703" s="21" t="s">
        <v>12810</v>
      </c>
      <c r="C3703" s="13" t="s">
        <v>7465</v>
      </c>
      <c r="D3703" s="765" t="s">
        <v>12858</v>
      </c>
      <c r="E3703" s="22">
        <v>87507</v>
      </c>
      <c r="F3703" s="19"/>
      <c r="G3703" s="14">
        <f t="shared" si="73"/>
        <v>87507</v>
      </c>
      <c r="H3703" s="13"/>
    </row>
    <row r="3704" spans="1:8" x14ac:dyDescent="0.25">
      <c r="A3704" s="112">
        <v>45386</v>
      </c>
      <c r="B3704" s="21" t="s">
        <v>12801</v>
      </c>
      <c r="C3704" s="13" t="s">
        <v>12372</v>
      </c>
      <c r="D3704" s="765" t="s">
        <v>12859</v>
      </c>
      <c r="E3704" s="22">
        <v>38500</v>
      </c>
      <c r="F3704" s="19"/>
      <c r="G3704" s="14">
        <f t="shared" si="73"/>
        <v>38500</v>
      </c>
      <c r="H3704" s="13"/>
    </row>
    <row r="3705" spans="1:8" x14ac:dyDescent="0.25">
      <c r="A3705" s="112">
        <v>45386</v>
      </c>
      <c r="B3705" s="21" t="s">
        <v>12801</v>
      </c>
      <c r="C3705" s="13" t="s">
        <v>8392</v>
      </c>
      <c r="D3705" s="765" t="s">
        <v>12863</v>
      </c>
      <c r="E3705" s="22">
        <v>153139</v>
      </c>
      <c r="F3705" s="19"/>
      <c r="G3705" s="14">
        <f t="shared" si="73"/>
        <v>153139</v>
      </c>
      <c r="H3705" s="13"/>
    </row>
    <row r="3706" spans="1:8" x14ac:dyDescent="0.25">
      <c r="A3706" s="112">
        <v>45397</v>
      </c>
      <c r="B3706" s="21" t="s">
        <v>11507</v>
      </c>
      <c r="C3706" s="13" t="s">
        <v>166</v>
      </c>
      <c r="D3706" s="765" t="s">
        <v>12979</v>
      </c>
      <c r="E3706" s="22">
        <v>18000</v>
      </c>
      <c r="F3706" s="19"/>
      <c r="G3706" s="14">
        <f t="shared" si="73"/>
        <v>18000</v>
      </c>
      <c r="H3706" s="13"/>
    </row>
    <row r="3707" spans="1:8" x14ac:dyDescent="0.25">
      <c r="A3707" s="112">
        <v>45400</v>
      </c>
      <c r="B3707" s="21" t="s">
        <v>11</v>
      </c>
      <c r="C3707" s="13" t="s">
        <v>164</v>
      </c>
      <c r="D3707" s="765" t="s">
        <v>12969</v>
      </c>
      <c r="E3707" s="22">
        <v>7183</v>
      </c>
      <c r="F3707" s="19"/>
      <c r="G3707" s="14">
        <f>E3707-F3707</f>
        <v>7183</v>
      </c>
      <c r="H3707" s="13"/>
    </row>
    <row r="3708" spans="1:8" x14ac:dyDescent="0.25">
      <c r="A3708" s="112">
        <v>45401</v>
      </c>
      <c r="B3708" s="21" t="s">
        <v>12706</v>
      </c>
      <c r="C3708" s="13" t="s">
        <v>166</v>
      </c>
      <c r="D3708" s="765" t="s">
        <v>12980</v>
      </c>
      <c r="E3708" s="22">
        <v>39662</v>
      </c>
      <c r="F3708" s="19"/>
      <c r="G3708" s="14">
        <f>E3708-F3708</f>
        <v>39662</v>
      </c>
      <c r="H3708" s="13"/>
    </row>
    <row r="3709" spans="1:8" x14ac:dyDescent="0.25">
      <c r="A3709" s="112">
        <v>45406</v>
      </c>
      <c r="B3709" s="21" t="s">
        <v>12706</v>
      </c>
      <c r="C3709" s="13" t="s">
        <v>166</v>
      </c>
      <c r="D3709" s="765" t="s">
        <v>12984</v>
      </c>
      <c r="E3709" s="22">
        <v>22440</v>
      </c>
      <c r="F3709" s="19"/>
      <c r="G3709" s="14">
        <f t="shared" si="73"/>
        <v>22440</v>
      </c>
      <c r="H3709" s="13"/>
    </row>
    <row r="3710" spans="1:8" x14ac:dyDescent="0.25">
      <c r="A3710" s="112">
        <v>45407</v>
      </c>
      <c r="B3710" s="21" t="s">
        <v>11883</v>
      </c>
      <c r="C3710" s="13" t="s">
        <v>7465</v>
      </c>
      <c r="D3710" s="765" t="s">
        <v>12977</v>
      </c>
      <c r="E3710" s="22">
        <v>13240</v>
      </c>
      <c r="F3710" s="19"/>
      <c r="G3710" s="14">
        <f t="shared" si="73"/>
        <v>13240</v>
      </c>
      <c r="H3710" s="13"/>
    </row>
    <row r="3711" spans="1:8" x14ac:dyDescent="0.25">
      <c r="A3711" s="112">
        <v>45407</v>
      </c>
      <c r="B3711" s="21" t="s">
        <v>12706</v>
      </c>
      <c r="C3711" s="13" t="s">
        <v>166</v>
      </c>
      <c r="D3711" s="765" t="s">
        <v>12982</v>
      </c>
      <c r="E3711" s="22">
        <v>145050</v>
      </c>
      <c r="F3711" s="19"/>
      <c r="G3711" s="14">
        <f t="shared" si="73"/>
        <v>145050</v>
      </c>
      <c r="H3711" s="13"/>
    </row>
    <row r="3712" spans="1:8" x14ac:dyDescent="0.25">
      <c r="A3712" s="112">
        <v>45407</v>
      </c>
      <c r="B3712" s="21" t="s">
        <v>12192</v>
      </c>
      <c r="C3712" s="13" t="s">
        <v>8392</v>
      </c>
      <c r="D3712" s="765" t="s">
        <v>12985</v>
      </c>
      <c r="E3712" s="22">
        <v>420666</v>
      </c>
      <c r="F3712" s="19"/>
      <c r="G3712" s="14">
        <f t="shared" si="73"/>
        <v>420666</v>
      </c>
      <c r="H3712" s="13"/>
    </row>
    <row r="3713" spans="1:8" x14ac:dyDescent="0.25">
      <c r="A3713" s="112">
        <v>45411</v>
      </c>
      <c r="B3713" s="21" t="s">
        <v>9830</v>
      </c>
      <c r="C3713" s="13" t="s">
        <v>164</v>
      </c>
      <c r="D3713" s="765" t="s">
        <v>12967</v>
      </c>
      <c r="E3713" s="22">
        <v>9100</v>
      </c>
      <c r="F3713" s="19"/>
      <c r="G3713" s="14">
        <f t="shared" si="73"/>
        <v>9100</v>
      </c>
      <c r="H3713" s="13"/>
    </row>
    <row r="3714" spans="1:8" x14ac:dyDescent="0.25">
      <c r="A3714" s="112">
        <v>45411</v>
      </c>
      <c r="B3714" s="21" t="s">
        <v>10230</v>
      </c>
      <c r="C3714" s="13" t="s">
        <v>1197</v>
      </c>
      <c r="D3714" s="765" t="s">
        <v>12983</v>
      </c>
      <c r="E3714" s="22">
        <v>31000</v>
      </c>
      <c r="F3714" s="19"/>
      <c r="G3714" s="14">
        <f t="shared" si="73"/>
        <v>31000</v>
      </c>
      <c r="H3714" s="13"/>
    </row>
    <row r="3715" spans="1:8" x14ac:dyDescent="0.25">
      <c r="A3715" s="112">
        <v>45411</v>
      </c>
      <c r="B3715" s="21" t="s">
        <v>11507</v>
      </c>
      <c r="C3715" s="13" t="s">
        <v>5680</v>
      </c>
      <c r="D3715" s="765" t="s">
        <v>9962</v>
      </c>
      <c r="E3715" s="22">
        <v>43428</v>
      </c>
      <c r="F3715" s="19"/>
      <c r="G3715" s="14">
        <f t="shared" si="73"/>
        <v>43428</v>
      </c>
      <c r="H3715" s="13"/>
    </row>
    <row r="3716" spans="1:8" x14ac:dyDescent="0.25">
      <c r="A3716" s="112">
        <v>45412</v>
      </c>
      <c r="B3716" s="21" t="s">
        <v>8557</v>
      </c>
      <c r="C3716" s="13" t="s">
        <v>164</v>
      </c>
      <c r="D3716" s="765"/>
      <c r="E3716" s="22"/>
      <c r="F3716" s="19">
        <v>300000</v>
      </c>
      <c r="G3716" s="14">
        <f t="shared" si="73"/>
        <v>-300000</v>
      </c>
      <c r="H3716" s="13" t="s">
        <v>12287</v>
      </c>
    </row>
    <row r="3717" spans="1:8" x14ac:dyDescent="0.25">
      <c r="A3717" s="112">
        <v>45415</v>
      </c>
      <c r="B3717" s="21" t="s">
        <v>11507</v>
      </c>
      <c r="C3717" s="13" t="s">
        <v>164</v>
      </c>
      <c r="D3717" s="765" t="s">
        <v>12973</v>
      </c>
      <c r="E3717" s="22">
        <v>11563</v>
      </c>
      <c r="F3717" s="109"/>
      <c r="G3717" s="14">
        <f t="shared" si="73"/>
        <v>11563</v>
      </c>
      <c r="H3717" s="13"/>
    </row>
    <row r="3718" spans="1:8" ht="16.5" thickBot="1" x14ac:dyDescent="0.3">
      <c r="A3718" s="112">
        <v>45415</v>
      </c>
      <c r="B3718" s="21" t="s">
        <v>12192</v>
      </c>
      <c r="C3718" s="13" t="s">
        <v>166</v>
      </c>
      <c r="D3718" s="765" t="s">
        <v>13268</v>
      </c>
      <c r="E3718" s="782">
        <v>93900</v>
      </c>
      <c r="F3718" s="213"/>
      <c r="G3718" s="783">
        <f t="shared" si="73"/>
        <v>93900</v>
      </c>
      <c r="H3718" s="53"/>
    </row>
    <row r="3719" spans="1:8" x14ac:dyDescent="0.25">
      <c r="A3719" s="112">
        <v>45416</v>
      </c>
      <c r="B3719" s="21" t="s">
        <v>4720</v>
      </c>
      <c r="C3719" s="13" t="s">
        <v>8392</v>
      </c>
      <c r="D3719" s="765"/>
      <c r="E3719" s="782"/>
      <c r="F3719" s="784">
        <v>162620</v>
      </c>
      <c r="G3719" s="783">
        <f t="shared" si="73"/>
        <v>-162620</v>
      </c>
      <c r="H3719" s="1185" t="s">
        <v>13042</v>
      </c>
    </row>
    <row r="3720" spans="1:8" x14ac:dyDescent="0.25">
      <c r="A3720" s="112">
        <v>45416</v>
      </c>
      <c r="B3720" s="21" t="s">
        <v>8557</v>
      </c>
      <c r="C3720" s="13" t="s">
        <v>8392</v>
      </c>
      <c r="D3720" s="765"/>
      <c r="E3720" s="782"/>
      <c r="F3720" s="141">
        <v>74242</v>
      </c>
      <c r="G3720" s="783">
        <f t="shared" ref="G3720:G3725" si="74">E3720-F3720</f>
        <v>-74242</v>
      </c>
      <c r="H3720" s="1186"/>
    </row>
    <row r="3721" spans="1:8" x14ac:dyDescent="0.25">
      <c r="A3721" s="112">
        <v>45416</v>
      </c>
      <c r="B3721" s="21" t="s">
        <v>10907</v>
      </c>
      <c r="C3721" s="13" t="s">
        <v>8392</v>
      </c>
      <c r="D3721" s="765"/>
      <c r="E3721" s="782"/>
      <c r="F3721" s="141">
        <v>20637</v>
      </c>
      <c r="G3721" s="783">
        <f t="shared" si="74"/>
        <v>-20637</v>
      </c>
      <c r="H3721" s="1186"/>
    </row>
    <row r="3722" spans="1:8" x14ac:dyDescent="0.25">
      <c r="A3722" s="112">
        <v>45416</v>
      </c>
      <c r="B3722" s="21" t="s">
        <v>11704</v>
      </c>
      <c r="C3722" s="13" t="s">
        <v>8392</v>
      </c>
      <c r="D3722" s="765"/>
      <c r="E3722" s="782"/>
      <c r="F3722" s="141">
        <v>6768</v>
      </c>
      <c r="G3722" s="783">
        <f t="shared" si="74"/>
        <v>-6768</v>
      </c>
      <c r="H3722" s="1186"/>
    </row>
    <row r="3723" spans="1:8" x14ac:dyDescent="0.25">
      <c r="A3723" s="112">
        <v>45416</v>
      </c>
      <c r="B3723" s="21" t="s">
        <v>11605</v>
      </c>
      <c r="C3723" s="13" t="s">
        <v>8392</v>
      </c>
      <c r="D3723" s="765"/>
      <c r="E3723" s="782"/>
      <c r="F3723" s="141">
        <v>25632</v>
      </c>
      <c r="G3723" s="783">
        <f t="shared" si="74"/>
        <v>-25632</v>
      </c>
      <c r="H3723" s="1186"/>
    </row>
    <row r="3724" spans="1:8" x14ac:dyDescent="0.25">
      <c r="A3724" s="112">
        <v>45416</v>
      </c>
      <c r="B3724" s="21" t="s">
        <v>12801</v>
      </c>
      <c r="C3724" s="13" t="s">
        <v>8392</v>
      </c>
      <c r="D3724" s="765"/>
      <c r="E3724" s="782"/>
      <c r="F3724" s="141">
        <v>153139</v>
      </c>
      <c r="G3724" s="783">
        <f t="shared" si="74"/>
        <v>-153139</v>
      </c>
      <c r="H3724" s="1186"/>
    </row>
    <row r="3725" spans="1:8" ht="16.5" thickBot="1" x14ac:dyDescent="0.3">
      <c r="A3725" s="112">
        <v>45416</v>
      </c>
      <c r="B3725" s="21" t="s">
        <v>11726</v>
      </c>
      <c r="C3725" s="13" t="s">
        <v>8392</v>
      </c>
      <c r="D3725" s="765"/>
      <c r="E3725" s="782"/>
      <c r="F3725" s="785">
        <v>56962</v>
      </c>
      <c r="G3725" s="783">
        <f t="shared" si="74"/>
        <v>-56962</v>
      </c>
      <c r="H3725" s="1187"/>
    </row>
    <row r="3726" spans="1:8" x14ac:dyDescent="0.25">
      <c r="A3726" s="112">
        <v>45418</v>
      </c>
      <c r="B3726" s="21" t="s">
        <v>11883</v>
      </c>
      <c r="C3726" s="13" t="s">
        <v>7465</v>
      </c>
      <c r="D3726" s="765"/>
      <c r="E3726" s="22"/>
      <c r="F3726" s="111">
        <v>900000</v>
      </c>
      <c r="G3726" s="14">
        <f t="shared" si="73"/>
        <v>-900000</v>
      </c>
      <c r="H3726" s="13" t="s">
        <v>12964</v>
      </c>
    </row>
    <row r="3727" spans="1:8" ht="16.5" thickBot="1" x14ac:dyDescent="0.3">
      <c r="A3727" s="112">
        <v>45418</v>
      </c>
      <c r="B3727" s="21" t="s">
        <v>11883</v>
      </c>
      <c r="C3727" s="13" t="s">
        <v>7465</v>
      </c>
      <c r="D3727" s="765"/>
      <c r="E3727" s="22"/>
      <c r="F3727" s="109">
        <v>924000</v>
      </c>
      <c r="G3727" s="14">
        <f t="shared" si="73"/>
        <v>-924000</v>
      </c>
      <c r="H3727" s="13" t="s">
        <v>12964</v>
      </c>
    </row>
    <row r="3728" spans="1:8" x14ac:dyDescent="0.25">
      <c r="A3728" s="112">
        <v>45418</v>
      </c>
      <c r="B3728" s="21" t="s">
        <v>9965</v>
      </c>
      <c r="C3728" s="13" t="s">
        <v>169</v>
      </c>
      <c r="D3728" s="765"/>
      <c r="E3728" s="782"/>
      <c r="F3728" s="784">
        <v>15350</v>
      </c>
      <c r="G3728" s="783">
        <f t="shared" si="73"/>
        <v>-15350</v>
      </c>
      <c r="H3728" s="1161" t="s">
        <v>13038</v>
      </c>
    </row>
    <row r="3729" spans="1:8" x14ac:dyDescent="0.25">
      <c r="A3729" s="112">
        <v>45418</v>
      </c>
      <c r="B3729" s="21" t="s">
        <v>10574</v>
      </c>
      <c r="C3729" s="13" t="s">
        <v>169</v>
      </c>
      <c r="D3729" s="765"/>
      <c r="E3729" s="782"/>
      <c r="F3729" s="141">
        <v>46500</v>
      </c>
      <c r="G3729" s="783">
        <f t="shared" si="73"/>
        <v>-46500</v>
      </c>
      <c r="H3729" s="1163"/>
    </row>
    <row r="3730" spans="1:8" x14ac:dyDescent="0.25">
      <c r="A3730" s="112">
        <v>45418</v>
      </c>
      <c r="B3730" s="21" t="s">
        <v>10907</v>
      </c>
      <c r="C3730" s="13" t="s">
        <v>169</v>
      </c>
      <c r="D3730" s="765"/>
      <c r="E3730" s="782"/>
      <c r="F3730" s="141">
        <v>80500</v>
      </c>
      <c r="G3730" s="783">
        <f t="shared" si="73"/>
        <v>-80500</v>
      </c>
      <c r="H3730" s="1163"/>
    </row>
    <row r="3731" spans="1:8" ht="16.5" thickBot="1" x14ac:dyDescent="0.3">
      <c r="A3731" s="112">
        <v>45418</v>
      </c>
      <c r="B3731" s="21" t="s">
        <v>11883</v>
      </c>
      <c r="C3731" s="13" t="s">
        <v>169</v>
      </c>
      <c r="D3731" s="765"/>
      <c r="E3731" s="782"/>
      <c r="F3731" s="785">
        <v>157650</v>
      </c>
      <c r="G3731" s="783">
        <f t="shared" si="73"/>
        <v>-157650</v>
      </c>
      <c r="H3731" s="1162"/>
    </row>
    <row r="3732" spans="1:8" x14ac:dyDescent="0.25">
      <c r="A3732" s="112">
        <v>45419</v>
      </c>
      <c r="B3732" s="21" t="s">
        <v>11507</v>
      </c>
      <c r="C3732" s="13" t="s">
        <v>164</v>
      </c>
      <c r="D3732" s="765" t="s">
        <v>12978</v>
      </c>
      <c r="E3732" s="22">
        <v>864</v>
      </c>
      <c r="F3732" s="111"/>
      <c r="G3732" s="14">
        <f t="shared" si="73"/>
        <v>864</v>
      </c>
      <c r="H3732" s="13"/>
    </row>
    <row r="3733" spans="1:8" x14ac:dyDescent="0.25">
      <c r="A3733" s="112">
        <v>45419</v>
      </c>
      <c r="B3733" s="21" t="s">
        <v>9830</v>
      </c>
      <c r="C3733" s="13" t="s">
        <v>8392</v>
      </c>
      <c r="D3733" s="765" t="s">
        <v>13185</v>
      </c>
      <c r="E3733" s="22">
        <v>32064</v>
      </c>
      <c r="F3733" s="111"/>
      <c r="G3733" s="14">
        <f t="shared" si="73"/>
        <v>32064</v>
      </c>
      <c r="H3733" s="13"/>
    </row>
    <row r="3734" spans="1:8" x14ac:dyDescent="0.25">
      <c r="A3734" s="112">
        <v>45421</v>
      </c>
      <c r="B3734" s="21" t="s">
        <v>6503</v>
      </c>
      <c r="C3734" s="13" t="s">
        <v>164</v>
      </c>
      <c r="D3734" s="765" t="s">
        <v>12981</v>
      </c>
      <c r="E3734" s="22">
        <v>9034</v>
      </c>
      <c r="F3734" s="19"/>
      <c r="G3734" s="14">
        <f t="shared" si="73"/>
        <v>9034</v>
      </c>
      <c r="H3734" s="13"/>
    </row>
    <row r="3735" spans="1:8" x14ac:dyDescent="0.25">
      <c r="A3735" s="112">
        <v>45421</v>
      </c>
      <c r="B3735" s="21" t="s">
        <v>8655</v>
      </c>
      <c r="C3735" s="13" t="s">
        <v>5186</v>
      </c>
      <c r="D3735" s="765"/>
      <c r="E3735" s="22"/>
      <c r="F3735" s="19">
        <v>57548</v>
      </c>
      <c r="G3735" s="14">
        <f t="shared" si="73"/>
        <v>-57548</v>
      </c>
      <c r="H3735" s="13" t="s">
        <v>13044</v>
      </c>
    </row>
    <row r="3736" spans="1:8" x14ac:dyDescent="0.25">
      <c r="A3736" s="112">
        <v>45421</v>
      </c>
      <c r="B3736" s="21" t="s">
        <v>8866</v>
      </c>
      <c r="C3736" s="13" t="s">
        <v>5186</v>
      </c>
      <c r="D3736" s="765"/>
      <c r="E3736" s="22"/>
      <c r="F3736" s="19">
        <v>6816</v>
      </c>
      <c r="G3736" s="14">
        <f t="shared" si="73"/>
        <v>-6816</v>
      </c>
      <c r="H3736" s="13" t="s">
        <v>13044</v>
      </c>
    </row>
    <row r="3737" spans="1:8" x14ac:dyDescent="0.25">
      <c r="A3737" s="112">
        <v>45421</v>
      </c>
      <c r="B3737" s="21" t="s">
        <v>8874</v>
      </c>
      <c r="C3737" s="13" t="s">
        <v>5186</v>
      </c>
      <c r="D3737" s="765"/>
      <c r="E3737" s="22"/>
      <c r="F3737" s="19">
        <v>78114</v>
      </c>
      <c r="G3737" s="14">
        <f t="shared" si="73"/>
        <v>-78114</v>
      </c>
      <c r="H3737" s="13" t="s">
        <v>13044</v>
      </c>
    </row>
    <row r="3738" spans="1:8" x14ac:dyDescent="0.25">
      <c r="A3738" s="112">
        <v>45421</v>
      </c>
      <c r="B3738" s="21" t="s">
        <v>9659</v>
      </c>
      <c r="C3738" s="13" t="s">
        <v>5186</v>
      </c>
      <c r="D3738" s="765"/>
      <c r="E3738" s="22"/>
      <c r="F3738" s="19">
        <v>180880</v>
      </c>
      <c r="G3738" s="14">
        <f t="shared" si="73"/>
        <v>-180880</v>
      </c>
      <c r="H3738" s="13" t="s">
        <v>13044</v>
      </c>
    </row>
    <row r="3739" spans="1:8" x14ac:dyDescent="0.25">
      <c r="A3739" s="112">
        <v>45421</v>
      </c>
      <c r="B3739" s="21" t="s">
        <v>9767</v>
      </c>
      <c r="C3739" s="13" t="s">
        <v>5186</v>
      </c>
      <c r="D3739" s="765"/>
      <c r="E3739" s="22"/>
      <c r="F3739" s="19">
        <v>113647</v>
      </c>
      <c r="G3739" s="14">
        <f t="shared" si="73"/>
        <v>-113647</v>
      </c>
      <c r="H3739" s="13" t="s">
        <v>13044</v>
      </c>
    </row>
    <row r="3740" spans="1:8" x14ac:dyDescent="0.25">
      <c r="A3740" s="112">
        <v>45421</v>
      </c>
      <c r="B3740" s="21" t="s">
        <v>10294</v>
      </c>
      <c r="C3740" s="13" t="s">
        <v>5186</v>
      </c>
      <c r="D3740" s="765"/>
      <c r="E3740" s="22"/>
      <c r="F3740" s="19">
        <v>68588</v>
      </c>
      <c r="G3740" s="14">
        <f t="shared" si="73"/>
        <v>-68588</v>
      </c>
      <c r="H3740" s="13" t="s">
        <v>13044</v>
      </c>
    </row>
    <row r="3741" spans="1:8" x14ac:dyDescent="0.25">
      <c r="A3741" s="112">
        <v>45421</v>
      </c>
      <c r="B3741" s="21" t="s">
        <v>10909</v>
      </c>
      <c r="C3741" s="13" t="s">
        <v>5186</v>
      </c>
      <c r="D3741" s="765"/>
      <c r="E3741" s="22"/>
      <c r="F3741" s="19">
        <v>15000</v>
      </c>
      <c r="G3741" s="14">
        <f t="shared" si="73"/>
        <v>-15000</v>
      </c>
      <c r="H3741" s="13" t="s">
        <v>13044</v>
      </c>
    </row>
    <row r="3742" spans="1:8" x14ac:dyDescent="0.25">
      <c r="A3742" s="112">
        <v>45421</v>
      </c>
      <c r="B3742" s="21" t="s">
        <v>10907</v>
      </c>
      <c r="C3742" s="13" t="s">
        <v>5186</v>
      </c>
      <c r="D3742" s="765"/>
      <c r="E3742" s="22"/>
      <c r="F3742" s="19">
        <v>227885.49999999988</v>
      </c>
      <c r="G3742" s="14">
        <f t="shared" si="73"/>
        <v>-227885.49999999988</v>
      </c>
      <c r="H3742" s="13" t="s">
        <v>13044</v>
      </c>
    </row>
    <row r="3743" spans="1:8" x14ac:dyDescent="0.25">
      <c r="A3743" s="112">
        <v>45421</v>
      </c>
      <c r="B3743" s="21" t="s">
        <v>10907</v>
      </c>
      <c r="C3743" s="13" t="s">
        <v>5186</v>
      </c>
      <c r="D3743" s="765"/>
      <c r="E3743" s="22">
        <v>250000</v>
      </c>
      <c r="F3743" s="19"/>
      <c r="G3743" s="14">
        <f t="shared" si="73"/>
        <v>250000</v>
      </c>
      <c r="H3743" s="13" t="s">
        <v>13045</v>
      </c>
    </row>
    <row r="3744" spans="1:8" x14ac:dyDescent="0.25">
      <c r="A3744" s="112">
        <v>45422</v>
      </c>
      <c r="B3744" s="21" t="s">
        <v>12192</v>
      </c>
      <c r="C3744" s="13" t="s">
        <v>166</v>
      </c>
      <c r="D3744" s="765" t="s">
        <v>13269</v>
      </c>
      <c r="E3744" s="782">
        <v>31400</v>
      </c>
      <c r="F3744" s="213"/>
      <c r="G3744" s="783">
        <f t="shared" ref="G3744" si="75">E3744-F3744</f>
        <v>31400</v>
      </c>
      <c r="H3744" s="53"/>
    </row>
    <row r="3745" spans="1:8" x14ac:dyDescent="0.25">
      <c r="A3745" s="112">
        <v>45425</v>
      </c>
      <c r="B3745" s="21" t="s">
        <v>12696</v>
      </c>
      <c r="C3745" s="13" t="s">
        <v>12372</v>
      </c>
      <c r="D3745" s="765" t="s">
        <v>13101</v>
      </c>
      <c r="E3745" s="22">
        <v>12000</v>
      </c>
      <c r="F3745" s="19"/>
      <c r="G3745" s="14">
        <f t="shared" si="73"/>
        <v>12000</v>
      </c>
      <c r="H3745" s="13"/>
    </row>
    <row r="3746" spans="1:8" x14ac:dyDescent="0.25">
      <c r="A3746" s="112">
        <v>45425</v>
      </c>
      <c r="B3746" s="21" t="s">
        <v>11883</v>
      </c>
      <c r="C3746" s="13" t="s">
        <v>6845</v>
      </c>
      <c r="D3746" s="765"/>
      <c r="E3746" s="22"/>
      <c r="F3746" s="19">
        <v>403164</v>
      </c>
      <c r="G3746" s="14">
        <f t="shared" si="73"/>
        <v>-403164</v>
      </c>
      <c r="H3746" s="13" t="s">
        <v>7874</v>
      </c>
    </row>
    <row r="3747" spans="1:8" x14ac:dyDescent="0.25">
      <c r="A3747" s="112">
        <v>45425</v>
      </c>
      <c r="B3747" s="21" t="s">
        <v>11883</v>
      </c>
      <c r="C3747" s="13" t="s">
        <v>4724</v>
      </c>
      <c r="D3747" s="765"/>
      <c r="E3747" s="22"/>
      <c r="F3747" s="19">
        <v>530000</v>
      </c>
      <c r="G3747" s="14">
        <f t="shared" si="73"/>
        <v>-530000</v>
      </c>
      <c r="H3747" s="13" t="s">
        <v>7874</v>
      </c>
    </row>
    <row r="3748" spans="1:8" x14ac:dyDescent="0.25">
      <c r="A3748" s="112">
        <v>45425</v>
      </c>
      <c r="B3748" s="21" t="s">
        <v>11883</v>
      </c>
      <c r="C3748" s="13" t="s">
        <v>12024</v>
      </c>
      <c r="D3748" s="765"/>
      <c r="E3748" s="22"/>
      <c r="F3748" s="19">
        <v>394000</v>
      </c>
      <c r="G3748" s="14">
        <f t="shared" si="73"/>
        <v>-394000</v>
      </c>
      <c r="H3748" s="13" t="s">
        <v>7874</v>
      </c>
    </row>
    <row r="3749" spans="1:8" x14ac:dyDescent="0.25">
      <c r="A3749" s="112">
        <v>45425</v>
      </c>
      <c r="B3749" s="21" t="s">
        <v>40</v>
      </c>
      <c r="C3749" s="13" t="s">
        <v>161</v>
      </c>
      <c r="D3749" s="765"/>
      <c r="E3749" s="22">
        <v>17519</v>
      </c>
      <c r="F3749" s="19"/>
      <c r="G3749" s="14">
        <f t="shared" si="73"/>
        <v>17519</v>
      </c>
      <c r="H3749" s="13"/>
    </row>
    <row r="3750" spans="1:8" x14ac:dyDescent="0.25">
      <c r="A3750" s="112">
        <v>45426</v>
      </c>
      <c r="B3750" s="21" t="s">
        <v>11507</v>
      </c>
      <c r="C3750" s="13" t="s">
        <v>8392</v>
      </c>
      <c r="D3750" s="765" t="s">
        <v>13186</v>
      </c>
      <c r="E3750" s="22">
        <v>339606</v>
      </c>
      <c r="F3750" s="111"/>
      <c r="G3750" s="14">
        <f t="shared" ref="G3750" si="76">E3750-F3750</f>
        <v>339606</v>
      </c>
      <c r="H3750" s="13"/>
    </row>
    <row r="3751" spans="1:8" x14ac:dyDescent="0.25">
      <c r="A3751" s="112">
        <v>45427</v>
      </c>
      <c r="B3751" s="21" t="s">
        <v>11507</v>
      </c>
      <c r="C3751" s="13" t="s">
        <v>164</v>
      </c>
      <c r="D3751" s="765" t="s">
        <v>13183</v>
      </c>
      <c r="E3751" s="22">
        <v>2106</v>
      </c>
      <c r="F3751" s="19"/>
      <c r="G3751" s="14">
        <f t="shared" ref="G3751" si="77">E3751-F3751</f>
        <v>2106</v>
      </c>
      <c r="H3751" s="53"/>
    </row>
    <row r="3752" spans="1:8" x14ac:dyDescent="0.25">
      <c r="A3752" s="112">
        <v>45430</v>
      </c>
      <c r="B3752" s="21" t="s">
        <v>10907</v>
      </c>
      <c r="C3752" s="13" t="s">
        <v>164</v>
      </c>
      <c r="D3752" s="765" t="s">
        <v>13181</v>
      </c>
      <c r="E3752" s="22">
        <v>4678</v>
      </c>
      <c r="F3752" s="19"/>
      <c r="G3752" s="14">
        <f t="shared" si="73"/>
        <v>4678</v>
      </c>
      <c r="H3752" s="53"/>
    </row>
    <row r="3753" spans="1:8" x14ac:dyDescent="0.25">
      <c r="A3753" s="112">
        <v>45432</v>
      </c>
      <c r="B3753" s="21" t="s">
        <v>9830</v>
      </c>
      <c r="C3753" s="13" t="s">
        <v>180</v>
      </c>
      <c r="D3753" s="765"/>
      <c r="E3753" s="22"/>
      <c r="F3753" s="19">
        <v>135900</v>
      </c>
      <c r="G3753" s="14">
        <f t="shared" si="73"/>
        <v>-135900</v>
      </c>
      <c r="H3753" s="1185" t="s">
        <v>13309</v>
      </c>
    </row>
    <row r="3754" spans="1:8" x14ac:dyDescent="0.25">
      <c r="A3754" s="112">
        <v>45432</v>
      </c>
      <c r="B3754" s="21" t="s">
        <v>11883</v>
      </c>
      <c r="C3754" s="13" t="s">
        <v>180</v>
      </c>
      <c r="D3754" s="765"/>
      <c r="E3754" s="22"/>
      <c r="F3754" s="19">
        <v>48390</v>
      </c>
      <c r="G3754" s="14">
        <f t="shared" si="73"/>
        <v>-48390</v>
      </c>
      <c r="H3754" s="1186"/>
    </row>
    <row r="3755" spans="1:8" x14ac:dyDescent="0.25">
      <c r="A3755" s="112">
        <v>45432</v>
      </c>
      <c r="B3755" s="21" t="s">
        <v>12192</v>
      </c>
      <c r="C3755" s="13" t="s">
        <v>180</v>
      </c>
      <c r="D3755" s="765"/>
      <c r="E3755" s="22"/>
      <c r="F3755" s="19">
        <v>90710</v>
      </c>
      <c r="G3755" s="14">
        <f t="shared" si="73"/>
        <v>-90710</v>
      </c>
      <c r="H3755" s="1187"/>
    </row>
    <row r="3756" spans="1:8" x14ac:dyDescent="0.25">
      <c r="A3756" s="112">
        <v>45436</v>
      </c>
      <c r="B3756" s="21" t="s">
        <v>9830</v>
      </c>
      <c r="C3756" s="13" t="s">
        <v>166</v>
      </c>
      <c r="D3756" s="765"/>
      <c r="E3756" s="22"/>
      <c r="F3756" s="19">
        <v>90000</v>
      </c>
      <c r="G3756" s="14">
        <f t="shared" si="73"/>
        <v>-90000</v>
      </c>
      <c r="H3756" s="1185" t="s">
        <v>13168</v>
      </c>
    </row>
    <row r="3757" spans="1:8" x14ac:dyDescent="0.25">
      <c r="A3757" s="112">
        <v>45436</v>
      </c>
      <c r="B3757" s="21" t="s">
        <v>11507</v>
      </c>
      <c r="C3757" s="13" t="s">
        <v>166</v>
      </c>
      <c r="D3757" s="765"/>
      <c r="E3757" s="22"/>
      <c r="F3757" s="19">
        <v>10000</v>
      </c>
      <c r="G3757" s="14">
        <f t="shared" si="73"/>
        <v>-10000</v>
      </c>
      <c r="H3757" s="1186"/>
    </row>
    <row r="3758" spans="1:8" x14ac:dyDescent="0.25">
      <c r="A3758" s="112">
        <v>45436</v>
      </c>
      <c r="B3758" s="21" t="s">
        <v>12706</v>
      </c>
      <c r="C3758" s="13" t="s">
        <v>166</v>
      </c>
      <c r="D3758" s="765"/>
      <c r="E3758" s="22"/>
      <c r="F3758" s="19">
        <v>200000</v>
      </c>
      <c r="G3758" s="14">
        <f t="shared" si="73"/>
        <v>-200000</v>
      </c>
      <c r="H3758" s="1187"/>
    </row>
    <row r="3759" spans="1:8" x14ac:dyDescent="0.25">
      <c r="A3759" s="112">
        <v>45436</v>
      </c>
      <c r="B3759" s="21" t="s">
        <v>12696</v>
      </c>
      <c r="C3759" s="13" t="s">
        <v>1062</v>
      </c>
      <c r="D3759" s="765" t="s">
        <v>13258</v>
      </c>
      <c r="E3759" s="22">
        <v>17185</v>
      </c>
      <c r="F3759" s="19"/>
      <c r="G3759" s="14">
        <f t="shared" si="73"/>
        <v>17185</v>
      </c>
      <c r="H3759" s="1121"/>
    </row>
    <row r="3760" spans="1:8" x14ac:dyDescent="0.25">
      <c r="A3760" s="112">
        <v>45439</v>
      </c>
      <c r="B3760" s="21" t="s">
        <v>10230</v>
      </c>
      <c r="C3760" s="13" t="s">
        <v>164</v>
      </c>
      <c r="D3760" s="765" t="s">
        <v>13184</v>
      </c>
      <c r="E3760" s="22">
        <v>14301</v>
      </c>
      <c r="F3760" s="19"/>
      <c r="G3760" s="14">
        <f t="shared" ref="G3760:G3762" si="78">E3760-F3760</f>
        <v>14301</v>
      </c>
      <c r="H3760" s="53"/>
    </row>
    <row r="3761" spans="1:8" x14ac:dyDescent="0.25">
      <c r="A3761" s="112">
        <v>45439</v>
      </c>
      <c r="B3761" s="21" t="s">
        <v>12192</v>
      </c>
      <c r="C3761" s="13" t="s">
        <v>8392</v>
      </c>
      <c r="D3761" s="765" t="s">
        <v>13251</v>
      </c>
      <c r="E3761" s="22">
        <v>600551</v>
      </c>
      <c r="F3761" s="111"/>
      <c r="G3761" s="14">
        <f t="shared" si="78"/>
        <v>600551</v>
      </c>
      <c r="H3761" s="13"/>
    </row>
    <row r="3762" spans="1:8" x14ac:dyDescent="0.25">
      <c r="A3762" s="112">
        <v>45439</v>
      </c>
      <c r="B3762" s="21" t="s">
        <v>12192</v>
      </c>
      <c r="C3762" s="13" t="s">
        <v>166</v>
      </c>
      <c r="D3762" s="765" t="s">
        <v>13270</v>
      </c>
      <c r="E3762" s="782">
        <v>18500</v>
      </c>
      <c r="F3762" s="213"/>
      <c r="G3762" s="783">
        <f t="shared" si="78"/>
        <v>18500</v>
      </c>
      <c r="H3762" s="53"/>
    </row>
    <row r="3763" spans="1:8" x14ac:dyDescent="0.25">
      <c r="A3763" s="112">
        <v>45441</v>
      </c>
      <c r="B3763" s="21" t="s">
        <v>12192</v>
      </c>
      <c r="C3763" s="13" t="s">
        <v>164</v>
      </c>
      <c r="D3763" s="765" t="s">
        <v>13182</v>
      </c>
      <c r="E3763" s="22">
        <v>2016</v>
      </c>
      <c r="F3763" s="111"/>
      <c r="G3763" s="14">
        <f t="shared" si="73"/>
        <v>2016</v>
      </c>
      <c r="H3763" s="342"/>
    </row>
    <row r="3764" spans="1:8" x14ac:dyDescent="0.25">
      <c r="A3764" s="112">
        <v>45441</v>
      </c>
      <c r="B3764" s="21" t="s">
        <v>11883</v>
      </c>
      <c r="C3764" s="13" t="s">
        <v>13145</v>
      </c>
      <c r="D3764" s="1073"/>
      <c r="E3764" s="22">
        <v>320000</v>
      </c>
      <c r="F3764" s="111"/>
      <c r="G3764" s="20">
        <f t="shared" si="73"/>
        <v>320000</v>
      </c>
      <c r="H3764" s="13"/>
    </row>
    <row r="3765" spans="1:8" x14ac:dyDescent="0.25">
      <c r="A3765" s="112">
        <v>45441</v>
      </c>
      <c r="B3765" s="21" t="s">
        <v>10569</v>
      </c>
      <c r="C3765" s="13" t="s">
        <v>13145</v>
      </c>
      <c r="D3765" s="1073"/>
      <c r="E3765" s="22">
        <v>62000</v>
      </c>
      <c r="F3765" s="111"/>
      <c r="G3765" s="20">
        <f t="shared" si="73"/>
        <v>62000</v>
      </c>
      <c r="H3765" s="13"/>
    </row>
    <row r="3766" spans="1:8" x14ac:dyDescent="0.25">
      <c r="A3766" s="112">
        <v>45441</v>
      </c>
      <c r="B3766" s="21" t="s">
        <v>12801</v>
      </c>
      <c r="C3766" s="13" t="s">
        <v>13145</v>
      </c>
      <c r="D3766" s="1073"/>
      <c r="E3766" s="22">
        <v>83000</v>
      </c>
      <c r="F3766" s="111"/>
      <c r="G3766" s="20">
        <f t="shared" si="73"/>
        <v>83000</v>
      </c>
      <c r="H3766" s="13"/>
    </row>
    <row r="3767" spans="1:8" x14ac:dyDescent="0.25">
      <c r="A3767" s="112">
        <v>45441</v>
      </c>
      <c r="B3767" s="21" t="s">
        <v>9830</v>
      </c>
      <c r="C3767" s="13" t="s">
        <v>13145</v>
      </c>
      <c r="D3767" s="1073"/>
      <c r="E3767" s="22">
        <v>21000</v>
      </c>
      <c r="F3767" s="111"/>
      <c r="G3767" s="20">
        <f t="shared" si="73"/>
        <v>21000</v>
      </c>
      <c r="H3767" s="13"/>
    </row>
    <row r="3768" spans="1:8" x14ac:dyDescent="0.25">
      <c r="A3768" s="112">
        <v>45441</v>
      </c>
      <c r="B3768" s="21" t="s">
        <v>12706</v>
      </c>
      <c r="C3768" s="13" t="s">
        <v>13145</v>
      </c>
      <c r="D3768" s="1073"/>
      <c r="E3768" s="22">
        <v>40000</v>
      </c>
      <c r="F3768" s="111"/>
      <c r="G3768" s="20">
        <f t="shared" si="73"/>
        <v>40000</v>
      </c>
      <c r="H3768" s="13"/>
    </row>
    <row r="3769" spans="1:8" x14ac:dyDescent="0.25">
      <c r="A3769" s="112">
        <v>45441</v>
      </c>
      <c r="B3769" s="21" t="s">
        <v>12192</v>
      </c>
      <c r="C3769" s="13" t="s">
        <v>8392</v>
      </c>
      <c r="D3769" s="765"/>
      <c r="E3769" s="22"/>
      <c r="F3769" s="19">
        <v>500000</v>
      </c>
      <c r="G3769" s="14">
        <f t="shared" si="73"/>
        <v>-500000</v>
      </c>
      <c r="H3769" s="13" t="s">
        <v>13042</v>
      </c>
    </row>
    <row r="3770" spans="1:8" x14ac:dyDescent="0.25">
      <c r="A3770" s="112">
        <v>45444</v>
      </c>
      <c r="B3770" s="21" t="s">
        <v>12410</v>
      </c>
      <c r="C3770" s="13" t="s">
        <v>1062</v>
      </c>
      <c r="D3770" s="765" t="s">
        <v>13260</v>
      </c>
      <c r="E3770" s="22">
        <v>141300</v>
      </c>
      <c r="F3770" s="19"/>
      <c r="G3770" s="14">
        <f t="shared" si="73"/>
        <v>141300</v>
      </c>
      <c r="H3770" s="53"/>
    </row>
    <row r="3771" spans="1:8" x14ac:dyDescent="0.25">
      <c r="A3771" s="112">
        <v>45444</v>
      </c>
      <c r="B3771" s="21" t="s">
        <v>12696</v>
      </c>
      <c r="C3771" s="13" t="s">
        <v>1062</v>
      </c>
      <c r="D3771" s="765" t="s">
        <v>13261</v>
      </c>
      <c r="E3771" s="22">
        <v>7632</v>
      </c>
      <c r="F3771" s="19"/>
      <c r="G3771" s="14">
        <f t="shared" si="73"/>
        <v>7632</v>
      </c>
      <c r="H3771" s="53"/>
    </row>
    <row r="3772" spans="1:8" x14ac:dyDescent="0.25">
      <c r="A3772" s="112">
        <v>45444</v>
      </c>
      <c r="B3772" s="21" t="s">
        <v>9830</v>
      </c>
      <c r="C3772" s="13" t="s">
        <v>1062</v>
      </c>
      <c r="D3772" s="765" t="s">
        <v>13262</v>
      </c>
      <c r="E3772" s="22">
        <v>3412</v>
      </c>
      <c r="F3772" s="19"/>
      <c r="G3772" s="14">
        <f t="shared" si="73"/>
        <v>3412</v>
      </c>
      <c r="H3772" s="53"/>
    </row>
    <row r="3773" spans="1:8" x14ac:dyDescent="0.25">
      <c r="A3773" s="112">
        <v>45446</v>
      </c>
      <c r="B3773" s="21" t="s">
        <v>12192</v>
      </c>
      <c r="C3773" s="13" t="s">
        <v>8392</v>
      </c>
      <c r="D3773" s="765" t="s">
        <v>13252</v>
      </c>
      <c r="E3773" s="22">
        <v>33474</v>
      </c>
      <c r="F3773" s="19"/>
      <c r="G3773" s="14">
        <f t="shared" si="73"/>
        <v>33474</v>
      </c>
      <c r="H3773" s="53"/>
    </row>
    <row r="3774" spans="1:8" x14ac:dyDescent="0.25">
      <c r="A3774" s="112">
        <v>45446</v>
      </c>
      <c r="B3774" s="21" t="s">
        <v>12192</v>
      </c>
      <c r="C3774" s="13" t="s">
        <v>166</v>
      </c>
      <c r="D3774" s="765" t="s">
        <v>13271</v>
      </c>
      <c r="E3774" s="782">
        <v>18500</v>
      </c>
      <c r="F3774" s="213"/>
      <c r="G3774" s="783">
        <f t="shared" si="73"/>
        <v>18500</v>
      </c>
      <c r="H3774" s="53"/>
    </row>
    <row r="3775" spans="1:8" x14ac:dyDescent="0.25">
      <c r="A3775" s="112">
        <v>45447</v>
      </c>
      <c r="B3775" s="21" t="s">
        <v>10907</v>
      </c>
      <c r="C3775" s="13" t="s">
        <v>5186</v>
      </c>
      <c r="D3775" s="765"/>
      <c r="E3775" s="22"/>
      <c r="F3775" s="19">
        <v>250000</v>
      </c>
      <c r="G3775" s="14">
        <f t="shared" si="73"/>
        <v>-250000</v>
      </c>
      <c r="H3775" s="1161" t="s">
        <v>13217</v>
      </c>
    </row>
    <row r="3776" spans="1:8" x14ac:dyDescent="0.25">
      <c r="A3776" s="112">
        <v>45447</v>
      </c>
      <c r="B3776" s="21" t="s">
        <v>13127</v>
      </c>
      <c r="C3776" s="13" t="s">
        <v>5186</v>
      </c>
      <c r="D3776" s="765"/>
      <c r="E3776" s="22"/>
      <c r="F3776" s="19">
        <v>250000</v>
      </c>
      <c r="G3776" s="14">
        <f t="shared" si="73"/>
        <v>-250000</v>
      </c>
      <c r="H3776" s="1162"/>
    </row>
    <row r="3777" spans="1:8" x14ac:dyDescent="0.25">
      <c r="A3777" s="112">
        <v>45450</v>
      </c>
      <c r="B3777" s="21" t="s">
        <v>11883</v>
      </c>
      <c r="C3777" s="13" t="s">
        <v>13266</v>
      </c>
      <c r="D3777" s="765" t="s">
        <v>13267</v>
      </c>
      <c r="E3777" s="22">
        <v>43500</v>
      </c>
      <c r="F3777" s="19"/>
      <c r="G3777" s="14">
        <f t="shared" si="73"/>
        <v>43500</v>
      </c>
      <c r="H3777" s="1122"/>
    </row>
    <row r="3778" spans="1:8" x14ac:dyDescent="0.25">
      <c r="A3778" s="112">
        <v>45453</v>
      </c>
      <c r="B3778" s="21" t="s">
        <v>9830</v>
      </c>
      <c r="C3778" s="13" t="s">
        <v>8392</v>
      </c>
      <c r="D3778" s="765"/>
      <c r="E3778" s="22"/>
      <c r="F3778" s="19">
        <v>250000</v>
      </c>
      <c r="G3778" s="14">
        <f t="shared" si="73"/>
        <v>-250000</v>
      </c>
      <c r="H3778" s="1185" t="s">
        <v>13042</v>
      </c>
    </row>
    <row r="3779" spans="1:8" x14ac:dyDescent="0.25">
      <c r="A3779" s="112">
        <v>45453</v>
      </c>
      <c r="B3779" s="21" t="s">
        <v>11507</v>
      </c>
      <c r="C3779" s="13" t="s">
        <v>8392</v>
      </c>
      <c r="D3779" s="765"/>
      <c r="E3779" s="22"/>
      <c r="F3779" s="19">
        <v>250000</v>
      </c>
      <c r="G3779" s="14">
        <f t="shared" si="73"/>
        <v>-250000</v>
      </c>
      <c r="H3779" s="1187"/>
    </row>
    <row r="3780" spans="1:8" x14ac:dyDescent="0.25">
      <c r="A3780" s="112">
        <v>45453</v>
      </c>
      <c r="B3780" s="21" t="s">
        <v>13127</v>
      </c>
      <c r="C3780" s="13" t="s">
        <v>12024</v>
      </c>
      <c r="D3780" s="765"/>
      <c r="E3780" s="22">
        <v>98000</v>
      </c>
      <c r="F3780" s="19">
        <v>400000</v>
      </c>
      <c r="G3780" s="14">
        <f t="shared" si="73"/>
        <v>-302000</v>
      </c>
      <c r="H3780" s="13" t="s">
        <v>11104</v>
      </c>
    </row>
    <row r="3781" spans="1:8" x14ac:dyDescent="0.25">
      <c r="A3781" s="112">
        <v>45453</v>
      </c>
      <c r="B3781" s="21" t="s">
        <v>12192</v>
      </c>
      <c r="C3781" s="13" t="s">
        <v>166</v>
      </c>
      <c r="D3781" s="765" t="s">
        <v>13272</v>
      </c>
      <c r="E3781" s="782">
        <v>20211</v>
      </c>
      <c r="F3781" s="213"/>
      <c r="G3781" s="783">
        <f t="shared" ref="G3781:G3794" si="79">E3781-F3781</f>
        <v>20211</v>
      </c>
      <c r="H3781" s="53"/>
    </row>
    <row r="3782" spans="1:8" x14ac:dyDescent="0.25">
      <c r="A3782" s="112">
        <v>45455</v>
      </c>
      <c r="B3782" s="21" t="s">
        <v>12410</v>
      </c>
      <c r="C3782" s="13" t="s">
        <v>164</v>
      </c>
      <c r="D3782" s="765" t="s">
        <v>13295</v>
      </c>
      <c r="E3782" s="782">
        <v>1008</v>
      </c>
      <c r="F3782" s="213"/>
      <c r="G3782" s="783">
        <f t="shared" si="79"/>
        <v>1008</v>
      </c>
      <c r="H3782" s="53"/>
    </row>
    <row r="3783" spans="1:8" x14ac:dyDescent="0.25">
      <c r="A3783" s="112">
        <v>45456</v>
      </c>
      <c r="B3783" s="21" t="s">
        <v>11883</v>
      </c>
      <c r="C3783" s="13" t="s">
        <v>7465</v>
      </c>
      <c r="D3783" s="765"/>
      <c r="E3783" s="22"/>
      <c r="F3783" s="19">
        <v>500000</v>
      </c>
      <c r="G3783" s="783">
        <f t="shared" si="79"/>
        <v>-500000</v>
      </c>
      <c r="H3783" s="13" t="s">
        <v>13294</v>
      </c>
    </row>
    <row r="3784" spans="1:8" x14ac:dyDescent="0.25">
      <c r="A3784" s="112">
        <v>45456</v>
      </c>
      <c r="B3784" s="21" t="s">
        <v>10177</v>
      </c>
      <c r="C3784" s="13" t="s">
        <v>164</v>
      </c>
      <c r="D3784" s="765"/>
      <c r="E3784" s="22"/>
      <c r="F3784" s="19">
        <v>7183</v>
      </c>
      <c r="G3784" s="783">
        <f t="shared" si="79"/>
        <v>-7183</v>
      </c>
      <c r="H3784" s="1225" t="s">
        <v>13296</v>
      </c>
    </row>
    <row r="3785" spans="1:8" x14ac:dyDescent="0.25">
      <c r="A3785" s="112">
        <v>45456</v>
      </c>
      <c r="B3785" s="21" t="s">
        <v>6503</v>
      </c>
      <c r="C3785" s="13" t="s">
        <v>164</v>
      </c>
      <c r="D3785" s="765"/>
      <c r="E3785" s="22"/>
      <c r="F3785" s="19">
        <v>9034</v>
      </c>
      <c r="G3785" s="783">
        <f t="shared" si="79"/>
        <v>-9034</v>
      </c>
      <c r="H3785" s="1226"/>
    </row>
    <row r="3786" spans="1:8" x14ac:dyDescent="0.25">
      <c r="A3786" s="112">
        <v>45456</v>
      </c>
      <c r="B3786" s="21" t="s">
        <v>8557</v>
      </c>
      <c r="C3786" s="13" t="s">
        <v>164</v>
      </c>
      <c r="D3786" s="765"/>
      <c r="E3786" s="22"/>
      <c r="F3786" s="19">
        <v>5194</v>
      </c>
      <c r="G3786" s="783">
        <f t="shared" si="79"/>
        <v>-5194</v>
      </c>
      <c r="H3786" s="1226"/>
    </row>
    <row r="3787" spans="1:8" x14ac:dyDescent="0.25">
      <c r="A3787" s="112">
        <v>45456</v>
      </c>
      <c r="B3787" s="21" t="s">
        <v>11085</v>
      </c>
      <c r="C3787" s="13" t="s">
        <v>164</v>
      </c>
      <c r="D3787" s="765"/>
      <c r="E3787" s="22"/>
      <c r="F3787" s="19">
        <v>81179</v>
      </c>
      <c r="G3787" s="783">
        <f t="shared" si="79"/>
        <v>-81179</v>
      </c>
      <c r="H3787" s="1226"/>
    </row>
    <row r="3788" spans="1:8" x14ac:dyDescent="0.25">
      <c r="A3788" s="112">
        <v>45456</v>
      </c>
      <c r="B3788" s="21" t="s">
        <v>10230</v>
      </c>
      <c r="C3788" s="13" t="s">
        <v>164</v>
      </c>
      <c r="D3788" s="765"/>
      <c r="E3788" s="22"/>
      <c r="F3788" s="19">
        <v>21030</v>
      </c>
      <c r="G3788" s="783">
        <f t="shared" si="79"/>
        <v>-21030</v>
      </c>
      <c r="H3788" s="1226"/>
    </row>
    <row r="3789" spans="1:8" x14ac:dyDescent="0.25">
      <c r="A3789" s="112">
        <v>45456</v>
      </c>
      <c r="B3789" s="21" t="s">
        <v>10907</v>
      </c>
      <c r="C3789" s="13" t="s">
        <v>164</v>
      </c>
      <c r="D3789" s="765"/>
      <c r="E3789" s="22"/>
      <c r="F3789" s="19">
        <v>5434</v>
      </c>
      <c r="G3789" s="783">
        <f t="shared" si="79"/>
        <v>-5434</v>
      </c>
      <c r="H3789" s="1226"/>
    </row>
    <row r="3790" spans="1:8" x14ac:dyDescent="0.25">
      <c r="A3790" s="112">
        <v>45456</v>
      </c>
      <c r="B3790" s="21" t="s">
        <v>11605</v>
      </c>
      <c r="C3790" s="13" t="s">
        <v>164</v>
      </c>
      <c r="D3790" s="765"/>
      <c r="E3790" s="22"/>
      <c r="F3790" s="19">
        <v>10407</v>
      </c>
      <c r="G3790" s="783">
        <f t="shared" si="79"/>
        <v>-10407</v>
      </c>
      <c r="H3790" s="1226"/>
    </row>
    <row r="3791" spans="1:8" x14ac:dyDescent="0.25">
      <c r="A3791" s="112">
        <v>45456</v>
      </c>
      <c r="B3791" s="21" t="s">
        <v>11507</v>
      </c>
      <c r="C3791" s="13" t="s">
        <v>164</v>
      </c>
      <c r="D3791" s="765"/>
      <c r="E3791" s="22"/>
      <c r="F3791" s="19">
        <v>43136</v>
      </c>
      <c r="G3791" s="783">
        <f t="shared" si="79"/>
        <v>-43136</v>
      </c>
      <c r="H3791" s="1226"/>
    </row>
    <row r="3792" spans="1:8" x14ac:dyDescent="0.25">
      <c r="A3792" s="112">
        <v>45456</v>
      </c>
      <c r="B3792" s="21" t="s">
        <v>12192</v>
      </c>
      <c r="C3792" s="13" t="s">
        <v>164</v>
      </c>
      <c r="D3792" s="765"/>
      <c r="E3792" s="22"/>
      <c r="F3792" s="19">
        <v>2016</v>
      </c>
      <c r="G3792" s="783">
        <f t="shared" si="79"/>
        <v>-2016</v>
      </c>
      <c r="H3792" s="1226"/>
    </row>
    <row r="3793" spans="1:8" x14ac:dyDescent="0.25">
      <c r="A3793" s="112">
        <v>45456</v>
      </c>
      <c r="B3793" s="21" t="s">
        <v>12410</v>
      </c>
      <c r="C3793" s="13" t="s">
        <v>164</v>
      </c>
      <c r="D3793" s="765"/>
      <c r="E3793" s="22"/>
      <c r="F3793" s="19">
        <v>387</v>
      </c>
      <c r="G3793" s="783">
        <f t="shared" si="79"/>
        <v>-387</v>
      </c>
      <c r="H3793" s="1227"/>
    </row>
    <row r="3794" spans="1:8" x14ac:dyDescent="0.25">
      <c r="A3794" s="112">
        <v>45457</v>
      </c>
      <c r="B3794" s="21" t="s">
        <v>13127</v>
      </c>
      <c r="C3794" s="13" t="s">
        <v>13310</v>
      </c>
      <c r="D3794" s="765" t="s">
        <v>13311</v>
      </c>
      <c r="E3794" s="22">
        <v>85478</v>
      </c>
      <c r="F3794" s="19"/>
      <c r="G3794" s="783">
        <f t="shared" si="79"/>
        <v>85478</v>
      </c>
      <c r="H3794" s="13"/>
    </row>
    <row r="3795" spans="1:8" x14ac:dyDescent="0.25">
      <c r="A3795" s="13"/>
      <c r="B3795" s="21"/>
      <c r="C3795" s="13"/>
      <c r="D3795" s="765"/>
      <c r="E3795" s="22"/>
      <c r="F3795" s="19"/>
      <c r="G3795" s="14"/>
      <c r="H3795" s="13"/>
    </row>
    <row r="3796" spans="1:8" x14ac:dyDescent="0.25">
      <c r="A3796" s="13"/>
      <c r="B3796" s="21"/>
      <c r="C3796" s="13"/>
      <c r="D3796" s="765"/>
      <c r="E3796" s="22"/>
      <c r="F3796" s="19"/>
      <c r="G3796" s="14"/>
      <c r="H3796" s="13"/>
    </row>
    <row r="3797" spans="1:8" x14ac:dyDescent="0.25">
      <c r="A3797" s="13"/>
      <c r="B3797" s="21"/>
      <c r="C3797" s="13"/>
      <c r="D3797" s="765"/>
      <c r="E3797" s="22"/>
      <c r="F3797" s="19"/>
      <c r="G3797" s="14"/>
      <c r="H3797" s="13"/>
    </row>
    <row r="3798" spans="1:8" x14ac:dyDescent="0.25">
      <c r="A3798" s="13"/>
      <c r="B3798" s="21"/>
      <c r="C3798" s="13"/>
      <c r="D3798" s="765"/>
      <c r="E3798" s="22"/>
      <c r="F3798" s="19"/>
      <c r="G3798" s="14"/>
      <c r="H3798" s="13"/>
    </row>
    <row r="3799" spans="1:8" x14ac:dyDescent="0.25">
      <c r="A3799" s="13"/>
      <c r="B3799" s="21"/>
      <c r="C3799" s="13"/>
      <c r="D3799" s="765"/>
      <c r="E3799" s="22"/>
      <c r="F3799" s="19"/>
      <c r="G3799" s="14"/>
      <c r="H3799" s="13"/>
    </row>
    <row r="3800" spans="1:8" x14ac:dyDescent="0.25">
      <c r="A3800" s="13"/>
      <c r="B3800" s="21"/>
      <c r="C3800" s="13"/>
      <c r="D3800" s="765"/>
      <c r="E3800" s="22"/>
      <c r="F3800" s="19"/>
      <c r="G3800" s="14"/>
      <c r="H3800" s="13"/>
    </row>
    <row r="3801" spans="1:8" x14ac:dyDescent="0.25">
      <c r="A3801" s="13"/>
      <c r="B3801" s="21"/>
      <c r="C3801" s="13"/>
      <c r="D3801" s="765"/>
      <c r="E3801" s="22"/>
      <c r="F3801" s="19"/>
      <c r="G3801" s="14"/>
      <c r="H3801" s="13"/>
    </row>
    <row r="3802" spans="1:8" x14ac:dyDescent="0.25">
      <c r="A3802" s="13"/>
      <c r="B3802" s="21"/>
      <c r="C3802" s="13"/>
      <c r="D3802" s="765"/>
      <c r="E3802" s="22"/>
      <c r="F3802" s="19"/>
      <c r="G3802" s="14"/>
      <c r="H3802" s="13"/>
    </row>
    <row r="3803" spans="1:8" x14ac:dyDescent="0.25">
      <c r="A3803" s="13"/>
      <c r="B3803" s="21"/>
      <c r="C3803" s="13"/>
      <c r="D3803" s="765"/>
      <c r="E3803" s="22"/>
      <c r="F3803" s="19"/>
      <c r="G3803" s="14"/>
      <c r="H3803" s="13"/>
    </row>
    <row r="3804" spans="1:8" x14ac:dyDescent="0.25">
      <c r="A3804" s="13"/>
      <c r="B3804" s="21"/>
      <c r="C3804" s="13"/>
      <c r="D3804" s="765"/>
      <c r="E3804" s="22"/>
      <c r="F3804" s="19"/>
      <c r="G3804" s="14"/>
      <c r="H3804" s="13"/>
    </row>
    <row r="3805" spans="1:8" x14ac:dyDescent="0.25">
      <c r="A3805" s="13"/>
      <c r="B3805" s="21"/>
      <c r="C3805" s="13"/>
      <c r="D3805" s="765"/>
      <c r="E3805" s="22"/>
      <c r="F3805" s="19"/>
      <c r="G3805" s="14"/>
      <c r="H3805" s="13"/>
    </row>
    <row r="3806" spans="1:8" x14ac:dyDescent="0.25">
      <c r="A3806" s="13"/>
      <c r="B3806" s="21"/>
      <c r="C3806" s="13"/>
      <c r="D3806" s="765"/>
      <c r="E3806" s="22"/>
      <c r="F3806" s="19"/>
      <c r="G3806" s="14"/>
      <c r="H3806" s="13"/>
    </row>
    <row r="3807" spans="1:8" x14ac:dyDescent="0.25">
      <c r="A3807" s="13"/>
      <c r="B3807" s="21"/>
      <c r="C3807" s="13"/>
      <c r="D3807" s="765"/>
      <c r="E3807" s="22"/>
      <c r="F3807" s="19"/>
      <c r="G3807" s="14"/>
      <c r="H3807" s="13"/>
    </row>
    <row r="3808" spans="1:8" x14ac:dyDescent="0.25">
      <c r="A3808" s="13"/>
      <c r="B3808" s="21"/>
      <c r="C3808" s="13"/>
      <c r="D3808" s="765"/>
      <c r="E3808" s="22"/>
      <c r="F3808" s="19"/>
      <c r="G3808" s="14"/>
      <c r="H3808" s="13"/>
    </row>
    <row r="3809" spans="1:8" x14ac:dyDescent="0.25">
      <c r="A3809" s="13"/>
      <c r="B3809" s="21"/>
      <c r="C3809" s="13"/>
      <c r="D3809" s="765"/>
      <c r="E3809" s="22"/>
      <c r="F3809" s="19"/>
      <c r="G3809" s="14"/>
      <c r="H3809" s="13"/>
    </row>
    <row r="3810" spans="1:8" x14ac:dyDescent="0.25">
      <c r="A3810" s="13"/>
      <c r="B3810" s="21"/>
      <c r="C3810" s="13"/>
      <c r="D3810" s="765"/>
      <c r="E3810" s="22"/>
      <c r="F3810" s="19"/>
      <c r="G3810" s="14"/>
      <c r="H3810" s="13"/>
    </row>
    <row r="3811" spans="1:8" x14ac:dyDescent="0.25">
      <c r="A3811" s="13"/>
      <c r="B3811" s="21"/>
      <c r="C3811" s="13"/>
      <c r="D3811" s="765"/>
      <c r="E3811" s="22"/>
      <c r="F3811" s="19"/>
      <c r="G3811" s="14"/>
      <c r="H3811" s="13"/>
    </row>
    <row r="3812" spans="1:8" x14ac:dyDescent="0.25">
      <c r="A3812" s="13"/>
      <c r="B3812" s="21"/>
      <c r="C3812" s="13"/>
      <c r="D3812" s="765"/>
      <c r="E3812" s="22"/>
      <c r="F3812" s="19"/>
      <c r="G3812" s="14"/>
      <c r="H3812" s="13"/>
    </row>
    <row r="3813" spans="1:8" x14ac:dyDescent="0.25">
      <c r="A3813" s="13"/>
      <c r="B3813" s="21"/>
      <c r="C3813" s="13"/>
      <c r="D3813" s="765"/>
      <c r="E3813" s="22"/>
      <c r="F3813" s="19"/>
      <c r="G3813" s="14"/>
      <c r="H3813" s="13"/>
    </row>
    <row r="3814" spans="1:8" x14ac:dyDescent="0.25">
      <c r="A3814" s="13"/>
      <c r="B3814" s="21"/>
      <c r="C3814" s="13"/>
      <c r="D3814" s="765"/>
      <c r="E3814" s="22"/>
      <c r="F3814" s="19"/>
      <c r="G3814" s="14"/>
      <c r="H3814" s="13"/>
    </row>
    <row r="3815" spans="1:8" x14ac:dyDescent="0.25">
      <c r="A3815" s="13"/>
      <c r="B3815" s="21"/>
      <c r="C3815" s="13"/>
      <c r="D3815" s="765"/>
      <c r="E3815" s="22"/>
      <c r="F3815" s="19"/>
      <c r="G3815" s="14"/>
      <c r="H3815" s="13"/>
    </row>
    <row r="3816" spans="1:8" x14ac:dyDescent="0.25">
      <c r="A3816" s="13"/>
      <c r="B3816" s="21"/>
      <c r="C3816" s="13"/>
      <c r="D3816" s="765"/>
      <c r="E3816" s="22"/>
      <c r="F3816" s="19"/>
      <c r="G3816" s="14"/>
      <c r="H3816" s="13"/>
    </row>
    <row r="3817" spans="1:8" x14ac:dyDescent="0.25">
      <c r="A3817" s="13"/>
      <c r="B3817" s="21"/>
      <c r="C3817" s="13"/>
      <c r="D3817" s="765"/>
      <c r="E3817" s="22"/>
      <c r="F3817" s="19"/>
      <c r="G3817" s="14"/>
      <c r="H3817" s="13"/>
    </row>
    <row r="3818" spans="1:8" x14ac:dyDescent="0.25">
      <c r="A3818" s="13"/>
      <c r="B3818" s="21"/>
      <c r="C3818" s="13"/>
      <c r="D3818" s="765"/>
      <c r="E3818" s="22"/>
      <c r="F3818" s="19"/>
      <c r="G3818" s="14"/>
      <c r="H3818" s="13"/>
    </row>
    <row r="3819" spans="1:8" x14ac:dyDescent="0.25">
      <c r="A3819" s="13"/>
      <c r="B3819" s="21"/>
      <c r="C3819" s="13"/>
      <c r="D3819" s="765"/>
      <c r="E3819" s="22"/>
      <c r="F3819" s="19"/>
      <c r="G3819" s="14"/>
      <c r="H3819" s="13"/>
    </row>
    <row r="3820" spans="1:8" x14ac:dyDescent="0.25">
      <c r="A3820" s="13"/>
      <c r="B3820" s="21"/>
      <c r="C3820" s="13"/>
      <c r="D3820" s="765"/>
      <c r="E3820" s="22"/>
      <c r="F3820" s="19"/>
      <c r="G3820" s="14"/>
      <c r="H3820" s="13"/>
    </row>
    <row r="3821" spans="1:8" x14ac:dyDescent="0.25">
      <c r="A3821" s="13"/>
      <c r="B3821" s="21"/>
      <c r="C3821" s="13"/>
      <c r="D3821" s="765"/>
      <c r="E3821" s="22"/>
      <c r="F3821" s="19"/>
      <c r="G3821" s="14"/>
      <c r="H3821" s="13"/>
    </row>
    <row r="3822" spans="1:8" x14ac:dyDescent="0.25">
      <c r="A3822" s="13"/>
      <c r="B3822" s="21"/>
      <c r="C3822" s="13"/>
      <c r="D3822" s="765"/>
      <c r="E3822" s="22"/>
      <c r="F3822" s="19"/>
      <c r="G3822" s="14"/>
      <c r="H3822" s="13"/>
    </row>
    <row r="3823" spans="1:8" x14ac:dyDescent="0.25">
      <c r="A3823" s="13"/>
      <c r="B3823" s="21"/>
      <c r="C3823" s="13"/>
      <c r="D3823" s="765"/>
      <c r="E3823" s="22"/>
      <c r="F3823" s="19"/>
      <c r="G3823" s="14"/>
      <c r="H3823" s="13"/>
    </row>
    <row r="3824" spans="1:8" x14ac:dyDescent="0.25">
      <c r="A3824" s="13"/>
      <c r="B3824" s="21"/>
      <c r="C3824" s="13"/>
      <c r="D3824" s="765"/>
      <c r="E3824" s="22"/>
      <c r="F3824" s="19"/>
      <c r="G3824" s="14"/>
      <c r="H3824" s="13"/>
    </row>
    <row r="3825" spans="1:8" x14ac:dyDescent="0.25">
      <c r="A3825" s="13"/>
      <c r="B3825" s="21"/>
      <c r="C3825" s="13"/>
      <c r="D3825" s="765"/>
      <c r="E3825" s="22"/>
      <c r="F3825" s="19"/>
      <c r="G3825" s="14"/>
      <c r="H3825" s="13"/>
    </row>
    <row r="3826" spans="1:8" x14ac:dyDescent="0.25">
      <c r="A3826" s="13"/>
      <c r="B3826" s="21"/>
      <c r="C3826" s="13"/>
      <c r="D3826" s="765"/>
      <c r="E3826" s="22"/>
      <c r="F3826" s="19"/>
      <c r="G3826" s="14"/>
      <c r="H3826" s="13"/>
    </row>
    <row r="3827" spans="1:8" x14ac:dyDescent="0.25">
      <c r="A3827" s="13"/>
      <c r="B3827" s="21"/>
      <c r="C3827" s="13"/>
      <c r="D3827" s="765"/>
      <c r="E3827" s="22"/>
      <c r="F3827" s="19"/>
      <c r="G3827" s="14"/>
      <c r="H3827" s="13"/>
    </row>
    <row r="3828" spans="1:8" x14ac:dyDescent="0.25">
      <c r="A3828" s="13"/>
      <c r="B3828" s="21"/>
      <c r="C3828" s="13"/>
      <c r="D3828" s="765"/>
      <c r="E3828" s="22"/>
      <c r="F3828" s="19"/>
      <c r="G3828" s="14"/>
      <c r="H3828" s="13"/>
    </row>
    <row r="3829" spans="1:8" x14ac:dyDescent="0.25">
      <c r="A3829" s="13"/>
      <c r="B3829" s="21"/>
      <c r="C3829" s="13"/>
      <c r="D3829" s="765"/>
      <c r="E3829" s="22"/>
      <c r="F3829" s="19"/>
      <c r="G3829" s="14"/>
      <c r="H3829" s="13"/>
    </row>
    <row r="3830" spans="1:8" x14ac:dyDescent="0.25">
      <c r="A3830" s="13"/>
      <c r="B3830" s="21"/>
      <c r="C3830" s="13"/>
      <c r="D3830" s="765"/>
      <c r="E3830" s="22"/>
      <c r="F3830" s="19"/>
      <c r="G3830" s="14"/>
      <c r="H3830" s="13"/>
    </row>
    <row r="3831" spans="1:8" x14ac:dyDescent="0.25">
      <c r="A3831" s="13"/>
      <c r="B3831" s="21"/>
      <c r="C3831" s="13"/>
      <c r="D3831" s="765"/>
      <c r="E3831" s="22"/>
      <c r="F3831" s="19"/>
      <c r="G3831" s="14"/>
      <c r="H3831" s="13"/>
    </row>
    <row r="3832" spans="1:8" x14ac:dyDescent="0.25">
      <c r="A3832" s="13"/>
      <c r="B3832" s="21"/>
      <c r="C3832" s="13"/>
      <c r="D3832" s="765"/>
      <c r="E3832" s="22"/>
      <c r="F3832" s="19"/>
      <c r="G3832" s="14"/>
      <c r="H3832" s="13"/>
    </row>
    <row r="3833" spans="1:8" x14ac:dyDescent="0.25">
      <c r="A3833" s="13"/>
      <c r="B3833" s="21"/>
      <c r="C3833" s="13"/>
      <c r="D3833" s="765"/>
      <c r="E3833" s="22"/>
      <c r="F3833" s="19"/>
      <c r="G3833" s="14"/>
      <c r="H3833" s="13"/>
    </row>
    <row r="3834" spans="1:8" x14ac:dyDescent="0.25">
      <c r="A3834" s="13"/>
      <c r="B3834" s="21"/>
      <c r="C3834" s="13"/>
      <c r="D3834" s="765"/>
      <c r="E3834" s="22"/>
      <c r="F3834" s="19"/>
      <c r="G3834" s="14"/>
      <c r="H3834" s="13"/>
    </row>
    <row r="3835" spans="1:8" x14ac:dyDescent="0.25">
      <c r="A3835" s="13"/>
      <c r="B3835" s="21"/>
      <c r="C3835" s="13"/>
      <c r="D3835" s="765"/>
      <c r="E3835" s="22"/>
      <c r="F3835" s="19"/>
      <c r="G3835" s="14"/>
      <c r="H3835" s="13"/>
    </row>
    <row r="3836" spans="1:8" x14ac:dyDescent="0.25">
      <c r="A3836" s="13"/>
      <c r="B3836" s="21"/>
      <c r="C3836" s="13"/>
      <c r="D3836" s="765"/>
      <c r="E3836" s="22"/>
      <c r="F3836" s="19"/>
      <c r="G3836" s="14"/>
      <c r="H3836" s="13"/>
    </row>
    <row r="3837" spans="1:8" x14ac:dyDescent="0.25">
      <c r="A3837" s="13"/>
      <c r="B3837" s="21"/>
      <c r="C3837" s="13"/>
      <c r="D3837" s="765"/>
      <c r="E3837" s="22"/>
      <c r="F3837" s="19"/>
      <c r="G3837" s="14"/>
      <c r="H3837" s="13"/>
    </row>
    <row r="3838" spans="1:8" x14ac:dyDescent="0.25">
      <c r="A3838" s="13"/>
      <c r="B3838" s="21"/>
      <c r="C3838" s="13"/>
      <c r="D3838" s="765"/>
      <c r="E3838" s="22"/>
      <c r="F3838" s="19"/>
      <c r="G3838" s="14"/>
      <c r="H3838" s="13"/>
    </row>
    <row r="3839" spans="1:8" x14ac:dyDescent="0.25">
      <c r="A3839" s="13"/>
      <c r="B3839" s="21"/>
      <c r="C3839" s="13"/>
      <c r="D3839" s="765"/>
      <c r="E3839" s="22"/>
      <c r="F3839" s="19"/>
      <c r="G3839" s="14"/>
      <c r="H3839" s="13"/>
    </row>
    <row r="3840" spans="1:8" x14ac:dyDescent="0.25">
      <c r="A3840" s="13"/>
      <c r="B3840" s="21"/>
      <c r="C3840" s="13"/>
      <c r="D3840" s="765"/>
      <c r="E3840" s="22"/>
      <c r="F3840" s="19"/>
      <c r="G3840" s="14"/>
      <c r="H3840" s="13"/>
    </row>
    <row r="3841" spans="1:8" x14ac:dyDescent="0.25">
      <c r="A3841" s="13"/>
      <c r="B3841" s="21"/>
      <c r="C3841" s="13"/>
      <c r="D3841" s="765"/>
      <c r="E3841" s="22"/>
      <c r="F3841" s="19"/>
      <c r="G3841" s="14"/>
      <c r="H3841" s="13"/>
    </row>
    <row r="3842" spans="1:8" x14ac:dyDescent="0.25">
      <c r="A3842" s="13"/>
      <c r="B3842" s="21"/>
      <c r="C3842" s="13"/>
      <c r="D3842" s="765"/>
      <c r="E3842" s="22"/>
      <c r="F3842" s="19"/>
      <c r="G3842" s="14"/>
      <c r="H3842" s="13"/>
    </row>
    <row r="3843" spans="1:8" x14ac:dyDescent="0.25">
      <c r="A3843" s="13"/>
      <c r="B3843" s="21"/>
      <c r="C3843" s="13"/>
      <c r="D3843" s="765"/>
      <c r="E3843" s="22"/>
      <c r="F3843" s="19"/>
      <c r="G3843" s="14"/>
      <c r="H3843" s="13"/>
    </row>
    <row r="3844" spans="1:8" x14ac:dyDescent="0.25">
      <c r="A3844" s="13"/>
      <c r="B3844" s="21"/>
      <c r="C3844" s="13"/>
      <c r="D3844" s="765"/>
      <c r="E3844" s="22"/>
      <c r="F3844" s="19"/>
      <c r="G3844" s="14"/>
      <c r="H3844" s="13"/>
    </row>
    <row r="3845" spans="1:8" x14ac:dyDescent="0.25">
      <c r="A3845" s="13"/>
      <c r="B3845" s="21"/>
      <c r="C3845" s="13"/>
      <c r="D3845" s="765"/>
      <c r="E3845" s="22"/>
      <c r="F3845" s="19"/>
      <c r="G3845" s="14"/>
      <c r="H3845" s="13"/>
    </row>
    <row r="3846" spans="1:8" x14ac:dyDescent="0.25">
      <c r="A3846" s="13"/>
      <c r="B3846" s="21"/>
      <c r="C3846" s="13"/>
      <c r="D3846" s="765"/>
      <c r="E3846" s="22"/>
      <c r="F3846" s="19"/>
      <c r="G3846" s="14"/>
      <c r="H3846" s="13"/>
    </row>
    <row r="3847" spans="1:8" x14ac:dyDescent="0.25">
      <c r="A3847" s="13"/>
      <c r="B3847" s="21"/>
      <c r="C3847" s="13"/>
      <c r="D3847" s="765"/>
      <c r="E3847" s="22"/>
      <c r="F3847" s="19"/>
      <c r="G3847" s="14"/>
      <c r="H3847" s="13"/>
    </row>
    <row r="3848" spans="1:8" x14ac:dyDescent="0.25">
      <c r="A3848" s="13"/>
      <c r="B3848" s="21"/>
      <c r="C3848" s="13"/>
      <c r="D3848" s="765"/>
      <c r="E3848" s="22"/>
      <c r="F3848" s="19"/>
      <c r="G3848" s="14"/>
      <c r="H3848" s="13"/>
    </row>
    <row r="3849" spans="1:8" x14ac:dyDescent="0.25">
      <c r="A3849" s="13"/>
      <c r="B3849" s="21"/>
      <c r="C3849" s="13"/>
      <c r="D3849" s="765"/>
      <c r="E3849" s="22"/>
      <c r="F3849" s="19"/>
      <c r="G3849" s="14"/>
      <c r="H3849" s="13"/>
    </row>
    <row r="3850" spans="1:8" x14ac:dyDescent="0.25">
      <c r="A3850" s="13"/>
      <c r="B3850" s="21"/>
      <c r="C3850" s="13"/>
      <c r="D3850" s="765"/>
      <c r="E3850" s="22"/>
      <c r="F3850" s="19"/>
      <c r="G3850" s="14"/>
      <c r="H3850" s="13"/>
    </row>
    <row r="3851" spans="1:8" x14ac:dyDescent="0.25">
      <c r="A3851" s="13"/>
      <c r="B3851" s="21"/>
      <c r="C3851" s="13"/>
      <c r="D3851" s="765"/>
      <c r="E3851" s="22"/>
      <c r="F3851" s="19"/>
      <c r="G3851" s="14"/>
      <c r="H3851" s="13"/>
    </row>
    <row r="3852" spans="1:8" x14ac:dyDescent="0.25">
      <c r="A3852" s="13"/>
      <c r="B3852" s="21"/>
      <c r="C3852" s="13"/>
      <c r="D3852" s="765"/>
      <c r="E3852" s="22"/>
      <c r="F3852" s="19"/>
      <c r="G3852" s="14"/>
      <c r="H3852" s="13"/>
    </row>
    <row r="3853" spans="1:8" x14ac:dyDescent="0.25">
      <c r="A3853" s="13"/>
      <c r="B3853" s="21"/>
      <c r="C3853" s="13"/>
      <c r="D3853" s="765"/>
      <c r="E3853" s="22"/>
      <c r="F3853" s="19"/>
      <c r="G3853" s="14"/>
      <c r="H3853" s="13"/>
    </row>
    <row r="3854" spans="1:8" x14ac:dyDescent="0.25">
      <c r="A3854" s="13"/>
      <c r="B3854" s="21"/>
      <c r="C3854" s="13"/>
      <c r="D3854" s="765"/>
      <c r="E3854" s="22"/>
      <c r="F3854" s="19"/>
      <c r="G3854" s="14"/>
      <c r="H3854" s="13"/>
    </row>
    <row r="3855" spans="1:8" x14ac:dyDescent="0.25">
      <c r="A3855" s="13"/>
      <c r="B3855" s="21"/>
      <c r="C3855" s="13"/>
      <c r="D3855" s="765"/>
      <c r="E3855" s="22"/>
      <c r="F3855" s="19"/>
      <c r="G3855" s="14"/>
      <c r="H3855" s="13"/>
    </row>
    <row r="3856" spans="1:8" x14ac:dyDescent="0.25">
      <c r="A3856" s="13"/>
      <c r="B3856" s="21"/>
      <c r="C3856" s="13"/>
      <c r="D3856" s="765"/>
      <c r="E3856" s="22"/>
      <c r="F3856" s="19"/>
      <c r="G3856" s="14"/>
      <c r="H3856" s="13"/>
    </row>
    <row r="3857" spans="1:8" x14ac:dyDescent="0.25">
      <c r="A3857" s="13"/>
      <c r="B3857" s="21"/>
      <c r="C3857" s="13"/>
      <c r="D3857" s="765"/>
      <c r="E3857" s="22"/>
      <c r="F3857" s="19"/>
      <c r="G3857" s="14"/>
      <c r="H3857" s="13"/>
    </row>
    <row r="3858" spans="1:8" x14ac:dyDescent="0.25">
      <c r="A3858" s="13"/>
      <c r="B3858" s="21"/>
      <c r="C3858" s="13"/>
      <c r="D3858" s="765"/>
      <c r="E3858" s="22"/>
      <c r="F3858" s="19"/>
      <c r="G3858" s="14"/>
      <c r="H3858" s="13"/>
    </row>
    <row r="3859" spans="1:8" x14ac:dyDescent="0.25">
      <c r="A3859" s="13"/>
      <c r="B3859" s="21"/>
      <c r="C3859" s="13"/>
      <c r="D3859" s="765"/>
      <c r="E3859" s="22"/>
      <c r="F3859" s="19"/>
      <c r="G3859" s="14"/>
      <c r="H3859" s="13"/>
    </row>
    <row r="3860" spans="1:8" x14ac:dyDescent="0.25">
      <c r="A3860" s="13"/>
      <c r="B3860" s="21"/>
      <c r="C3860" s="13"/>
      <c r="D3860" s="765"/>
      <c r="E3860" s="22"/>
      <c r="F3860" s="19"/>
      <c r="G3860" s="14"/>
      <c r="H3860" s="13"/>
    </row>
    <row r="3861" spans="1:8" x14ac:dyDescent="0.25">
      <c r="A3861" s="13"/>
      <c r="B3861" s="21"/>
      <c r="C3861" s="13"/>
      <c r="D3861" s="765"/>
      <c r="E3861" s="22"/>
      <c r="F3861" s="19"/>
      <c r="G3861" s="14"/>
      <c r="H3861" s="13"/>
    </row>
    <row r="3862" spans="1:8" x14ac:dyDescent="0.25">
      <c r="A3862" s="13"/>
      <c r="B3862" s="21"/>
      <c r="C3862" s="13"/>
      <c r="D3862" s="765"/>
      <c r="E3862" s="22"/>
      <c r="F3862" s="19"/>
      <c r="G3862" s="14"/>
      <c r="H3862" s="13"/>
    </row>
    <row r="3863" spans="1:8" x14ac:dyDescent="0.25">
      <c r="A3863" s="13"/>
      <c r="B3863" s="21"/>
      <c r="C3863" s="13"/>
      <c r="D3863" s="765"/>
      <c r="E3863" s="22"/>
      <c r="F3863" s="19"/>
      <c r="G3863" s="14"/>
      <c r="H3863" s="13"/>
    </row>
    <row r="3864" spans="1:8" x14ac:dyDescent="0.25">
      <c r="A3864" s="13"/>
      <c r="B3864" s="21"/>
      <c r="C3864" s="13"/>
      <c r="D3864" s="765"/>
      <c r="E3864" s="22"/>
      <c r="F3864" s="19"/>
      <c r="G3864" s="14"/>
      <c r="H3864" s="13"/>
    </row>
    <row r="3865" spans="1:8" x14ac:dyDescent="0.25">
      <c r="A3865" s="13"/>
      <c r="B3865" s="21"/>
      <c r="C3865" s="13"/>
      <c r="D3865" s="765"/>
      <c r="E3865" s="22"/>
      <c r="F3865" s="19"/>
      <c r="G3865" s="14"/>
      <c r="H3865" s="13"/>
    </row>
    <row r="3866" spans="1:8" x14ac:dyDescent="0.25">
      <c r="A3866" s="13"/>
      <c r="B3866" s="21"/>
      <c r="C3866" s="13"/>
      <c r="D3866" s="765"/>
      <c r="E3866" s="22"/>
      <c r="F3866" s="19"/>
      <c r="G3866" s="14"/>
      <c r="H3866" s="13"/>
    </row>
    <row r="3867" spans="1:8" x14ac:dyDescent="0.25">
      <c r="A3867" s="13"/>
      <c r="B3867" s="21"/>
      <c r="C3867" s="13"/>
      <c r="D3867" s="765"/>
      <c r="E3867" s="22"/>
      <c r="F3867" s="19"/>
      <c r="G3867" s="14"/>
      <c r="H3867" s="13"/>
    </row>
    <row r="3868" spans="1:8" x14ac:dyDescent="0.25">
      <c r="A3868" s="13"/>
      <c r="B3868" s="21"/>
      <c r="C3868" s="13"/>
      <c r="D3868" s="765"/>
      <c r="E3868" s="22"/>
      <c r="F3868" s="19"/>
      <c r="G3868" s="14"/>
      <c r="H3868" s="13"/>
    </row>
    <row r="3869" spans="1:8" x14ac:dyDescent="0.25">
      <c r="A3869" s="13"/>
      <c r="B3869" s="21"/>
      <c r="C3869" s="13"/>
      <c r="D3869" s="765"/>
      <c r="E3869" s="22"/>
      <c r="F3869" s="19"/>
      <c r="G3869" s="14"/>
      <c r="H3869" s="13"/>
    </row>
    <row r="3870" spans="1:8" x14ac:dyDescent="0.25">
      <c r="A3870" s="13"/>
      <c r="B3870" s="21"/>
      <c r="C3870" s="13"/>
      <c r="D3870" s="765"/>
      <c r="E3870" s="22"/>
      <c r="F3870" s="19"/>
      <c r="G3870" s="14"/>
      <c r="H3870" s="13"/>
    </row>
    <row r="3871" spans="1:8" x14ac:dyDescent="0.25">
      <c r="A3871" s="13"/>
      <c r="B3871" s="21"/>
      <c r="C3871" s="13"/>
      <c r="D3871" s="765"/>
      <c r="E3871" s="22"/>
      <c r="F3871" s="19"/>
      <c r="G3871" s="14"/>
      <c r="H3871" s="13"/>
    </row>
    <row r="3872" spans="1:8" x14ac:dyDescent="0.25">
      <c r="A3872" s="13"/>
      <c r="B3872" s="21"/>
      <c r="C3872" s="13"/>
      <c r="D3872" s="765"/>
      <c r="E3872" s="22"/>
      <c r="F3872" s="19"/>
      <c r="G3872" s="14"/>
      <c r="H3872" s="13"/>
    </row>
    <row r="3873" spans="1:8" x14ac:dyDescent="0.25">
      <c r="A3873" s="13"/>
      <c r="B3873" s="21"/>
      <c r="C3873" s="13"/>
      <c r="D3873" s="765"/>
      <c r="E3873" s="22"/>
      <c r="F3873" s="19"/>
      <c r="G3873" s="14"/>
      <c r="H3873" s="13"/>
    </row>
    <row r="3874" spans="1:8" x14ac:dyDescent="0.25">
      <c r="A3874" s="13"/>
      <c r="B3874" s="21"/>
      <c r="C3874" s="13"/>
      <c r="D3874" s="765"/>
      <c r="E3874" s="22"/>
      <c r="F3874" s="19"/>
      <c r="G3874" s="14"/>
      <c r="H3874" s="13"/>
    </row>
    <row r="3875" spans="1:8" x14ac:dyDescent="0.25">
      <c r="A3875" s="13"/>
      <c r="B3875" s="21"/>
      <c r="C3875" s="13"/>
      <c r="D3875" s="765"/>
      <c r="E3875" s="22"/>
      <c r="F3875" s="19"/>
      <c r="G3875" s="14"/>
      <c r="H3875" s="13"/>
    </row>
    <row r="3876" spans="1:8" x14ac:dyDescent="0.25">
      <c r="A3876" s="13"/>
      <c r="B3876" s="21"/>
      <c r="C3876" s="13"/>
      <c r="D3876" s="765"/>
      <c r="E3876" s="22"/>
      <c r="F3876" s="19"/>
      <c r="G3876" s="14"/>
      <c r="H3876" s="13"/>
    </row>
    <row r="3877" spans="1:8" x14ac:dyDescent="0.25">
      <c r="A3877" s="13"/>
      <c r="B3877" s="21"/>
      <c r="C3877" s="13"/>
      <c r="D3877" s="765"/>
      <c r="E3877" s="22"/>
      <c r="F3877" s="19"/>
      <c r="G3877" s="14"/>
      <c r="H3877" s="13"/>
    </row>
    <row r="3878" spans="1:8" x14ac:dyDescent="0.25">
      <c r="A3878" s="13"/>
      <c r="B3878" s="21"/>
      <c r="C3878" s="13"/>
      <c r="D3878" s="765"/>
      <c r="E3878" s="22"/>
      <c r="F3878" s="19"/>
      <c r="G3878" s="14"/>
      <c r="H3878" s="13"/>
    </row>
    <row r="3879" spans="1:8" x14ac:dyDescent="0.25">
      <c r="A3879" s="13"/>
      <c r="B3879" s="21"/>
      <c r="C3879" s="13"/>
      <c r="D3879" s="765"/>
      <c r="E3879" s="22"/>
      <c r="F3879" s="19"/>
      <c r="G3879" s="14"/>
      <c r="H3879" s="13"/>
    </row>
    <row r="3880" spans="1:8" x14ac:dyDescent="0.25">
      <c r="A3880" s="13"/>
      <c r="B3880" s="21"/>
      <c r="C3880" s="13"/>
      <c r="D3880" s="765"/>
      <c r="E3880" s="22"/>
      <c r="F3880" s="19"/>
      <c r="G3880" s="14"/>
      <c r="H3880" s="13"/>
    </row>
    <row r="3881" spans="1:8" x14ac:dyDescent="0.25">
      <c r="A3881" s="13"/>
      <c r="B3881" s="21"/>
      <c r="C3881" s="13"/>
      <c r="D3881" s="765"/>
      <c r="E3881" s="22"/>
      <c r="F3881" s="19"/>
      <c r="G3881" s="14"/>
      <c r="H3881" s="13"/>
    </row>
    <row r="3882" spans="1:8" x14ac:dyDescent="0.25">
      <c r="A3882" s="13"/>
      <c r="B3882" s="21"/>
      <c r="C3882" s="13"/>
      <c r="D3882" s="765"/>
      <c r="E3882" s="22"/>
      <c r="F3882" s="19"/>
      <c r="G3882" s="14"/>
      <c r="H3882" s="13"/>
    </row>
    <row r="3883" spans="1:8" x14ac:dyDescent="0.25">
      <c r="A3883" s="13"/>
      <c r="B3883" s="21"/>
      <c r="C3883" s="13"/>
      <c r="D3883" s="765"/>
      <c r="E3883" s="22"/>
      <c r="F3883" s="19"/>
      <c r="G3883" s="14"/>
      <c r="H3883" s="13"/>
    </row>
    <row r="3884" spans="1:8" x14ac:dyDescent="0.25">
      <c r="A3884" s="13"/>
      <c r="B3884" s="21"/>
      <c r="C3884" s="13"/>
      <c r="D3884" s="765"/>
      <c r="E3884" s="22"/>
      <c r="F3884" s="19"/>
      <c r="G3884" s="14"/>
      <c r="H3884" s="13"/>
    </row>
    <row r="3885" spans="1:8" x14ac:dyDescent="0.25">
      <c r="A3885" s="13"/>
      <c r="B3885" s="21"/>
      <c r="C3885" s="13"/>
      <c r="D3885" s="765"/>
      <c r="E3885" s="22"/>
      <c r="F3885" s="19"/>
      <c r="G3885" s="14"/>
      <c r="H3885" s="13"/>
    </row>
    <row r="3886" spans="1:8" x14ac:dyDescent="0.25">
      <c r="A3886" s="13"/>
      <c r="B3886" s="21"/>
      <c r="C3886" s="13"/>
      <c r="D3886" s="765"/>
      <c r="E3886" s="22"/>
      <c r="F3886" s="19"/>
      <c r="G3886" s="14"/>
      <c r="H3886" s="13"/>
    </row>
    <row r="3887" spans="1:8" x14ac:dyDescent="0.25">
      <c r="A3887" s="13"/>
      <c r="B3887" s="21"/>
      <c r="C3887" s="13"/>
      <c r="D3887" s="765"/>
      <c r="E3887" s="22"/>
      <c r="F3887" s="19"/>
      <c r="G3887" s="14"/>
      <c r="H3887" s="13"/>
    </row>
    <row r="3888" spans="1:8" x14ac:dyDescent="0.25">
      <c r="A3888" s="13"/>
      <c r="B3888" s="21"/>
      <c r="C3888" s="13"/>
      <c r="D3888" s="765"/>
      <c r="E3888" s="22"/>
      <c r="F3888" s="19"/>
      <c r="G3888" s="14"/>
      <c r="H3888" s="13"/>
    </row>
    <row r="3889" spans="1:8" x14ac:dyDescent="0.25">
      <c r="A3889" s="13"/>
      <c r="B3889" s="21"/>
      <c r="C3889" s="13"/>
      <c r="D3889" s="765"/>
      <c r="E3889" s="22"/>
      <c r="F3889" s="19"/>
      <c r="G3889" s="14"/>
      <c r="H3889" s="13"/>
    </row>
    <row r="3890" spans="1:8" x14ac:dyDescent="0.25">
      <c r="A3890" s="13"/>
      <c r="B3890" s="21"/>
      <c r="C3890" s="13"/>
      <c r="D3890" s="765"/>
      <c r="E3890" s="22"/>
      <c r="F3890" s="19"/>
      <c r="G3890" s="14"/>
      <c r="H3890" s="13"/>
    </row>
    <row r="3891" spans="1:8" x14ac:dyDescent="0.25">
      <c r="A3891" s="13"/>
      <c r="B3891" s="21"/>
      <c r="C3891" s="13"/>
      <c r="D3891" s="765"/>
      <c r="E3891" s="22"/>
      <c r="F3891" s="19"/>
      <c r="G3891" s="14"/>
      <c r="H3891" s="13"/>
    </row>
    <row r="3892" spans="1:8" x14ac:dyDescent="0.25">
      <c r="A3892" s="13"/>
      <c r="B3892" s="21"/>
      <c r="C3892" s="13"/>
      <c r="D3892" s="765"/>
      <c r="E3892" s="22"/>
      <c r="F3892" s="19"/>
      <c r="G3892" s="14"/>
      <c r="H3892" s="13"/>
    </row>
    <row r="3893" spans="1:8" x14ac:dyDescent="0.25">
      <c r="A3893" s="13"/>
      <c r="B3893" s="21"/>
      <c r="C3893" s="13"/>
      <c r="D3893" s="765"/>
      <c r="E3893" s="22"/>
      <c r="F3893" s="19"/>
      <c r="G3893" s="14"/>
      <c r="H3893" s="13"/>
    </row>
    <row r="3894" spans="1:8" x14ac:dyDescent="0.25">
      <c r="A3894" s="13"/>
      <c r="B3894" s="21"/>
      <c r="C3894" s="13"/>
      <c r="D3894" s="765"/>
      <c r="E3894" s="22"/>
      <c r="F3894" s="19"/>
      <c r="G3894" s="14"/>
      <c r="H3894" s="13"/>
    </row>
    <row r="3895" spans="1:8" x14ac:dyDescent="0.25">
      <c r="A3895" s="13"/>
      <c r="B3895" s="21"/>
      <c r="C3895" s="13"/>
      <c r="D3895" s="765"/>
      <c r="E3895" s="22"/>
      <c r="F3895" s="19"/>
      <c r="G3895" s="14"/>
      <c r="H3895" s="13"/>
    </row>
    <row r="3896" spans="1:8" x14ac:dyDescent="0.25">
      <c r="A3896" s="13"/>
      <c r="B3896" s="21"/>
      <c r="C3896" s="13"/>
      <c r="D3896" s="765"/>
      <c r="E3896" s="22"/>
      <c r="F3896" s="19"/>
      <c r="G3896" s="14"/>
      <c r="H3896" s="13"/>
    </row>
    <row r="3897" spans="1:8" x14ac:dyDescent="0.25">
      <c r="A3897" s="13"/>
      <c r="B3897" s="21"/>
      <c r="C3897" s="13"/>
      <c r="D3897" s="765"/>
      <c r="E3897" s="22"/>
      <c r="F3897" s="19"/>
      <c r="G3897" s="14"/>
      <c r="H3897" s="13"/>
    </row>
    <row r="3898" spans="1:8" x14ac:dyDescent="0.25">
      <c r="A3898" s="13"/>
      <c r="B3898" s="21"/>
      <c r="C3898" s="13"/>
      <c r="D3898" s="765"/>
      <c r="E3898" s="22"/>
      <c r="F3898" s="19"/>
      <c r="G3898" s="14"/>
      <c r="H3898" s="13"/>
    </row>
    <row r="3899" spans="1:8" x14ac:dyDescent="0.25">
      <c r="A3899" s="13"/>
      <c r="B3899" s="21"/>
      <c r="C3899" s="13"/>
      <c r="D3899" s="765"/>
      <c r="E3899" s="22"/>
      <c r="F3899" s="19"/>
      <c r="G3899" s="14"/>
      <c r="H3899" s="13"/>
    </row>
    <row r="3900" spans="1:8" x14ac:dyDescent="0.25">
      <c r="A3900" s="13"/>
      <c r="B3900" s="21"/>
      <c r="C3900" s="13"/>
      <c r="D3900" s="765"/>
      <c r="E3900" s="22"/>
      <c r="F3900" s="19"/>
      <c r="G3900" s="14"/>
      <c r="H3900" s="13"/>
    </row>
    <row r="3901" spans="1:8" x14ac:dyDescent="0.25">
      <c r="A3901" s="13"/>
      <c r="B3901" s="21"/>
      <c r="C3901" s="13"/>
      <c r="D3901" s="765"/>
      <c r="E3901" s="22"/>
      <c r="F3901" s="19"/>
      <c r="G3901" s="14"/>
      <c r="H3901" s="13"/>
    </row>
    <row r="3902" spans="1:8" x14ac:dyDescent="0.25">
      <c r="A3902" s="13"/>
      <c r="B3902" s="21"/>
      <c r="C3902" s="13"/>
      <c r="D3902" s="765"/>
      <c r="E3902" s="22"/>
      <c r="F3902" s="19"/>
      <c r="G3902" s="14"/>
      <c r="H3902" s="13"/>
    </row>
    <row r="3903" spans="1:8" x14ac:dyDescent="0.25">
      <c r="A3903" s="13"/>
      <c r="B3903" s="21"/>
      <c r="C3903" s="13"/>
      <c r="D3903" s="765"/>
      <c r="E3903" s="22"/>
      <c r="F3903" s="19"/>
      <c r="G3903" s="14"/>
      <c r="H3903" s="13"/>
    </row>
    <row r="3904" spans="1:8" x14ac:dyDescent="0.25">
      <c r="A3904" s="13"/>
      <c r="B3904" s="21"/>
      <c r="C3904" s="13"/>
      <c r="D3904" s="765"/>
      <c r="E3904" s="22"/>
      <c r="F3904" s="19"/>
      <c r="G3904" s="14"/>
      <c r="H3904" s="13"/>
    </row>
    <row r="3905" spans="1:8" x14ac:dyDescent="0.25">
      <c r="A3905" s="13"/>
      <c r="B3905" s="21"/>
      <c r="C3905" s="13"/>
      <c r="D3905" s="765"/>
      <c r="E3905" s="22"/>
      <c r="F3905" s="19"/>
      <c r="G3905" s="14"/>
      <c r="H3905" s="13"/>
    </row>
    <row r="3906" spans="1:8" x14ac:dyDescent="0.25">
      <c r="A3906" s="13"/>
      <c r="B3906" s="21"/>
      <c r="C3906" s="13"/>
      <c r="D3906" s="765"/>
      <c r="E3906" s="22"/>
      <c r="F3906" s="19"/>
      <c r="G3906" s="14"/>
      <c r="H3906" s="13"/>
    </row>
    <row r="3907" spans="1:8" x14ac:dyDescent="0.25">
      <c r="A3907" s="13"/>
      <c r="B3907" s="21"/>
      <c r="C3907" s="13"/>
      <c r="D3907" s="765"/>
      <c r="E3907" s="22"/>
      <c r="F3907" s="19"/>
      <c r="G3907" s="14"/>
      <c r="H3907" s="13"/>
    </row>
    <row r="3908" spans="1:8" x14ac:dyDescent="0.25">
      <c r="A3908" s="13"/>
      <c r="B3908" s="21"/>
      <c r="C3908" s="13"/>
      <c r="D3908" s="765"/>
      <c r="E3908" s="22"/>
      <c r="F3908" s="19"/>
      <c r="G3908" s="14"/>
      <c r="H3908" s="13"/>
    </row>
    <row r="3909" spans="1:8" x14ac:dyDescent="0.25">
      <c r="A3909" s="13"/>
      <c r="B3909" s="21"/>
      <c r="C3909" s="13"/>
      <c r="D3909" s="765"/>
      <c r="E3909" s="22"/>
      <c r="F3909" s="19"/>
      <c r="G3909" s="14"/>
      <c r="H3909" s="13"/>
    </row>
    <row r="3910" spans="1:8" x14ac:dyDescent="0.25">
      <c r="A3910" s="13"/>
      <c r="B3910" s="21"/>
      <c r="C3910" s="13"/>
      <c r="D3910" s="765"/>
      <c r="E3910" s="22"/>
      <c r="F3910" s="19"/>
      <c r="G3910" s="14"/>
      <c r="H3910" s="13"/>
    </row>
    <row r="3911" spans="1:8" x14ac:dyDescent="0.25">
      <c r="A3911" s="13"/>
      <c r="B3911" s="21"/>
      <c r="C3911" s="13"/>
      <c r="D3911" s="765"/>
      <c r="E3911" s="22"/>
      <c r="F3911" s="19"/>
      <c r="G3911" s="14"/>
      <c r="H3911" s="13"/>
    </row>
    <row r="3912" spans="1:8" x14ac:dyDescent="0.25">
      <c r="A3912" s="13"/>
      <c r="B3912" s="21"/>
      <c r="C3912" s="13"/>
      <c r="D3912" s="765"/>
      <c r="E3912" s="22"/>
      <c r="F3912" s="19"/>
      <c r="G3912" s="14"/>
      <c r="H3912" s="13"/>
    </row>
    <row r="3913" spans="1:8" x14ac:dyDescent="0.25">
      <c r="A3913" s="13"/>
      <c r="B3913" s="21"/>
      <c r="C3913" s="13"/>
      <c r="D3913" s="765"/>
      <c r="E3913" s="22"/>
      <c r="F3913" s="19"/>
      <c r="G3913" s="14"/>
      <c r="H3913" s="13"/>
    </row>
    <row r="3914" spans="1:8" x14ac:dyDescent="0.25">
      <c r="A3914" s="13"/>
      <c r="B3914" s="21"/>
      <c r="C3914" s="13"/>
      <c r="D3914" s="765"/>
      <c r="E3914" s="22"/>
      <c r="F3914" s="19"/>
      <c r="G3914" s="14"/>
      <c r="H3914" s="13"/>
    </row>
    <row r="3915" spans="1:8" x14ac:dyDescent="0.25">
      <c r="A3915" s="13"/>
      <c r="B3915" s="21"/>
      <c r="C3915" s="13"/>
      <c r="D3915" s="765"/>
      <c r="E3915" s="22"/>
      <c r="F3915" s="19"/>
      <c r="G3915" s="14"/>
      <c r="H3915" s="13"/>
    </row>
    <row r="3916" spans="1:8" x14ac:dyDescent="0.25">
      <c r="A3916" s="13"/>
      <c r="B3916" s="21"/>
      <c r="C3916" s="13"/>
      <c r="D3916" s="765"/>
      <c r="E3916" s="22"/>
      <c r="F3916" s="19"/>
      <c r="G3916" s="14"/>
      <c r="H3916" s="13"/>
    </row>
    <row r="3917" spans="1:8" x14ac:dyDescent="0.25">
      <c r="A3917" s="13"/>
      <c r="B3917" s="21"/>
      <c r="C3917" s="13"/>
      <c r="D3917" s="765"/>
      <c r="E3917" s="22"/>
      <c r="F3917" s="19"/>
      <c r="G3917" s="14"/>
      <c r="H3917" s="13"/>
    </row>
    <row r="3918" spans="1:8" x14ac:dyDescent="0.25">
      <c r="A3918" s="13"/>
      <c r="B3918" s="21"/>
      <c r="C3918" s="13"/>
      <c r="D3918" s="765"/>
      <c r="E3918" s="22"/>
      <c r="F3918" s="19"/>
      <c r="G3918" s="14"/>
      <c r="H3918" s="13"/>
    </row>
    <row r="3919" spans="1:8" x14ac:dyDescent="0.25">
      <c r="A3919" s="13"/>
      <c r="B3919" s="21"/>
      <c r="C3919" s="13"/>
      <c r="D3919" s="765"/>
      <c r="E3919" s="22"/>
      <c r="F3919" s="19"/>
      <c r="G3919" s="14"/>
      <c r="H3919" s="13"/>
    </row>
    <row r="3920" spans="1:8" x14ac:dyDescent="0.25">
      <c r="A3920" s="13"/>
      <c r="B3920" s="21"/>
      <c r="C3920" s="13"/>
      <c r="D3920" s="765"/>
      <c r="E3920" s="22"/>
      <c r="F3920" s="19"/>
      <c r="G3920" s="14"/>
      <c r="H3920" s="13"/>
    </row>
    <row r="3921" spans="1:8" x14ac:dyDescent="0.25">
      <c r="A3921" s="13"/>
      <c r="B3921" s="21"/>
      <c r="C3921" s="13"/>
      <c r="D3921" s="765"/>
      <c r="E3921" s="22"/>
      <c r="F3921" s="19"/>
      <c r="G3921" s="14"/>
      <c r="H3921" s="13"/>
    </row>
    <row r="3922" spans="1:8" x14ac:dyDescent="0.25">
      <c r="A3922" s="13"/>
      <c r="B3922" s="21"/>
      <c r="C3922" s="13"/>
      <c r="D3922" s="765"/>
      <c r="E3922" s="22"/>
      <c r="F3922" s="19"/>
      <c r="G3922" s="14"/>
      <c r="H3922" s="13"/>
    </row>
    <row r="3923" spans="1:8" x14ac:dyDescent="0.25">
      <c r="A3923" s="13"/>
      <c r="B3923" s="21"/>
      <c r="C3923" s="13"/>
      <c r="D3923" s="765"/>
      <c r="E3923" s="22"/>
      <c r="F3923" s="19"/>
      <c r="G3923" s="14"/>
      <c r="H3923" s="13"/>
    </row>
    <row r="3924" spans="1:8" x14ac:dyDescent="0.25">
      <c r="A3924" s="13"/>
      <c r="B3924" s="21"/>
      <c r="C3924" s="13"/>
      <c r="D3924" s="765"/>
      <c r="E3924" s="22"/>
      <c r="F3924" s="19"/>
      <c r="G3924" s="14"/>
      <c r="H3924" s="13"/>
    </row>
    <row r="3925" spans="1:8" x14ac:dyDescent="0.25">
      <c r="A3925" s="13"/>
      <c r="B3925" s="21"/>
      <c r="C3925" s="13"/>
      <c r="D3925" s="765"/>
      <c r="E3925" s="22"/>
      <c r="F3925" s="19"/>
      <c r="G3925" s="14"/>
      <c r="H3925" s="13"/>
    </row>
    <row r="3926" spans="1:8" x14ac:dyDescent="0.25">
      <c r="A3926" s="13"/>
      <c r="B3926" s="21"/>
      <c r="C3926" s="13"/>
      <c r="D3926" s="765"/>
      <c r="E3926" s="22"/>
      <c r="F3926" s="19"/>
      <c r="G3926" s="14"/>
      <c r="H3926" s="13"/>
    </row>
    <row r="3927" spans="1:8" x14ac:dyDescent="0.25">
      <c r="A3927" s="13"/>
      <c r="B3927" s="21"/>
      <c r="C3927" s="13"/>
      <c r="D3927" s="765"/>
      <c r="E3927" s="22"/>
      <c r="F3927" s="19"/>
      <c r="G3927" s="14"/>
      <c r="H3927" s="13"/>
    </row>
    <row r="3928" spans="1:8" x14ac:dyDescent="0.25">
      <c r="A3928" s="13"/>
      <c r="B3928" s="21"/>
      <c r="C3928" s="13"/>
      <c r="D3928" s="765"/>
      <c r="E3928" s="22"/>
      <c r="F3928" s="19"/>
      <c r="G3928" s="14"/>
      <c r="H3928" s="13"/>
    </row>
    <row r="3929" spans="1:8" x14ac:dyDescent="0.25">
      <c r="A3929" s="13"/>
      <c r="B3929" s="21"/>
      <c r="C3929" s="13"/>
      <c r="D3929" s="765"/>
      <c r="E3929" s="22"/>
      <c r="F3929" s="19"/>
      <c r="G3929" s="14"/>
      <c r="H3929" s="13"/>
    </row>
    <row r="3930" spans="1:8" x14ac:dyDescent="0.25">
      <c r="A3930" s="13"/>
      <c r="B3930" s="21"/>
      <c r="C3930" s="13"/>
      <c r="D3930" s="765"/>
      <c r="E3930" s="22"/>
      <c r="F3930" s="19"/>
      <c r="G3930" s="14"/>
      <c r="H3930" s="13"/>
    </row>
    <row r="3931" spans="1:8" x14ac:dyDescent="0.25">
      <c r="A3931" s="13"/>
      <c r="B3931" s="21"/>
      <c r="C3931" s="13"/>
      <c r="D3931" s="765"/>
      <c r="E3931" s="22"/>
      <c r="F3931" s="19"/>
      <c r="G3931" s="14"/>
      <c r="H3931" s="13"/>
    </row>
    <row r="3932" spans="1:8" x14ac:dyDescent="0.25">
      <c r="A3932" s="13"/>
      <c r="B3932" s="21"/>
      <c r="C3932" s="13"/>
      <c r="D3932" s="765"/>
      <c r="E3932" s="22"/>
      <c r="F3932" s="19"/>
      <c r="G3932" s="14"/>
      <c r="H3932" s="13"/>
    </row>
    <row r="3933" spans="1:8" x14ac:dyDescent="0.25">
      <c r="A3933" s="13"/>
      <c r="B3933" s="21"/>
      <c r="C3933" s="13"/>
      <c r="D3933" s="765"/>
      <c r="E3933" s="22"/>
      <c r="F3933" s="19"/>
      <c r="G3933" s="14"/>
      <c r="H3933" s="13"/>
    </row>
    <row r="3934" spans="1:8" x14ac:dyDescent="0.25">
      <c r="A3934" s="13"/>
      <c r="B3934" s="21"/>
      <c r="C3934" s="13"/>
      <c r="D3934" s="765"/>
      <c r="E3934" s="22"/>
      <c r="F3934" s="19"/>
      <c r="G3934" s="14"/>
      <c r="H3934" s="13"/>
    </row>
    <row r="3935" spans="1:8" x14ac:dyDescent="0.25">
      <c r="A3935" s="13"/>
      <c r="B3935" s="21"/>
      <c r="C3935" s="13"/>
      <c r="D3935" s="765"/>
      <c r="E3935" s="22"/>
      <c r="F3935" s="19"/>
      <c r="G3935" s="14"/>
      <c r="H3935" s="13"/>
    </row>
    <row r="3936" spans="1:8" x14ac:dyDescent="0.25">
      <c r="A3936" s="13"/>
      <c r="B3936" s="21"/>
      <c r="C3936" s="13"/>
      <c r="D3936" s="765"/>
      <c r="E3936" s="22"/>
      <c r="F3936" s="19"/>
      <c r="G3936" s="14"/>
      <c r="H3936" s="13"/>
    </row>
    <row r="3937" spans="1:8" x14ac:dyDescent="0.25">
      <c r="A3937" s="13"/>
      <c r="B3937" s="21"/>
      <c r="C3937" s="13"/>
      <c r="D3937" s="765"/>
      <c r="E3937" s="22"/>
      <c r="F3937" s="19"/>
      <c r="G3937" s="14"/>
      <c r="H3937" s="13"/>
    </row>
    <row r="3938" spans="1:8" x14ac:dyDescent="0.25">
      <c r="A3938" s="13"/>
      <c r="B3938" s="21"/>
      <c r="C3938" s="13"/>
      <c r="D3938" s="765"/>
      <c r="E3938" s="22"/>
      <c r="F3938" s="19"/>
      <c r="G3938" s="14"/>
      <c r="H3938" s="13"/>
    </row>
    <row r="3939" spans="1:8" x14ac:dyDescent="0.25">
      <c r="A3939" s="13"/>
      <c r="B3939" s="21"/>
      <c r="C3939" s="13"/>
      <c r="D3939" s="765"/>
      <c r="E3939" s="22"/>
      <c r="F3939" s="19"/>
      <c r="G3939" s="14"/>
      <c r="H3939" s="13"/>
    </row>
    <row r="3940" spans="1:8" x14ac:dyDescent="0.25">
      <c r="A3940" s="13"/>
      <c r="B3940" s="21"/>
      <c r="C3940" s="13"/>
      <c r="D3940" s="765"/>
      <c r="E3940" s="22"/>
      <c r="F3940" s="19"/>
      <c r="G3940" s="14"/>
      <c r="H3940" s="13"/>
    </row>
    <row r="3941" spans="1:8" x14ac:dyDescent="0.25">
      <c r="A3941" s="13"/>
      <c r="B3941" s="21"/>
      <c r="C3941" s="13"/>
      <c r="D3941" s="765"/>
      <c r="E3941" s="22"/>
      <c r="F3941" s="19"/>
      <c r="G3941" s="14"/>
      <c r="H3941" s="13"/>
    </row>
    <row r="3942" spans="1:8" x14ac:dyDescent="0.25">
      <c r="A3942" s="13"/>
      <c r="B3942" s="21"/>
      <c r="C3942" s="13"/>
      <c r="D3942" s="765"/>
      <c r="E3942" s="22"/>
      <c r="F3942" s="19"/>
      <c r="G3942" s="14"/>
      <c r="H3942" s="13"/>
    </row>
    <row r="3943" spans="1:8" x14ac:dyDescent="0.25">
      <c r="A3943" s="13"/>
      <c r="B3943" s="21"/>
      <c r="C3943" s="13"/>
      <c r="D3943" s="765"/>
      <c r="E3943" s="22"/>
      <c r="F3943" s="19"/>
      <c r="G3943" s="14"/>
      <c r="H3943" s="13"/>
    </row>
    <row r="3944" spans="1:8" x14ac:dyDescent="0.25">
      <c r="A3944" s="13"/>
      <c r="B3944" s="21"/>
      <c r="C3944" s="13"/>
      <c r="D3944" s="765"/>
      <c r="E3944" s="22"/>
      <c r="F3944" s="19"/>
      <c r="G3944" s="14"/>
      <c r="H3944" s="13"/>
    </row>
    <row r="3945" spans="1:8" x14ac:dyDescent="0.25">
      <c r="A3945" s="13"/>
      <c r="B3945" s="21"/>
      <c r="C3945" s="13"/>
      <c r="D3945" s="765"/>
      <c r="E3945" s="22"/>
      <c r="F3945" s="19"/>
      <c r="G3945" s="14"/>
      <c r="H3945" s="13"/>
    </row>
    <row r="3946" spans="1:8" x14ac:dyDescent="0.25">
      <c r="A3946" s="13"/>
      <c r="B3946" s="21"/>
      <c r="C3946" s="13"/>
      <c r="D3946" s="765"/>
      <c r="E3946" s="22"/>
      <c r="F3946" s="19"/>
      <c r="G3946" s="14"/>
      <c r="H3946" s="13"/>
    </row>
    <row r="3947" spans="1:8" x14ac:dyDescent="0.25">
      <c r="A3947" s="13"/>
      <c r="B3947" s="21"/>
      <c r="C3947" s="13"/>
      <c r="D3947" s="765"/>
      <c r="E3947" s="22"/>
      <c r="F3947" s="19"/>
      <c r="G3947" s="14"/>
      <c r="H3947" s="13"/>
    </row>
    <row r="3948" spans="1:8" x14ac:dyDescent="0.25">
      <c r="A3948" s="13"/>
      <c r="B3948" s="21"/>
      <c r="C3948" s="13"/>
      <c r="D3948" s="765"/>
      <c r="E3948" s="22"/>
      <c r="F3948" s="19"/>
      <c r="G3948" s="14"/>
      <c r="H3948" s="13"/>
    </row>
    <row r="3949" spans="1:8" x14ac:dyDescent="0.25">
      <c r="A3949" s="13"/>
      <c r="B3949" s="21"/>
      <c r="C3949" s="13"/>
      <c r="D3949" s="765"/>
      <c r="E3949" s="22"/>
      <c r="F3949" s="19"/>
      <c r="G3949" s="14"/>
      <c r="H3949" s="13"/>
    </row>
    <row r="3950" spans="1:8" x14ac:dyDescent="0.25">
      <c r="A3950" s="13"/>
      <c r="B3950" s="21"/>
      <c r="C3950" s="13"/>
      <c r="D3950" s="765"/>
      <c r="E3950" s="22"/>
      <c r="F3950" s="19"/>
      <c r="G3950" s="14"/>
      <c r="H3950" s="13"/>
    </row>
    <row r="3951" spans="1:8" x14ac:dyDescent="0.25">
      <c r="A3951" s="13"/>
      <c r="B3951" s="21"/>
      <c r="C3951" s="13"/>
      <c r="D3951" s="765"/>
      <c r="E3951" s="22"/>
      <c r="F3951" s="19"/>
      <c r="G3951" s="14"/>
      <c r="H3951" s="13"/>
    </row>
    <row r="3952" spans="1:8" x14ac:dyDescent="0.25">
      <c r="A3952" s="13"/>
      <c r="B3952" s="21"/>
      <c r="C3952" s="13"/>
      <c r="D3952" s="765"/>
      <c r="E3952" s="22"/>
      <c r="F3952" s="19"/>
      <c r="G3952" s="14"/>
      <c r="H3952" s="13"/>
    </row>
    <row r="3953" spans="1:8" x14ac:dyDescent="0.25">
      <c r="A3953" s="13"/>
      <c r="B3953" s="21"/>
      <c r="C3953" s="13"/>
      <c r="D3953" s="765"/>
      <c r="E3953" s="22"/>
      <c r="F3953" s="19"/>
      <c r="G3953" s="14"/>
      <c r="H3953" s="13"/>
    </row>
    <row r="3954" spans="1:8" x14ac:dyDescent="0.25">
      <c r="A3954" s="13"/>
      <c r="B3954" s="21"/>
      <c r="C3954" s="13"/>
      <c r="D3954" s="765"/>
      <c r="E3954" s="22"/>
      <c r="F3954" s="19"/>
      <c r="G3954" s="14"/>
      <c r="H3954" s="13"/>
    </row>
    <row r="3955" spans="1:8" x14ac:dyDescent="0.25">
      <c r="A3955" s="13"/>
      <c r="B3955" s="21"/>
      <c r="C3955" s="13"/>
      <c r="D3955" s="765"/>
      <c r="E3955" s="22"/>
      <c r="F3955" s="19"/>
      <c r="G3955" s="14"/>
      <c r="H3955" s="13"/>
    </row>
    <row r="3956" spans="1:8" x14ac:dyDescent="0.25">
      <c r="A3956" s="13"/>
      <c r="B3956" s="21"/>
      <c r="C3956" s="13"/>
      <c r="D3956" s="765"/>
      <c r="E3956" s="22"/>
      <c r="F3956" s="19"/>
      <c r="G3956" s="14"/>
      <c r="H3956" s="13"/>
    </row>
    <row r="3957" spans="1:8" x14ac:dyDescent="0.25">
      <c r="A3957" s="13"/>
      <c r="B3957" s="21"/>
      <c r="C3957" s="13"/>
      <c r="D3957" s="765"/>
      <c r="E3957" s="22"/>
      <c r="F3957" s="19"/>
      <c r="G3957" s="14"/>
      <c r="H3957" s="13"/>
    </row>
    <row r="3958" spans="1:8" x14ac:dyDescent="0.25">
      <c r="A3958" s="13"/>
      <c r="B3958" s="21"/>
      <c r="C3958" s="13"/>
      <c r="D3958" s="765"/>
      <c r="E3958" s="22"/>
      <c r="F3958" s="19"/>
      <c r="G3958" s="14"/>
      <c r="H3958" s="13"/>
    </row>
    <row r="3959" spans="1:8" x14ac:dyDescent="0.25">
      <c r="A3959" s="13"/>
      <c r="B3959" s="21"/>
      <c r="C3959" s="13"/>
      <c r="D3959" s="765"/>
      <c r="E3959" s="22"/>
      <c r="F3959" s="19"/>
      <c r="G3959" s="14"/>
      <c r="H3959" s="13"/>
    </row>
    <row r="3960" spans="1:8" x14ac:dyDescent="0.25">
      <c r="A3960" s="13"/>
      <c r="B3960" s="21"/>
      <c r="C3960" s="13"/>
      <c r="D3960" s="765"/>
      <c r="E3960" s="22"/>
      <c r="F3960" s="19"/>
      <c r="G3960" s="14"/>
      <c r="H3960" s="13"/>
    </row>
    <row r="3961" spans="1:8" x14ac:dyDescent="0.25">
      <c r="A3961" s="13"/>
      <c r="B3961" s="21"/>
      <c r="C3961" s="13"/>
      <c r="D3961" s="765"/>
      <c r="E3961" s="22"/>
      <c r="F3961" s="19"/>
      <c r="G3961" s="14"/>
      <c r="H3961" s="13"/>
    </row>
    <row r="3962" spans="1:8" x14ac:dyDescent="0.25">
      <c r="A3962" s="13"/>
      <c r="B3962" s="21"/>
      <c r="C3962" s="13"/>
      <c r="D3962" s="765"/>
      <c r="E3962" s="22"/>
      <c r="F3962" s="19"/>
      <c r="G3962" s="14"/>
      <c r="H3962" s="13"/>
    </row>
    <row r="3963" spans="1:8" x14ac:dyDescent="0.25">
      <c r="A3963" s="13"/>
      <c r="B3963" s="21"/>
      <c r="C3963" s="13"/>
      <c r="D3963" s="765"/>
      <c r="E3963" s="22"/>
      <c r="F3963" s="19"/>
      <c r="G3963" s="14"/>
      <c r="H3963" s="13"/>
    </row>
    <row r="3964" spans="1:8" x14ac:dyDescent="0.25">
      <c r="A3964" s="13"/>
      <c r="B3964" s="21"/>
      <c r="C3964" s="13"/>
      <c r="D3964" s="765"/>
      <c r="E3964" s="22"/>
      <c r="F3964" s="19"/>
      <c r="G3964" s="14"/>
      <c r="H3964" s="13"/>
    </row>
    <row r="3965" spans="1:8" x14ac:dyDescent="0.25">
      <c r="A3965" s="13"/>
      <c r="B3965" s="21"/>
      <c r="C3965" s="13"/>
      <c r="D3965" s="765"/>
      <c r="E3965" s="22"/>
      <c r="F3965" s="19"/>
      <c r="G3965" s="14"/>
      <c r="H3965" s="13"/>
    </row>
    <row r="3966" spans="1:8" x14ac:dyDescent="0.25">
      <c r="A3966" s="13"/>
      <c r="B3966" s="21"/>
      <c r="C3966" s="13"/>
      <c r="D3966" s="765"/>
      <c r="E3966" s="22"/>
      <c r="F3966" s="19"/>
      <c r="G3966" s="14"/>
      <c r="H3966" s="13"/>
    </row>
    <row r="3967" spans="1:8" x14ac:dyDescent="0.25">
      <c r="A3967" s="13"/>
      <c r="B3967" s="21"/>
      <c r="C3967" s="13"/>
      <c r="D3967" s="765"/>
      <c r="E3967" s="22"/>
      <c r="F3967" s="19"/>
      <c r="G3967" s="14"/>
      <c r="H3967" s="13"/>
    </row>
    <row r="3968" spans="1:8" x14ac:dyDescent="0.25">
      <c r="A3968" s="13"/>
      <c r="B3968" s="21"/>
      <c r="C3968" s="13"/>
      <c r="D3968" s="765"/>
      <c r="E3968" s="22"/>
      <c r="F3968" s="19"/>
      <c r="G3968" s="14"/>
      <c r="H3968" s="13"/>
    </row>
    <row r="3969" spans="1:8" x14ac:dyDescent="0.25">
      <c r="A3969" s="13"/>
      <c r="B3969" s="21"/>
      <c r="C3969" s="13"/>
      <c r="D3969" s="765"/>
      <c r="E3969" s="22"/>
      <c r="F3969" s="19"/>
      <c r="G3969" s="14"/>
      <c r="H3969" s="13"/>
    </row>
    <row r="3970" spans="1:8" x14ac:dyDescent="0.25">
      <c r="A3970" s="13"/>
      <c r="B3970" s="21"/>
      <c r="C3970" s="13"/>
      <c r="D3970" s="765"/>
      <c r="E3970" s="22"/>
      <c r="F3970" s="19"/>
      <c r="G3970" s="14"/>
      <c r="H3970" s="13"/>
    </row>
    <row r="3971" spans="1:8" x14ac:dyDescent="0.25">
      <c r="A3971" s="13"/>
      <c r="B3971" s="21"/>
      <c r="C3971" s="13"/>
      <c r="D3971" s="765"/>
      <c r="E3971" s="22"/>
      <c r="F3971" s="19"/>
      <c r="G3971" s="14"/>
      <c r="H3971" s="13"/>
    </row>
    <row r="3972" spans="1:8" x14ac:dyDescent="0.25">
      <c r="A3972" s="13"/>
      <c r="B3972" s="21"/>
      <c r="C3972" s="13"/>
      <c r="D3972" s="765"/>
      <c r="E3972" s="22"/>
      <c r="F3972" s="19"/>
      <c r="G3972" s="14"/>
      <c r="H3972" s="13"/>
    </row>
    <row r="3973" spans="1:8" x14ac:dyDescent="0.25">
      <c r="A3973" s="13"/>
      <c r="B3973" s="21"/>
      <c r="C3973" s="13"/>
      <c r="D3973" s="765"/>
      <c r="E3973" s="22"/>
      <c r="F3973" s="19"/>
      <c r="G3973" s="14"/>
      <c r="H3973" s="13"/>
    </row>
    <row r="3974" spans="1:8" x14ac:dyDescent="0.25">
      <c r="A3974" s="13"/>
      <c r="B3974" s="21"/>
      <c r="C3974" s="13"/>
      <c r="D3974" s="765"/>
      <c r="E3974" s="22"/>
      <c r="F3974" s="19"/>
      <c r="G3974" s="14"/>
      <c r="H3974" s="13"/>
    </row>
    <row r="3975" spans="1:8" x14ac:dyDescent="0.25">
      <c r="A3975" s="13"/>
      <c r="B3975" s="21"/>
      <c r="C3975" s="13"/>
      <c r="D3975" s="765"/>
      <c r="E3975" s="22"/>
      <c r="F3975" s="19"/>
      <c r="G3975" s="14"/>
      <c r="H3975" s="13"/>
    </row>
    <row r="3976" spans="1:8" x14ac:dyDescent="0.25">
      <c r="A3976" s="13"/>
      <c r="B3976" s="21"/>
      <c r="C3976" s="13"/>
      <c r="D3976" s="765"/>
      <c r="E3976" s="22"/>
      <c r="F3976" s="19"/>
      <c r="G3976" s="14"/>
      <c r="H3976" s="13"/>
    </row>
    <row r="3977" spans="1:8" x14ac:dyDescent="0.25">
      <c r="A3977" s="13"/>
      <c r="B3977" s="21"/>
      <c r="C3977" s="13"/>
      <c r="D3977" s="765"/>
      <c r="E3977" s="22"/>
      <c r="F3977" s="19"/>
      <c r="G3977" s="14"/>
      <c r="H3977" s="13"/>
    </row>
    <row r="3978" spans="1:8" x14ac:dyDescent="0.25">
      <c r="A3978" s="13"/>
      <c r="B3978" s="21"/>
      <c r="C3978" s="13"/>
      <c r="D3978" s="765"/>
      <c r="E3978" s="22"/>
      <c r="F3978" s="19"/>
      <c r="G3978" s="14"/>
      <c r="H3978" s="13"/>
    </row>
    <row r="3979" spans="1:8" x14ac:dyDescent="0.25">
      <c r="A3979" s="13"/>
      <c r="B3979" s="21"/>
      <c r="C3979" s="13"/>
      <c r="D3979" s="765"/>
      <c r="E3979" s="22"/>
      <c r="F3979" s="19"/>
      <c r="G3979" s="14"/>
      <c r="H3979" s="13"/>
    </row>
    <row r="3980" spans="1:8" x14ac:dyDescent="0.25">
      <c r="A3980" s="13"/>
      <c r="B3980" s="21"/>
      <c r="C3980" s="13"/>
      <c r="D3980" s="765"/>
      <c r="E3980" s="22"/>
      <c r="F3980" s="19"/>
      <c r="G3980" s="14"/>
      <c r="H3980" s="13"/>
    </row>
    <row r="3981" spans="1:8" x14ac:dyDescent="0.25">
      <c r="A3981" s="13"/>
      <c r="B3981" s="21"/>
      <c r="C3981" s="13"/>
      <c r="D3981" s="765"/>
      <c r="E3981" s="22"/>
      <c r="F3981" s="19"/>
      <c r="G3981" s="14"/>
      <c r="H3981" s="13"/>
    </row>
    <row r="3982" spans="1:8" x14ac:dyDescent="0.25">
      <c r="A3982" s="13"/>
      <c r="B3982" s="21"/>
      <c r="C3982" s="13"/>
      <c r="D3982" s="765"/>
      <c r="E3982" s="22"/>
      <c r="F3982" s="19"/>
      <c r="G3982" s="14"/>
      <c r="H3982" s="13"/>
    </row>
    <row r="3983" spans="1:8" x14ac:dyDescent="0.25">
      <c r="A3983" s="13"/>
      <c r="B3983" s="21"/>
      <c r="C3983" s="13"/>
      <c r="D3983" s="765"/>
      <c r="E3983" s="22"/>
      <c r="F3983" s="19"/>
      <c r="G3983" s="14"/>
      <c r="H3983" s="13"/>
    </row>
    <row r="3984" spans="1:8" x14ac:dyDescent="0.25">
      <c r="A3984" s="13"/>
      <c r="B3984" s="21"/>
      <c r="C3984" s="13"/>
      <c r="D3984" s="765"/>
      <c r="E3984" s="22"/>
      <c r="F3984" s="19"/>
      <c r="G3984" s="14"/>
      <c r="H3984" s="13"/>
    </row>
    <row r="3985" spans="1:8" x14ac:dyDescent="0.25">
      <c r="A3985" s="13"/>
      <c r="B3985" s="21"/>
      <c r="C3985" s="13"/>
      <c r="D3985" s="765"/>
      <c r="E3985" s="22"/>
      <c r="F3985" s="19"/>
      <c r="G3985" s="14"/>
      <c r="H3985" s="13"/>
    </row>
    <row r="3986" spans="1:8" x14ac:dyDescent="0.25">
      <c r="A3986" s="13"/>
      <c r="B3986" s="21"/>
      <c r="C3986" s="13"/>
      <c r="D3986" s="765"/>
      <c r="E3986" s="22"/>
      <c r="F3986" s="19"/>
      <c r="G3986" s="14"/>
      <c r="H3986" s="13"/>
    </row>
    <row r="3987" spans="1:8" x14ac:dyDescent="0.25">
      <c r="A3987" s="13"/>
      <c r="B3987" s="21"/>
      <c r="C3987" s="13"/>
      <c r="D3987" s="765"/>
      <c r="E3987" s="22"/>
      <c r="F3987" s="19"/>
      <c r="G3987" s="14"/>
      <c r="H3987" s="13"/>
    </row>
    <row r="3988" spans="1:8" x14ac:dyDescent="0.25">
      <c r="A3988" s="13"/>
      <c r="B3988" s="21"/>
      <c r="C3988" s="13"/>
      <c r="D3988" s="765"/>
      <c r="E3988" s="22"/>
      <c r="F3988" s="19"/>
      <c r="G3988" s="14"/>
      <c r="H3988" s="13"/>
    </row>
    <row r="3989" spans="1:8" x14ac:dyDescent="0.25">
      <c r="A3989" s="13"/>
      <c r="B3989" s="21"/>
      <c r="C3989" s="13"/>
      <c r="D3989" s="765"/>
      <c r="E3989" s="22"/>
      <c r="F3989" s="19"/>
      <c r="G3989" s="14"/>
      <c r="H3989" s="13"/>
    </row>
    <row r="3990" spans="1:8" x14ac:dyDescent="0.25">
      <c r="A3990" s="13"/>
      <c r="B3990" s="21"/>
      <c r="C3990" s="13"/>
      <c r="D3990" s="765"/>
      <c r="E3990" s="22"/>
      <c r="F3990" s="19"/>
      <c r="G3990" s="14"/>
      <c r="H3990" s="13"/>
    </row>
    <row r="3991" spans="1:8" x14ac:dyDescent="0.25">
      <c r="A3991" s="13"/>
      <c r="B3991" s="21"/>
      <c r="C3991" s="13"/>
      <c r="D3991" s="765"/>
      <c r="E3991" s="22"/>
      <c r="F3991" s="19"/>
      <c r="G3991" s="14"/>
      <c r="H3991" s="13"/>
    </row>
    <row r="3992" spans="1:8" x14ac:dyDescent="0.25">
      <c r="A3992" s="13"/>
      <c r="B3992" s="21"/>
      <c r="C3992" s="13"/>
      <c r="D3992" s="765"/>
      <c r="E3992" s="22"/>
      <c r="F3992" s="19"/>
      <c r="G3992" s="14"/>
      <c r="H3992" s="13"/>
    </row>
    <row r="3993" spans="1:8" x14ac:dyDescent="0.25">
      <c r="A3993" s="13"/>
      <c r="B3993" s="21"/>
      <c r="C3993" s="13"/>
      <c r="D3993" s="765"/>
      <c r="E3993" s="22"/>
      <c r="F3993" s="19"/>
      <c r="G3993" s="14"/>
      <c r="H3993" s="13"/>
    </row>
    <row r="3994" spans="1:8" x14ac:dyDescent="0.25">
      <c r="A3994" s="13"/>
      <c r="B3994" s="21"/>
      <c r="C3994" s="13"/>
      <c r="D3994" s="765"/>
      <c r="E3994" s="22"/>
      <c r="F3994" s="19"/>
      <c r="G3994" s="14"/>
      <c r="H3994" s="13"/>
    </row>
    <row r="3995" spans="1:8" x14ac:dyDescent="0.25">
      <c r="A3995" s="13"/>
      <c r="B3995" s="21"/>
      <c r="C3995" s="13"/>
      <c r="D3995" s="765"/>
      <c r="E3995" s="22"/>
      <c r="F3995" s="19"/>
      <c r="G3995" s="14"/>
      <c r="H3995" s="13"/>
    </row>
    <row r="3996" spans="1:8" x14ac:dyDescent="0.25">
      <c r="A3996" s="13"/>
      <c r="B3996" s="21"/>
      <c r="C3996" s="13"/>
      <c r="D3996" s="765"/>
      <c r="E3996" s="22"/>
      <c r="F3996" s="19"/>
      <c r="G3996" s="14"/>
      <c r="H3996" s="13"/>
    </row>
    <row r="3997" spans="1:8" x14ac:dyDescent="0.25">
      <c r="A3997" s="13"/>
      <c r="B3997" s="21"/>
      <c r="C3997" s="13"/>
      <c r="D3997" s="765"/>
      <c r="E3997" s="22"/>
      <c r="F3997" s="19"/>
      <c r="G3997" s="14"/>
      <c r="H3997" s="13"/>
    </row>
    <row r="3998" spans="1:8" x14ac:dyDescent="0.25">
      <c r="A3998" s="13"/>
      <c r="B3998" s="21"/>
      <c r="C3998" s="13"/>
      <c r="D3998" s="765"/>
      <c r="E3998" s="22"/>
      <c r="F3998" s="19"/>
      <c r="G3998" s="14"/>
      <c r="H3998" s="13"/>
    </row>
    <row r="3999" spans="1:8" x14ac:dyDescent="0.25">
      <c r="A3999" s="13"/>
      <c r="B3999" s="21"/>
      <c r="C3999" s="13"/>
      <c r="D3999" s="765"/>
      <c r="E3999" s="22"/>
      <c r="F3999" s="19"/>
      <c r="G3999" s="14"/>
      <c r="H3999" s="13"/>
    </row>
    <row r="4000" spans="1:8" x14ac:dyDescent="0.25">
      <c r="A4000" s="13"/>
      <c r="B4000" s="21"/>
      <c r="C4000" s="13"/>
      <c r="D4000" s="765"/>
      <c r="E4000" s="22"/>
      <c r="F4000" s="19"/>
      <c r="G4000" s="14"/>
      <c r="H4000" s="13"/>
    </row>
    <row r="4001" spans="1:8" x14ac:dyDescent="0.25">
      <c r="A4001" s="13"/>
      <c r="B4001" s="21"/>
      <c r="C4001" s="13"/>
      <c r="D4001" s="765"/>
      <c r="E4001" s="22"/>
      <c r="F4001" s="19"/>
      <c r="G4001" s="14"/>
      <c r="H4001" s="13"/>
    </row>
    <row r="4002" spans="1:8" x14ac:dyDescent="0.25">
      <c r="A4002" s="13"/>
      <c r="B4002" s="21"/>
      <c r="C4002" s="13"/>
      <c r="D4002" s="765"/>
      <c r="E4002" s="22"/>
      <c r="F4002" s="19"/>
      <c r="G4002" s="14"/>
      <c r="H4002" s="13"/>
    </row>
    <row r="4003" spans="1:8" x14ac:dyDescent="0.25">
      <c r="A4003" s="13"/>
      <c r="B4003" s="21"/>
      <c r="C4003" s="13"/>
      <c r="D4003" s="765"/>
      <c r="E4003" s="22"/>
      <c r="F4003" s="19"/>
      <c r="G4003" s="14"/>
      <c r="H4003" s="13"/>
    </row>
    <row r="4004" spans="1:8" x14ac:dyDescent="0.25">
      <c r="A4004" s="13"/>
      <c r="B4004" s="21"/>
      <c r="C4004" s="13"/>
      <c r="D4004" s="765"/>
      <c r="E4004" s="22"/>
      <c r="F4004" s="19"/>
      <c r="G4004" s="14"/>
      <c r="H4004" s="13"/>
    </row>
    <row r="4005" spans="1:8" x14ac:dyDescent="0.25">
      <c r="A4005" s="13"/>
      <c r="B4005" s="21"/>
      <c r="C4005" s="13"/>
      <c r="D4005" s="765"/>
      <c r="E4005" s="22"/>
      <c r="F4005" s="19"/>
      <c r="G4005" s="14"/>
      <c r="H4005" s="13"/>
    </row>
    <row r="4006" spans="1:8" x14ac:dyDescent="0.25">
      <c r="A4006" s="13"/>
      <c r="B4006" s="21"/>
      <c r="C4006" s="13"/>
      <c r="D4006" s="765"/>
      <c r="E4006" s="22"/>
      <c r="F4006" s="19"/>
      <c r="G4006" s="14"/>
      <c r="H4006" s="13"/>
    </row>
    <row r="4007" spans="1:8" x14ac:dyDescent="0.25">
      <c r="A4007" s="13"/>
      <c r="B4007" s="21"/>
      <c r="C4007" s="13"/>
      <c r="D4007" s="765"/>
      <c r="E4007" s="22"/>
      <c r="F4007" s="19"/>
      <c r="G4007" s="14"/>
      <c r="H4007" s="13"/>
    </row>
    <row r="4008" spans="1:8" x14ac:dyDescent="0.25">
      <c r="A4008" s="13"/>
      <c r="B4008" s="21"/>
      <c r="C4008" s="13"/>
      <c r="D4008" s="765"/>
      <c r="E4008" s="22"/>
      <c r="F4008" s="19"/>
      <c r="G4008" s="14"/>
      <c r="H4008" s="13"/>
    </row>
    <row r="4009" spans="1:8" x14ac:dyDescent="0.25">
      <c r="A4009" s="13"/>
      <c r="B4009" s="21"/>
      <c r="C4009" s="13"/>
      <c r="D4009" s="765"/>
      <c r="E4009" s="22"/>
      <c r="F4009" s="19"/>
      <c r="G4009" s="14"/>
      <c r="H4009" s="13"/>
    </row>
    <row r="4010" spans="1:8" x14ac:dyDescent="0.25">
      <c r="A4010" s="13"/>
      <c r="B4010" s="21"/>
      <c r="C4010" s="13"/>
      <c r="D4010" s="765"/>
      <c r="E4010" s="22"/>
      <c r="F4010" s="19"/>
      <c r="G4010" s="14"/>
      <c r="H4010" s="13"/>
    </row>
    <row r="4011" spans="1:8" x14ac:dyDescent="0.25">
      <c r="A4011" s="13"/>
      <c r="B4011" s="21"/>
      <c r="C4011" s="13"/>
      <c r="D4011" s="765"/>
      <c r="E4011" s="22"/>
      <c r="F4011" s="19"/>
      <c r="G4011" s="14"/>
      <c r="H4011" s="13"/>
    </row>
    <row r="4012" spans="1:8" x14ac:dyDescent="0.25">
      <c r="A4012" s="13"/>
      <c r="B4012" s="21"/>
      <c r="C4012" s="13"/>
      <c r="D4012" s="765"/>
      <c r="E4012" s="22"/>
      <c r="F4012" s="19"/>
      <c r="G4012" s="14"/>
      <c r="H4012" s="13"/>
    </row>
    <row r="4013" spans="1:8" x14ac:dyDescent="0.25">
      <c r="A4013" s="13"/>
      <c r="B4013" s="21"/>
      <c r="C4013" s="13"/>
      <c r="D4013" s="765"/>
      <c r="E4013" s="22"/>
      <c r="F4013" s="19"/>
      <c r="G4013" s="14"/>
      <c r="H4013" s="13"/>
    </row>
    <row r="4014" spans="1:8" x14ac:dyDescent="0.25">
      <c r="A4014" s="13"/>
      <c r="B4014" s="21"/>
      <c r="C4014" s="13"/>
      <c r="D4014" s="765"/>
      <c r="E4014" s="22"/>
      <c r="F4014" s="19"/>
      <c r="G4014" s="14"/>
      <c r="H4014" s="13"/>
    </row>
    <row r="4015" spans="1:8" x14ac:dyDescent="0.25">
      <c r="A4015" s="13"/>
      <c r="B4015" s="21"/>
      <c r="C4015" s="13"/>
      <c r="D4015" s="765"/>
      <c r="E4015" s="22"/>
      <c r="F4015" s="19"/>
      <c r="G4015" s="14"/>
      <c r="H4015" s="13"/>
    </row>
    <row r="4016" spans="1:8" x14ac:dyDescent="0.25">
      <c r="A4016" s="13"/>
      <c r="B4016" s="21"/>
      <c r="C4016" s="13"/>
      <c r="D4016" s="765"/>
      <c r="E4016" s="22"/>
      <c r="F4016" s="19"/>
      <c r="G4016" s="14"/>
      <c r="H4016" s="13"/>
    </row>
    <row r="4017" spans="1:8" x14ac:dyDescent="0.25">
      <c r="A4017" s="13"/>
      <c r="B4017" s="21"/>
      <c r="C4017" s="13"/>
      <c r="D4017" s="765"/>
      <c r="E4017" s="22"/>
      <c r="F4017" s="19"/>
      <c r="G4017" s="14"/>
      <c r="H4017" s="13"/>
    </row>
    <row r="4018" spans="1:8" x14ac:dyDescent="0.25">
      <c r="A4018" s="13"/>
      <c r="B4018" s="21"/>
      <c r="C4018" s="13"/>
      <c r="D4018" s="765"/>
      <c r="E4018" s="22"/>
      <c r="F4018" s="19"/>
      <c r="G4018" s="14"/>
      <c r="H4018" s="13"/>
    </row>
    <row r="4019" spans="1:8" x14ac:dyDescent="0.25">
      <c r="A4019" s="13"/>
      <c r="B4019" s="21"/>
      <c r="C4019" s="13"/>
      <c r="D4019" s="765"/>
      <c r="E4019" s="22"/>
      <c r="F4019" s="19"/>
      <c r="G4019" s="14"/>
      <c r="H4019" s="13"/>
    </row>
    <row r="4020" spans="1:8" x14ac:dyDescent="0.25">
      <c r="A4020" s="13"/>
      <c r="B4020" s="21"/>
      <c r="C4020" s="13"/>
      <c r="D4020" s="765"/>
      <c r="E4020" s="22"/>
      <c r="F4020" s="19"/>
      <c r="G4020" s="14"/>
      <c r="H4020" s="13"/>
    </row>
    <row r="4021" spans="1:8" x14ac:dyDescent="0.25">
      <c r="A4021" s="13"/>
      <c r="B4021" s="21"/>
      <c r="C4021" s="13"/>
      <c r="D4021" s="765"/>
      <c r="E4021" s="22"/>
      <c r="F4021" s="19"/>
      <c r="G4021" s="14"/>
      <c r="H4021" s="13"/>
    </row>
    <row r="4022" spans="1:8" x14ac:dyDescent="0.25">
      <c r="A4022" s="13"/>
      <c r="B4022" s="21"/>
      <c r="C4022" s="13"/>
      <c r="D4022" s="765"/>
      <c r="E4022" s="22"/>
      <c r="F4022" s="19"/>
      <c r="G4022" s="14"/>
      <c r="H4022" s="13"/>
    </row>
    <row r="4023" spans="1:8" x14ac:dyDescent="0.25">
      <c r="A4023" s="13"/>
      <c r="B4023" s="21"/>
      <c r="C4023" s="13"/>
      <c r="D4023" s="765"/>
      <c r="E4023" s="22"/>
      <c r="F4023" s="19"/>
      <c r="G4023" s="14"/>
      <c r="H4023" s="13"/>
    </row>
    <row r="4024" spans="1:8" x14ac:dyDescent="0.25">
      <c r="A4024" s="13"/>
      <c r="B4024" s="21"/>
      <c r="C4024" s="13"/>
      <c r="D4024" s="765"/>
      <c r="E4024" s="22"/>
      <c r="F4024" s="19"/>
      <c r="G4024" s="14"/>
      <c r="H4024" s="13"/>
    </row>
    <row r="4025" spans="1:8" x14ac:dyDescent="0.25">
      <c r="A4025" s="13"/>
      <c r="B4025" s="21"/>
      <c r="C4025" s="13"/>
      <c r="D4025" s="765"/>
      <c r="E4025" s="22"/>
      <c r="F4025" s="19"/>
      <c r="G4025" s="14"/>
      <c r="H4025" s="13"/>
    </row>
    <row r="4026" spans="1:8" x14ac:dyDescent="0.25">
      <c r="A4026" s="13"/>
      <c r="B4026" s="21"/>
      <c r="C4026" s="13"/>
      <c r="D4026" s="765"/>
      <c r="E4026" s="22"/>
      <c r="F4026" s="19"/>
      <c r="G4026" s="14"/>
      <c r="H4026" s="13"/>
    </row>
    <row r="4027" spans="1:8" x14ac:dyDescent="0.25">
      <c r="A4027" s="13"/>
      <c r="B4027" s="21"/>
      <c r="C4027" s="13"/>
      <c r="D4027" s="765"/>
      <c r="E4027" s="22"/>
      <c r="F4027" s="19"/>
      <c r="G4027" s="14"/>
      <c r="H4027" s="13"/>
    </row>
    <row r="4028" spans="1:8" x14ac:dyDescent="0.25">
      <c r="A4028" s="13"/>
      <c r="B4028" s="21"/>
      <c r="C4028" s="13"/>
      <c r="D4028" s="765"/>
      <c r="E4028" s="22"/>
      <c r="F4028" s="19"/>
      <c r="G4028" s="14"/>
      <c r="H4028" s="13"/>
    </row>
    <row r="4029" spans="1:8" x14ac:dyDescent="0.25">
      <c r="A4029" s="13"/>
      <c r="B4029" s="21"/>
      <c r="C4029" s="13"/>
      <c r="D4029" s="765"/>
      <c r="E4029" s="22"/>
      <c r="F4029" s="19"/>
      <c r="G4029" s="14"/>
      <c r="H4029" s="13"/>
    </row>
    <row r="4030" spans="1:8" x14ac:dyDescent="0.25">
      <c r="A4030" s="13"/>
      <c r="B4030" s="21"/>
      <c r="C4030" s="13"/>
      <c r="D4030" s="765"/>
      <c r="E4030" s="22"/>
      <c r="F4030" s="19"/>
      <c r="G4030" s="14"/>
      <c r="H4030" s="13"/>
    </row>
    <row r="4031" spans="1:8" x14ac:dyDescent="0.25">
      <c r="A4031" s="13"/>
      <c r="B4031" s="21"/>
      <c r="C4031" s="13"/>
      <c r="D4031" s="765"/>
      <c r="E4031" s="22"/>
      <c r="F4031" s="19"/>
      <c r="G4031" s="14"/>
      <c r="H4031" s="13"/>
    </row>
    <row r="4032" spans="1:8" x14ac:dyDescent="0.25">
      <c r="A4032" s="13"/>
      <c r="B4032" s="21"/>
      <c r="C4032" s="13"/>
      <c r="D4032" s="765"/>
      <c r="E4032" s="22"/>
      <c r="F4032" s="19"/>
      <c r="G4032" s="14"/>
      <c r="H4032" s="13"/>
    </row>
    <row r="4033" spans="1:8" x14ac:dyDescent="0.25">
      <c r="A4033" s="13"/>
      <c r="B4033" s="21"/>
      <c r="C4033" s="13"/>
      <c r="D4033" s="765"/>
      <c r="E4033" s="22"/>
      <c r="F4033" s="19"/>
      <c r="G4033" s="14"/>
      <c r="H4033" s="13"/>
    </row>
    <row r="4034" spans="1:8" x14ac:dyDescent="0.25">
      <c r="A4034" s="13"/>
      <c r="B4034" s="21"/>
      <c r="C4034" s="13"/>
      <c r="D4034" s="765"/>
      <c r="E4034" s="22"/>
      <c r="F4034" s="19"/>
      <c r="G4034" s="14"/>
      <c r="H4034" s="13"/>
    </row>
    <row r="4035" spans="1:8" x14ac:dyDescent="0.25">
      <c r="A4035" s="13"/>
      <c r="B4035" s="21"/>
      <c r="C4035" s="13"/>
      <c r="D4035" s="765"/>
      <c r="E4035" s="22"/>
      <c r="F4035" s="19"/>
      <c r="G4035" s="14"/>
      <c r="H4035" s="13"/>
    </row>
    <row r="4036" spans="1:8" x14ac:dyDescent="0.25">
      <c r="A4036" s="13"/>
      <c r="B4036" s="21"/>
      <c r="C4036" s="13"/>
      <c r="D4036" s="765"/>
      <c r="E4036" s="22"/>
      <c r="F4036" s="19"/>
      <c r="G4036" s="14"/>
      <c r="H4036" s="13"/>
    </row>
    <row r="4037" spans="1:8" x14ac:dyDescent="0.25">
      <c r="A4037" s="13"/>
      <c r="B4037" s="21"/>
      <c r="C4037" s="13"/>
      <c r="D4037" s="765"/>
      <c r="E4037" s="22"/>
      <c r="F4037" s="19"/>
      <c r="G4037" s="14"/>
      <c r="H4037" s="13"/>
    </row>
    <row r="4038" spans="1:8" x14ac:dyDescent="0.25">
      <c r="A4038" s="13"/>
      <c r="B4038" s="21"/>
      <c r="C4038" s="13"/>
      <c r="D4038" s="765"/>
      <c r="E4038" s="22"/>
      <c r="F4038" s="19"/>
      <c r="G4038" s="14"/>
      <c r="H4038" s="13"/>
    </row>
    <row r="4039" spans="1:8" x14ac:dyDescent="0.25">
      <c r="A4039" s="13"/>
      <c r="B4039" s="21"/>
      <c r="C4039" s="13"/>
      <c r="D4039" s="765"/>
      <c r="E4039" s="22"/>
      <c r="F4039" s="19"/>
      <c r="G4039" s="14"/>
      <c r="H4039" s="13"/>
    </row>
    <row r="4040" spans="1:8" x14ac:dyDescent="0.25">
      <c r="A4040" s="13"/>
      <c r="B4040" s="21"/>
      <c r="C4040" s="13"/>
      <c r="D4040" s="765"/>
      <c r="E4040" s="22"/>
      <c r="F4040" s="19"/>
      <c r="G4040" s="14"/>
      <c r="H4040" s="13"/>
    </row>
    <row r="4041" spans="1:8" x14ac:dyDescent="0.25">
      <c r="A4041" s="13"/>
      <c r="B4041" s="21"/>
      <c r="C4041" s="13"/>
      <c r="D4041" s="765"/>
      <c r="E4041" s="22"/>
      <c r="F4041" s="19"/>
      <c r="G4041" s="14"/>
      <c r="H4041" s="13"/>
    </row>
    <row r="4042" spans="1:8" x14ac:dyDescent="0.25">
      <c r="A4042" s="13"/>
      <c r="B4042" s="21"/>
      <c r="C4042" s="13"/>
      <c r="D4042" s="765"/>
      <c r="E4042" s="22"/>
      <c r="F4042" s="19"/>
      <c r="G4042" s="14"/>
      <c r="H4042" s="13"/>
    </row>
    <row r="4043" spans="1:8" x14ac:dyDescent="0.25">
      <c r="A4043" s="13"/>
      <c r="B4043" s="21"/>
      <c r="C4043" s="13"/>
      <c r="D4043" s="765"/>
      <c r="E4043" s="22"/>
      <c r="F4043" s="19"/>
      <c r="G4043" s="14"/>
      <c r="H4043" s="13"/>
    </row>
    <row r="4044" spans="1:8" x14ac:dyDescent="0.25">
      <c r="A4044" s="13"/>
      <c r="B4044" s="21"/>
      <c r="C4044" s="13"/>
      <c r="D4044" s="765"/>
      <c r="E4044" s="22"/>
      <c r="F4044" s="19"/>
      <c r="G4044" s="14"/>
      <c r="H4044" s="13"/>
    </row>
    <row r="4045" spans="1:8" x14ac:dyDescent="0.25">
      <c r="A4045" s="13"/>
      <c r="B4045" s="21"/>
      <c r="C4045" s="13"/>
      <c r="D4045" s="765"/>
      <c r="E4045" s="22"/>
      <c r="F4045" s="19"/>
      <c r="G4045" s="14"/>
      <c r="H4045" s="13"/>
    </row>
    <row r="4046" spans="1:8" x14ac:dyDescent="0.25">
      <c r="A4046" s="13"/>
      <c r="B4046" s="21"/>
      <c r="C4046" s="13"/>
      <c r="D4046" s="765"/>
      <c r="E4046" s="22"/>
      <c r="F4046" s="19"/>
      <c r="G4046" s="14"/>
      <c r="H4046" s="13"/>
    </row>
    <row r="4047" spans="1:8" x14ac:dyDescent="0.25">
      <c r="A4047" s="13"/>
      <c r="B4047" s="21"/>
      <c r="C4047" s="13"/>
      <c r="D4047" s="765"/>
      <c r="E4047" s="22"/>
      <c r="F4047" s="19"/>
      <c r="G4047" s="14"/>
      <c r="H4047" s="13"/>
    </row>
    <row r="4048" spans="1:8" x14ac:dyDescent="0.25">
      <c r="A4048" s="13"/>
      <c r="B4048" s="21"/>
      <c r="C4048" s="13"/>
      <c r="D4048" s="765"/>
      <c r="E4048" s="22"/>
      <c r="F4048" s="19"/>
      <c r="G4048" s="14"/>
      <c r="H4048" s="13"/>
    </row>
    <row r="4049" spans="1:8" x14ac:dyDescent="0.25">
      <c r="A4049" s="13"/>
      <c r="B4049" s="21"/>
      <c r="C4049" s="13"/>
      <c r="D4049" s="765"/>
      <c r="E4049" s="22"/>
      <c r="F4049" s="19"/>
      <c r="G4049" s="14"/>
      <c r="H4049" s="13"/>
    </row>
    <row r="4050" spans="1:8" x14ac:dyDescent="0.25">
      <c r="A4050" s="13"/>
      <c r="B4050" s="21"/>
      <c r="C4050" s="13"/>
      <c r="D4050" s="765"/>
      <c r="E4050" s="22"/>
      <c r="F4050" s="19"/>
      <c r="G4050" s="14"/>
      <c r="H4050" s="13"/>
    </row>
    <row r="4051" spans="1:8" x14ac:dyDescent="0.25">
      <c r="A4051" s="13"/>
      <c r="B4051" s="21"/>
      <c r="C4051" s="13"/>
      <c r="D4051" s="765"/>
      <c r="E4051" s="22"/>
      <c r="F4051" s="19"/>
      <c r="G4051" s="14"/>
      <c r="H4051" s="13"/>
    </row>
    <row r="4052" spans="1:8" x14ac:dyDescent="0.25">
      <c r="A4052" s="13"/>
      <c r="B4052" s="21"/>
      <c r="C4052" s="13"/>
      <c r="D4052" s="765"/>
      <c r="E4052" s="22"/>
      <c r="F4052" s="19"/>
      <c r="G4052" s="14"/>
      <c r="H4052" s="13"/>
    </row>
    <row r="4053" spans="1:8" x14ac:dyDescent="0.25">
      <c r="A4053" s="13"/>
      <c r="B4053" s="21"/>
      <c r="C4053" s="13"/>
      <c r="D4053" s="765"/>
      <c r="E4053" s="22"/>
      <c r="F4053" s="19"/>
      <c r="G4053" s="14"/>
      <c r="H4053" s="13"/>
    </row>
    <row r="4054" spans="1:8" x14ac:dyDescent="0.25">
      <c r="A4054" s="13"/>
      <c r="B4054" s="21"/>
      <c r="C4054" s="13"/>
      <c r="D4054" s="765"/>
      <c r="E4054" s="22"/>
      <c r="F4054" s="19"/>
      <c r="G4054" s="14"/>
      <c r="H4054" s="13"/>
    </row>
    <row r="4055" spans="1:8" x14ac:dyDescent="0.25">
      <c r="A4055" s="13"/>
      <c r="B4055" s="21"/>
      <c r="C4055" s="13"/>
      <c r="D4055" s="765"/>
      <c r="E4055" s="22"/>
      <c r="F4055" s="19"/>
      <c r="G4055" s="14"/>
      <c r="H4055" s="13"/>
    </row>
    <row r="4056" spans="1:8" x14ac:dyDescent="0.25">
      <c r="A4056" s="13"/>
      <c r="B4056" s="21"/>
      <c r="C4056" s="13"/>
      <c r="D4056" s="765"/>
      <c r="E4056" s="22"/>
      <c r="F4056" s="19"/>
      <c r="G4056" s="14"/>
      <c r="H4056" s="13"/>
    </row>
    <row r="4057" spans="1:8" x14ac:dyDescent="0.25">
      <c r="A4057" s="13"/>
      <c r="B4057" s="21"/>
      <c r="C4057" s="13"/>
      <c r="D4057" s="765"/>
      <c r="E4057" s="22"/>
      <c r="F4057" s="19"/>
      <c r="G4057" s="14"/>
      <c r="H4057" s="13"/>
    </row>
    <row r="4058" spans="1:8" x14ac:dyDescent="0.25">
      <c r="A4058" s="13"/>
      <c r="B4058" s="21"/>
      <c r="C4058" s="13"/>
      <c r="D4058" s="765"/>
      <c r="E4058" s="22"/>
      <c r="F4058" s="19"/>
      <c r="G4058" s="14"/>
      <c r="H4058" s="13"/>
    </row>
    <row r="4059" spans="1:8" x14ac:dyDescent="0.25">
      <c r="A4059" s="13"/>
      <c r="B4059" s="21"/>
      <c r="C4059" s="13"/>
      <c r="D4059" s="765"/>
      <c r="E4059" s="22"/>
      <c r="F4059" s="19"/>
      <c r="G4059" s="14"/>
      <c r="H4059" s="13"/>
    </row>
    <row r="4060" spans="1:8" x14ac:dyDescent="0.25">
      <c r="A4060" s="13"/>
      <c r="B4060" s="21"/>
      <c r="C4060" s="13"/>
      <c r="D4060" s="765"/>
      <c r="E4060" s="22"/>
      <c r="F4060" s="19"/>
      <c r="G4060" s="14"/>
      <c r="H4060" s="13"/>
    </row>
    <row r="4061" spans="1:8" x14ac:dyDescent="0.25">
      <c r="A4061" s="13"/>
      <c r="B4061" s="21"/>
      <c r="C4061" s="13"/>
      <c r="D4061" s="765"/>
      <c r="E4061" s="22"/>
      <c r="F4061" s="19"/>
      <c r="G4061" s="14"/>
      <c r="H4061" s="13"/>
    </row>
    <row r="4062" spans="1:8" x14ac:dyDescent="0.25">
      <c r="A4062" s="13"/>
      <c r="B4062" s="21"/>
      <c r="C4062" s="13"/>
      <c r="D4062" s="765"/>
      <c r="E4062" s="22"/>
      <c r="F4062" s="19"/>
      <c r="G4062" s="14"/>
      <c r="H4062" s="13"/>
    </row>
    <row r="4063" spans="1:8" x14ac:dyDescent="0.25">
      <c r="A4063" s="13"/>
      <c r="B4063" s="21"/>
      <c r="C4063" s="13"/>
      <c r="D4063" s="765"/>
      <c r="E4063" s="22"/>
      <c r="F4063" s="19"/>
      <c r="G4063" s="14"/>
      <c r="H4063" s="13"/>
    </row>
    <row r="4064" spans="1:8" x14ac:dyDescent="0.25">
      <c r="A4064" s="13"/>
      <c r="B4064" s="21"/>
      <c r="C4064" s="13"/>
      <c r="D4064" s="765"/>
      <c r="E4064" s="22"/>
      <c r="F4064" s="19"/>
      <c r="G4064" s="14"/>
      <c r="H4064" s="13"/>
    </row>
    <row r="4065" spans="1:8" x14ac:dyDescent="0.25">
      <c r="A4065" s="13"/>
      <c r="B4065" s="21"/>
      <c r="C4065" s="13"/>
      <c r="D4065" s="765"/>
      <c r="E4065" s="22"/>
      <c r="F4065" s="19"/>
      <c r="G4065" s="14"/>
      <c r="H4065" s="13"/>
    </row>
    <row r="4066" spans="1:8" x14ac:dyDescent="0.25">
      <c r="A4066" s="13"/>
      <c r="B4066" s="21"/>
      <c r="C4066" s="13"/>
      <c r="D4066" s="765"/>
      <c r="E4066" s="22"/>
      <c r="F4066" s="19"/>
      <c r="G4066" s="14"/>
      <c r="H4066" s="13"/>
    </row>
    <row r="4067" spans="1:8" x14ac:dyDescent="0.25">
      <c r="A4067" s="13"/>
      <c r="B4067" s="21"/>
      <c r="C4067" s="13"/>
      <c r="D4067" s="765"/>
      <c r="E4067" s="22"/>
      <c r="F4067" s="19"/>
      <c r="G4067" s="14"/>
      <c r="H4067" s="13"/>
    </row>
    <row r="4068" spans="1:8" x14ac:dyDescent="0.25">
      <c r="A4068" s="13"/>
      <c r="B4068" s="21"/>
      <c r="C4068" s="13"/>
      <c r="D4068" s="765"/>
      <c r="E4068" s="22"/>
      <c r="F4068" s="19"/>
      <c r="G4068" s="14"/>
      <c r="H4068" s="13"/>
    </row>
    <row r="4069" spans="1:8" x14ac:dyDescent="0.25">
      <c r="A4069" s="13"/>
      <c r="B4069" s="21"/>
      <c r="C4069" s="13"/>
      <c r="D4069" s="765"/>
      <c r="E4069" s="22"/>
      <c r="F4069" s="19"/>
      <c r="G4069" s="14"/>
      <c r="H4069" s="13"/>
    </row>
    <row r="4070" spans="1:8" x14ac:dyDescent="0.25">
      <c r="A4070" s="13"/>
      <c r="B4070" s="21"/>
      <c r="C4070" s="13"/>
      <c r="D4070" s="765"/>
      <c r="E4070" s="22"/>
      <c r="F4070" s="19"/>
      <c r="G4070" s="14"/>
      <c r="H4070" s="13"/>
    </row>
    <row r="4071" spans="1:8" x14ac:dyDescent="0.25">
      <c r="A4071" s="13"/>
      <c r="B4071" s="21"/>
      <c r="C4071" s="13"/>
      <c r="D4071" s="765"/>
      <c r="E4071" s="22"/>
      <c r="F4071" s="19"/>
      <c r="G4071" s="14"/>
      <c r="H4071" s="13"/>
    </row>
    <row r="4072" spans="1:8" x14ac:dyDescent="0.25">
      <c r="A4072" s="13"/>
      <c r="B4072" s="21"/>
      <c r="C4072" s="13"/>
      <c r="D4072" s="765"/>
      <c r="E4072" s="22"/>
      <c r="F4072" s="19"/>
      <c r="G4072" s="14"/>
      <c r="H4072" s="13"/>
    </row>
    <row r="4073" spans="1:8" x14ac:dyDescent="0.25">
      <c r="A4073" s="13"/>
      <c r="B4073" s="21"/>
      <c r="C4073" s="13"/>
      <c r="D4073" s="765"/>
      <c r="E4073" s="22"/>
      <c r="F4073" s="19"/>
      <c r="G4073" s="14"/>
      <c r="H4073" s="13"/>
    </row>
    <row r="4074" spans="1:8" x14ac:dyDescent="0.25">
      <c r="A4074" s="13"/>
      <c r="B4074" s="21"/>
      <c r="C4074" s="13"/>
      <c r="D4074" s="765"/>
      <c r="E4074" s="22"/>
      <c r="F4074" s="19"/>
      <c r="G4074" s="14"/>
      <c r="H4074" s="13"/>
    </row>
    <row r="4075" spans="1:8" x14ac:dyDescent="0.25">
      <c r="A4075" s="13"/>
      <c r="B4075" s="21"/>
      <c r="C4075" s="13"/>
      <c r="D4075" s="765"/>
      <c r="E4075" s="22"/>
      <c r="F4075" s="19"/>
      <c r="G4075" s="14"/>
      <c r="H4075" s="13"/>
    </row>
    <row r="4076" spans="1:8" x14ac:dyDescent="0.25">
      <c r="A4076" s="13"/>
      <c r="B4076" s="21"/>
      <c r="C4076" s="13"/>
      <c r="D4076" s="765"/>
      <c r="E4076" s="22"/>
      <c r="F4076" s="19"/>
      <c r="G4076" s="14"/>
      <c r="H4076" s="13"/>
    </row>
    <row r="4077" spans="1:8" x14ac:dyDescent="0.25">
      <c r="A4077" s="13"/>
      <c r="B4077" s="21"/>
      <c r="C4077" s="13"/>
      <c r="D4077" s="765"/>
      <c r="E4077" s="22"/>
      <c r="F4077" s="19"/>
      <c r="G4077" s="14"/>
      <c r="H4077" s="13"/>
    </row>
    <row r="4078" spans="1:8" x14ac:dyDescent="0.25">
      <c r="A4078" s="13"/>
      <c r="B4078" s="21"/>
      <c r="C4078" s="13"/>
      <c r="D4078" s="765"/>
      <c r="E4078" s="22"/>
      <c r="F4078" s="19"/>
      <c r="G4078" s="14"/>
      <c r="H4078" s="13"/>
    </row>
    <row r="4079" spans="1:8" x14ac:dyDescent="0.25">
      <c r="A4079" s="13"/>
      <c r="B4079" s="21"/>
      <c r="C4079" s="13"/>
      <c r="D4079" s="765"/>
      <c r="E4079" s="22"/>
      <c r="F4079" s="19"/>
      <c r="G4079" s="14"/>
      <c r="H4079" s="13"/>
    </row>
    <row r="4080" spans="1:8" x14ac:dyDescent="0.25">
      <c r="A4080" s="13"/>
      <c r="B4080" s="21"/>
      <c r="C4080" s="13"/>
      <c r="D4080" s="765"/>
      <c r="E4080" s="22"/>
      <c r="F4080" s="19"/>
      <c r="G4080" s="14"/>
      <c r="H4080" s="13"/>
    </row>
    <row r="4081" spans="1:8" x14ac:dyDescent="0.25">
      <c r="A4081" s="13"/>
      <c r="B4081" s="21"/>
      <c r="C4081" s="13"/>
      <c r="D4081" s="765"/>
      <c r="E4081" s="22"/>
      <c r="F4081" s="19"/>
      <c r="G4081" s="14"/>
      <c r="H4081" s="13"/>
    </row>
    <row r="4082" spans="1:8" x14ac:dyDescent="0.25">
      <c r="A4082" s="13"/>
      <c r="B4082" s="21"/>
      <c r="C4082" s="13"/>
      <c r="D4082" s="765"/>
      <c r="E4082" s="22"/>
      <c r="F4082" s="19"/>
      <c r="G4082" s="14"/>
      <c r="H4082" s="13"/>
    </row>
    <row r="4083" spans="1:8" x14ac:dyDescent="0.25">
      <c r="A4083" s="13"/>
      <c r="B4083" s="21"/>
      <c r="C4083" s="13"/>
      <c r="D4083" s="765"/>
      <c r="E4083" s="22"/>
      <c r="F4083" s="19"/>
      <c r="G4083" s="14"/>
      <c r="H4083" s="13"/>
    </row>
    <row r="4084" spans="1:8" x14ac:dyDescent="0.25">
      <c r="A4084" s="13"/>
      <c r="B4084" s="21"/>
      <c r="C4084" s="13"/>
      <c r="D4084" s="765"/>
      <c r="E4084" s="22"/>
      <c r="F4084" s="19"/>
      <c r="G4084" s="14"/>
      <c r="H4084" s="13"/>
    </row>
    <row r="4085" spans="1:8" x14ac:dyDescent="0.25">
      <c r="A4085" s="13"/>
      <c r="B4085" s="21"/>
      <c r="C4085" s="13"/>
      <c r="D4085" s="765"/>
      <c r="E4085" s="22"/>
      <c r="F4085" s="19"/>
      <c r="G4085" s="14"/>
      <c r="H4085" s="13"/>
    </row>
    <row r="4086" spans="1:8" x14ac:dyDescent="0.25">
      <c r="A4086" s="13"/>
      <c r="B4086" s="21"/>
      <c r="C4086" s="13"/>
      <c r="D4086" s="765"/>
      <c r="E4086" s="22"/>
      <c r="F4086" s="19"/>
      <c r="G4086" s="14"/>
      <c r="H4086" s="13"/>
    </row>
    <row r="4087" spans="1:8" x14ac:dyDescent="0.25">
      <c r="A4087" s="13"/>
      <c r="B4087" s="21"/>
      <c r="C4087" s="13"/>
      <c r="D4087" s="765"/>
      <c r="E4087" s="22"/>
      <c r="F4087" s="19"/>
      <c r="G4087" s="14"/>
      <c r="H4087" s="13"/>
    </row>
    <row r="4088" spans="1:8" x14ac:dyDescent="0.25">
      <c r="A4088" s="13"/>
      <c r="B4088" s="21"/>
      <c r="C4088" s="13"/>
      <c r="D4088" s="765"/>
      <c r="E4088" s="22"/>
      <c r="F4088" s="19"/>
      <c r="G4088" s="14"/>
      <c r="H4088" s="13"/>
    </row>
    <row r="4089" spans="1:8" x14ac:dyDescent="0.25">
      <c r="A4089" s="13"/>
      <c r="B4089" s="21"/>
      <c r="C4089" s="13"/>
      <c r="D4089" s="765"/>
      <c r="E4089" s="22"/>
      <c r="F4089" s="19"/>
      <c r="G4089" s="14"/>
      <c r="H4089" s="13"/>
    </row>
    <row r="4090" spans="1:8" x14ac:dyDescent="0.25">
      <c r="A4090" s="13"/>
      <c r="B4090" s="21"/>
      <c r="C4090" s="13"/>
      <c r="D4090" s="765"/>
      <c r="E4090" s="22"/>
      <c r="F4090" s="19"/>
      <c r="G4090" s="14"/>
      <c r="H4090" s="13"/>
    </row>
    <row r="4091" spans="1:8" x14ac:dyDescent="0.25">
      <c r="A4091" s="13"/>
      <c r="B4091" s="21"/>
      <c r="C4091" s="13"/>
      <c r="D4091" s="765"/>
      <c r="E4091" s="22"/>
      <c r="F4091" s="19"/>
      <c r="G4091" s="14"/>
      <c r="H4091" s="13"/>
    </row>
    <row r="4092" spans="1:8" x14ac:dyDescent="0.25">
      <c r="A4092" s="13"/>
      <c r="B4092" s="21"/>
      <c r="C4092" s="13"/>
      <c r="D4092" s="765"/>
      <c r="E4092" s="22"/>
      <c r="F4092" s="19"/>
      <c r="G4092" s="14"/>
      <c r="H4092" s="13"/>
    </row>
    <row r="4093" spans="1:8" x14ac:dyDescent="0.25">
      <c r="A4093" s="13"/>
      <c r="B4093" s="21"/>
      <c r="C4093" s="13"/>
      <c r="D4093" s="765"/>
      <c r="E4093" s="22"/>
      <c r="F4093" s="19"/>
      <c r="G4093" s="14"/>
      <c r="H4093" s="13"/>
    </row>
    <row r="4094" spans="1:8" x14ac:dyDescent="0.25">
      <c r="A4094" s="13"/>
      <c r="B4094" s="21"/>
      <c r="C4094" s="13"/>
      <c r="D4094" s="765"/>
      <c r="E4094" s="22"/>
      <c r="F4094" s="19"/>
      <c r="G4094" s="14"/>
      <c r="H4094" s="13"/>
    </row>
    <row r="4095" spans="1:8" x14ac:dyDescent="0.25">
      <c r="A4095" s="13"/>
      <c r="B4095" s="21"/>
      <c r="C4095" s="13"/>
      <c r="D4095" s="765"/>
      <c r="E4095" s="22"/>
      <c r="F4095" s="19"/>
      <c r="G4095" s="14"/>
      <c r="H4095" s="13"/>
    </row>
    <row r="4096" spans="1:8" x14ac:dyDescent="0.25">
      <c r="A4096" s="13"/>
      <c r="B4096" s="21"/>
      <c r="C4096" s="13"/>
      <c r="D4096" s="765"/>
      <c r="E4096" s="22"/>
      <c r="F4096" s="19"/>
      <c r="G4096" s="14"/>
      <c r="H4096" s="13"/>
    </row>
    <row r="4097" spans="1:8" x14ac:dyDescent="0.25">
      <c r="A4097" s="13"/>
      <c r="B4097" s="21"/>
      <c r="C4097" s="13"/>
      <c r="D4097" s="765"/>
      <c r="E4097" s="22"/>
      <c r="F4097" s="19"/>
      <c r="G4097" s="14"/>
      <c r="H4097" s="13"/>
    </row>
    <row r="4098" spans="1:8" x14ac:dyDescent="0.25">
      <c r="A4098" s="13"/>
      <c r="B4098" s="21"/>
      <c r="C4098" s="13"/>
      <c r="D4098" s="765"/>
      <c r="E4098" s="22"/>
      <c r="F4098" s="19"/>
      <c r="G4098" s="14"/>
      <c r="H4098" s="13"/>
    </row>
    <row r="4099" spans="1:8" x14ac:dyDescent="0.25">
      <c r="A4099" s="13"/>
      <c r="B4099" s="21"/>
      <c r="C4099" s="13"/>
      <c r="D4099" s="765"/>
      <c r="E4099" s="22"/>
      <c r="F4099" s="19"/>
      <c r="G4099" s="14"/>
      <c r="H4099" s="13"/>
    </row>
    <row r="4100" spans="1:8" x14ac:dyDescent="0.25">
      <c r="A4100" s="13"/>
      <c r="B4100" s="21"/>
      <c r="C4100" s="13"/>
      <c r="D4100" s="765"/>
      <c r="E4100" s="22"/>
      <c r="F4100" s="19"/>
      <c r="G4100" s="14"/>
      <c r="H4100" s="13"/>
    </row>
    <row r="4101" spans="1:8" x14ac:dyDescent="0.25">
      <c r="A4101" s="13"/>
      <c r="B4101" s="21"/>
      <c r="C4101" s="13"/>
      <c r="D4101" s="765"/>
      <c r="E4101" s="22"/>
      <c r="F4101" s="19"/>
      <c r="G4101" s="14"/>
      <c r="H4101" s="13"/>
    </row>
    <row r="4102" spans="1:8" x14ac:dyDescent="0.25">
      <c r="A4102" s="13"/>
      <c r="B4102" s="21"/>
      <c r="C4102" s="13"/>
      <c r="D4102" s="765"/>
      <c r="E4102" s="22"/>
      <c r="F4102" s="19"/>
      <c r="G4102" s="14"/>
      <c r="H4102" s="13"/>
    </row>
    <row r="4103" spans="1:8" x14ac:dyDescent="0.25">
      <c r="A4103" s="13"/>
      <c r="B4103" s="21"/>
      <c r="C4103" s="13"/>
      <c r="D4103" s="765"/>
      <c r="E4103" s="22"/>
      <c r="F4103" s="19"/>
      <c r="G4103" s="14"/>
      <c r="H4103" s="13"/>
    </row>
    <row r="4104" spans="1:8" x14ac:dyDescent="0.25">
      <c r="A4104" s="13"/>
      <c r="B4104" s="21"/>
      <c r="C4104" s="13"/>
      <c r="D4104" s="765"/>
      <c r="E4104" s="22"/>
      <c r="F4104" s="19"/>
      <c r="G4104" s="14"/>
      <c r="H4104" s="13"/>
    </row>
    <row r="4105" spans="1:8" x14ac:dyDescent="0.25">
      <c r="A4105" s="13"/>
      <c r="B4105" s="21"/>
      <c r="C4105" s="13"/>
      <c r="D4105" s="765"/>
      <c r="E4105" s="22"/>
      <c r="F4105" s="19"/>
      <c r="G4105" s="14"/>
      <c r="H4105" s="13"/>
    </row>
    <row r="4106" spans="1:8" x14ac:dyDescent="0.25">
      <c r="A4106" s="13"/>
      <c r="B4106" s="21"/>
      <c r="C4106" s="13"/>
      <c r="D4106" s="765"/>
      <c r="E4106" s="22"/>
      <c r="F4106" s="19"/>
      <c r="G4106" s="14"/>
      <c r="H4106" s="13"/>
    </row>
    <row r="4107" spans="1:8" x14ac:dyDescent="0.25">
      <c r="A4107" s="13"/>
      <c r="B4107" s="21"/>
      <c r="C4107" s="13"/>
      <c r="D4107" s="765"/>
      <c r="E4107" s="22"/>
      <c r="F4107" s="19"/>
      <c r="G4107" s="14"/>
      <c r="H4107" s="13"/>
    </row>
    <row r="4108" spans="1:8" x14ac:dyDescent="0.25">
      <c r="A4108" s="13"/>
      <c r="B4108" s="21"/>
      <c r="C4108" s="13"/>
      <c r="D4108" s="765"/>
      <c r="E4108" s="22"/>
      <c r="F4108" s="19"/>
      <c r="G4108" s="14"/>
      <c r="H4108" s="13"/>
    </row>
    <row r="4109" spans="1:8" x14ac:dyDescent="0.25">
      <c r="A4109" s="13"/>
      <c r="B4109" s="21"/>
      <c r="C4109" s="13"/>
      <c r="D4109" s="765"/>
      <c r="E4109" s="22"/>
      <c r="F4109" s="19"/>
      <c r="G4109" s="14"/>
      <c r="H4109" s="13"/>
    </row>
    <row r="4110" spans="1:8" x14ac:dyDescent="0.25">
      <c r="A4110" s="13"/>
      <c r="B4110" s="21"/>
      <c r="C4110" s="13"/>
      <c r="D4110" s="765"/>
      <c r="E4110" s="22"/>
      <c r="F4110" s="19"/>
      <c r="G4110" s="14"/>
      <c r="H4110" s="13"/>
    </row>
    <row r="4111" spans="1:8" x14ac:dyDescent="0.25">
      <c r="A4111" s="13"/>
      <c r="B4111" s="21"/>
      <c r="C4111" s="13"/>
      <c r="D4111" s="765"/>
      <c r="E4111" s="22"/>
      <c r="F4111" s="19"/>
      <c r="G4111" s="14"/>
      <c r="H4111" s="13"/>
    </row>
    <row r="4112" spans="1:8" x14ac:dyDescent="0.25">
      <c r="A4112" s="13"/>
      <c r="B4112" s="21"/>
      <c r="C4112" s="13"/>
      <c r="D4112" s="765"/>
      <c r="E4112" s="22"/>
      <c r="F4112" s="19"/>
      <c r="G4112" s="14"/>
      <c r="H4112" s="13"/>
    </row>
    <row r="4113" spans="1:8" x14ac:dyDescent="0.25">
      <c r="A4113" s="13"/>
      <c r="B4113" s="21"/>
      <c r="C4113" s="13"/>
      <c r="D4113" s="765"/>
      <c r="E4113" s="22"/>
      <c r="F4113" s="19"/>
      <c r="G4113" s="14"/>
      <c r="H4113" s="13"/>
    </row>
    <row r="4114" spans="1:8" x14ac:dyDescent="0.25">
      <c r="A4114" s="13"/>
      <c r="B4114" s="21"/>
      <c r="C4114" s="13"/>
      <c r="D4114" s="765"/>
      <c r="E4114" s="22"/>
      <c r="F4114" s="19"/>
      <c r="G4114" s="14"/>
      <c r="H4114" s="13"/>
    </row>
    <row r="4115" spans="1:8" x14ac:dyDescent="0.25">
      <c r="A4115" s="13"/>
      <c r="B4115" s="21"/>
      <c r="C4115" s="13"/>
      <c r="D4115" s="765"/>
      <c r="E4115" s="22"/>
      <c r="F4115" s="19"/>
      <c r="G4115" s="14"/>
      <c r="H4115" s="13"/>
    </row>
    <row r="4116" spans="1:8" x14ac:dyDescent="0.25">
      <c r="A4116" s="13"/>
      <c r="B4116" s="21"/>
      <c r="C4116" s="13"/>
      <c r="D4116" s="765"/>
      <c r="E4116" s="22"/>
      <c r="F4116" s="19"/>
      <c r="G4116" s="14"/>
      <c r="H4116" s="13"/>
    </row>
    <row r="4117" spans="1:8" x14ac:dyDescent="0.25">
      <c r="A4117" s="13"/>
      <c r="B4117" s="21"/>
      <c r="C4117" s="13"/>
      <c r="D4117" s="765"/>
      <c r="E4117" s="22"/>
      <c r="F4117" s="19"/>
      <c r="G4117" s="14"/>
      <c r="H4117" s="13"/>
    </row>
    <row r="4118" spans="1:8" x14ac:dyDescent="0.25">
      <c r="A4118" s="13"/>
      <c r="B4118" s="21"/>
      <c r="C4118" s="13"/>
      <c r="D4118" s="765"/>
      <c r="E4118" s="22"/>
      <c r="F4118" s="19"/>
      <c r="G4118" s="14"/>
      <c r="H4118" s="13"/>
    </row>
    <row r="4119" spans="1:8" x14ac:dyDescent="0.25">
      <c r="A4119" s="13"/>
      <c r="B4119" s="21"/>
      <c r="C4119" s="13"/>
      <c r="D4119" s="765"/>
      <c r="E4119" s="22"/>
      <c r="F4119" s="19"/>
      <c r="G4119" s="14"/>
      <c r="H4119" s="13"/>
    </row>
    <row r="4120" spans="1:8" x14ac:dyDescent="0.25">
      <c r="A4120" s="13"/>
      <c r="B4120" s="21"/>
      <c r="C4120" s="13"/>
      <c r="D4120" s="765"/>
      <c r="E4120" s="22"/>
      <c r="F4120" s="19"/>
      <c r="G4120" s="14"/>
      <c r="H4120" s="13"/>
    </row>
    <row r="4121" spans="1:8" x14ac:dyDescent="0.25">
      <c r="A4121" s="13"/>
      <c r="B4121" s="21"/>
      <c r="C4121" s="13"/>
      <c r="D4121" s="765"/>
      <c r="E4121" s="22"/>
      <c r="F4121" s="19"/>
      <c r="G4121" s="14"/>
      <c r="H4121" s="13"/>
    </row>
    <row r="4122" spans="1:8" x14ac:dyDescent="0.25">
      <c r="A4122" s="13"/>
      <c r="B4122" s="21"/>
      <c r="C4122" s="13"/>
      <c r="D4122" s="765"/>
      <c r="E4122" s="22"/>
      <c r="F4122" s="19"/>
      <c r="G4122" s="14"/>
      <c r="H4122" s="13"/>
    </row>
    <row r="4123" spans="1:8" x14ac:dyDescent="0.25">
      <c r="A4123" s="13"/>
      <c r="B4123" s="21"/>
      <c r="C4123" s="13"/>
      <c r="D4123" s="765"/>
      <c r="E4123" s="22"/>
      <c r="F4123" s="19"/>
      <c r="G4123" s="14"/>
      <c r="H4123" s="13"/>
    </row>
    <row r="4124" spans="1:8" x14ac:dyDescent="0.25">
      <c r="A4124" s="13"/>
      <c r="B4124" s="21"/>
      <c r="C4124" s="13"/>
      <c r="D4124" s="765"/>
      <c r="E4124" s="22"/>
      <c r="F4124" s="19"/>
      <c r="G4124" s="14"/>
      <c r="H4124" s="13"/>
    </row>
    <row r="4125" spans="1:8" x14ac:dyDescent="0.25">
      <c r="A4125" s="13"/>
      <c r="B4125" s="21"/>
      <c r="C4125" s="13"/>
      <c r="D4125" s="765"/>
      <c r="E4125" s="22"/>
      <c r="F4125" s="19"/>
      <c r="G4125" s="14"/>
      <c r="H4125" s="13"/>
    </row>
    <row r="4126" spans="1:8" x14ac:dyDescent="0.25">
      <c r="A4126" s="13"/>
      <c r="B4126" s="21"/>
      <c r="C4126" s="13"/>
      <c r="D4126" s="765"/>
      <c r="E4126" s="22"/>
      <c r="F4126" s="19"/>
      <c r="G4126" s="14"/>
      <c r="H4126" s="13"/>
    </row>
    <row r="4127" spans="1:8" x14ac:dyDescent="0.25">
      <c r="A4127" s="13"/>
      <c r="B4127" s="21"/>
      <c r="C4127" s="13"/>
      <c r="D4127" s="765"/>
      <c r="E4127" s="22"/>
      <c r="F4127" s="19"/>
      <c r="G4127" s="14"/>
      <c r="H4127" s="13"/>
    </row>
    <row r="4128" spans="1:8" x14ac:dyDescent="0.25">
      <c r="A4128" s="13"/>
      <c r="B4128" s="21"/>
      <c r="C4128" s="13"/>
      <c r="D4128" s="765"/>
      <c r="E4128" s="22"/>
      <c r="F4128" s="19"/>
      <c r="G4128" s="14"/>
      <c r="H4128" s="13"/>
    </row>
    <row r="4129" spans="1:8" x14ac:dyDescent="0.25">
      <c r="A4129" s="13"/>
      <c r="B4129" s="21"/>
      <c r="C4129" s="13"/>
      <c r="D4129" s="765"/>
      <c r="E4129" s="22"/>
      <c r="F4129" s="19"/>
      <c r="G4129" s="14"/>
      <c r="H4129" s="13"/>
    </row>
    <row r="4130" spans="1:8" x14ac:dyDescent="0.25">
      <c r="A4130" s="13"/>
      <c r="B4130" s="21"/>
      <c r="C4130" s="13"/>
      <c r="D4130" s="765"/>
      <c r="E4130" s="22"/>
      <c r="F4130" s="19"/>
      <c r="G4130" s="14"/>
      <c r="H4130" s="13"/>
    </row>
    <row r="4131" spans="1:8" x14ac:dyDescent="0.25">
      <c r="A4131" s="13"/>
      <c r="B4131" s="21"/>
      <c r="C4131" s="13"/>
      <c r="D4131" s="765"/>
      <c r="E4131" s="22"/>
      <c r="F4131" s="19"/>
      <c r="G4131" s="14"/>
      <c r="H4131" s="13"/>
    </row>
    <row r="4132" spans="1:8" x14ac:dyDescent="0.25">
      <c r="A4132" s="13"/>
      <c r="B4132" s="21"/>
      <c r="C4132" s="13"/>
      <c r="D4132" s="765"/>
      <c r="E4132" s="22"/>
      <c r="F4132" s="19"/>
      <c r="G4132" s="14"/>
      <c r="H4132" s="13"/>
    </row>
    <row r="4133" spans="1:8" x14ac:dyDescent="0.25">
      <c r="A4133" s="13"/>
      <c r="B4133" s="21"/>
      <c r="C4133" s="13"/>
      <c r="D4133" s="765"/>
      <c r="E4133" s="22"/>
      <c r="F4133" s="19"/>
      <c r="G4133" s="14"/>
      <c r="H4133" s="13"/>
    </row>
    <row r="4134" spans="1:8" x14ac:dyDescent="0.25">
      <c r="A4134" s="13"/>
      <c r="B4134" s="21"/>
      <c r="C4134" s="13"/>
      <c r="D4134" s="765"/>
      <c r="E4134" s="22"/>
      <c r="F4134" s="19"/>
      <c r="G4134" s="14"/>
      <c r="H4134" s="13"/>
    </row>
    <row r="4135" spans="1:8" x14ac:dyDescent="0.25">
      <c r="A4135" s="13"/>
      <c r="B4135" s="21"/>
      <c r="C4135" s="13"/>
      <c r="D4135" s="765"/>
      <c r="E4135" s="22"/>
      <c r="F4135" s="19"/>
      <c r="G4135" s="14"/>
      <c r="H4135" s="13"/>
    </row>
    <row r="4136" spans="1:8" x14ac:dyDescent="0.25">
      <c r="A4136" s="13"/>
      <c r="B4136" s="21"/>
      <c r="C4136" s="13"/>
      <c r="D4136" s="765"/>
      <c r="E4136" s="22"/>
      <c r="F4136" s="19"/>
      <c r="G4136" s="14"/>
      <c r="H4136" s="13"/>
    </row>
    <row r="4137" spans="1:8" x14ac:dyDescent="0.25">
      <c r="A4137" s="13"/>
      <c r="B4137" s="21"/>
      <c r="C4137" s="13"/>
      <c r="D4137" s="765"/>
      <c r="E4137" s="22"/>
      <c r="F4137" s="19"/>
      <c r="G4137" s="14"/>
      <c r="H4137" s="13"/>
    </row>
    <row r="4138" spans="1:8" x14ac:dyDescent="0.25">
      <c r="A4138" s="13"/>
      <c r="B4138" s="21"/>
      <c r="C4138" s="13"/>
      <c r="D4138" s="765"/>
      <c r="E4138" s="22"/>
      <c r="F4138" s="19"/>
      <c r="G4138" s="14"/>
      <c r="H4138" s="13"/>
    </row>
    <row r="4139" spans="1:8" x14ac:dyDescent="0.25">
      <c r="A4139" s="13"/>
      <c r="B4139" s="21"/>
      <c r="C4139" s="13"/>
      <c r="D4139" s="765"/>
      <c r="E4139" s="22"/>
      <c r="F4139" s="19"/>
      <c r="G4139" s="14"/>
      <c r="H4139" s="13"/>
    </row>
    <row r="4140" spans="1:8" x14ac:dyDescent="0.25">
      <c r="A4140" s="13"/>
      <c r="B4140" s="21"/>
      <c r="C4140" s="13"/>
      <c r="D4140" s="765"/>
      <c r="E4140" s="22"/>
      <c r="F4140" s="19"/>
      <c r="G4140" s="14"/>
      <c r="H4140" s="13"/>
    </row>
    <row r="4141" spans="1:8" x14ac:dyDescent="0.25">
      <c r="A4141" s="13"/>
      <c r="B4141" s="21"/>
      <c r="C4141" s="13"/>
      <c r="D4141" s="765"/>
      <c r="E4141" s="22"/>
      <c r="F4141" s="19"/>
      <c r="G4141" s="14"/>
      <c r="H4141" s="13"/>
    </row>
    <row r="4142" spans="1:8" x14ac:dyDescent="0.25">
      <c r="A4142" s="13"/>
      <c r="B4142" s="21"/>
      <c r="C4142" s="13"/>
      <c r="D4142" s="765"/>
      <c r="E4142" s="22"/>
      <c r="F4142" s="19"/>
      <c r="G4142" s="14"/>
      <c r="H4142" s="13"/>
    </row>
    <row r="4143" spans="1:8" x14ac:dyDescent="0.25">
      <c r="A4143" s="13"/>
      <c r="B4143" s="21"/>
      <c r="C4143" s="13"/>
      <c r="D4143" s="765"/>
      <c r="E4143" s="22"/>
      <c r="F4143" s="19"/>
      <c r="G4143" s="14"/>
      <c r="H4143" s="13"/>
    </row>
    <row r="4144" spans="1:8" x14ac:dyDescent="0.25">
      <c r="A4144" s="13"/>
      <c r="B4144" s="21"/>
      <c r="C4144" s="13"/>
      <c r="D4144" s="765"/>
      <c r="E4144" s="22"/>
      <c r="F4144" s="19"/>
      <c r="G4144" s="14"/>
      <c r="H4144" s="13"/>
    </row>
    <row r="4145" spans="1:8" x14ac:dyDescent="0.25">
      <c r="A4145" s="13"/>
      <c r="B4145" s="21"/>
      <c r="C4145" s="13"/>
      <c r="D4145" s="765"/>
      <c r="E4145" s="22"/>
      <c r="F4145" s="19"/>
      <c r="G4145" s="14"/>
      <c r="H4145" s="13"/>
    </row>
    <row r="4146" spans="1:8" x14ac:dyDescent="0.25">
      <c r="A4146" s="13"/>
      <c r="B4146" s="21"/>
      <c r="C4146" s="13"/>
      <c r="D4146" s="765"/>
      <c r="E4146" s="22"/>
      <c r="F4146" s="19"/>
      <c r="G4146" s="14"/>
      <c r="H4146" s="13"/>
    </row>
    <row r="4147" spans="1:8" x14ac:dyDescent="0.25">
      <c r="A4147" s="13"/>
      <c r="B4147" s="21"/>
      <c r="C4147" s="13"/>
      <c r="D4147" s="765"/>
      <c r="E4147" s="22"/>
      <c r="F4147" s="19"/>
      <c r="G4147" s="14"/>
      <c r="H4147" s="13"/>
    </row>
    <row r="4148" spans="1:8" x14ac:dyDescent="0.25">
      <c r="A4148" s="13"/>
      <c r="B4148" s="21"/>
      <c r="C4148" s="13"/>
      <c r="D4148" s="765"/>
      <c r="E4148" s="22"/>
      <c r="F4148" s="19"/>
      <c r="G4148" s="14"/>
      <c r="H4148" s="13"/>
    </row>
    <row r="4149" spans="1:8" x14ac:dyDescent="0.25">
      <c r="A4149" s="13"/>
      <c r="B4149" s="21"/>
      <c r="C4149" s="13"/>
      <c r="D4149" s="765"/>
      <c r="E4149" s="22"/>
      <c r="F4149" s="19"/>
      <c r="G4149" s="14"/>
      <c r="H4149" s="13"/>
    </row>
    <row r="4150" spans="1:8" x14ac:dyDescent="0.25">
      <c r="A4150" s="13"/>
      <c r="B4150" s="21"/>
      <c r="C4150" s="13"/>
      <c r="D4150" s="765"/>
      <c r="E4150" s="22"/>
      <c r="F4150" s="19"/>
      <c r="G4150" s="14"/>
      <c r="H4150" s="13"/>
    </row>
    <row r="4151" spans="1:8" x14ac:dyDescent="0.25">
      <c r="A4151" s="13"/>
      <c r="B4151" s="21"/>
      <c r="C4151" s="13"/>
      <c r="D4151" s="765"/>
      <c r="E4151" s="22"/>
      <c r="F4151" s="19"/>
      <c r="G4151" s="14"/>
      <c r="H4151" s="13"/>
    </row>
    <row r="4152" spans="1:8" x14ac:dyDescent="0.25">
      <c r="A4152" s="13"/>
      <c r="B4152" s="21"/>
      <c r="C4152" s="13"/>
      <c r="D4152" s="765"/>
      <c r="E4152" s="22"/>
      <c r="F4152" s="19"/>
      <c r="G4152" s="14"/>
      <c r="H4152" s="13"/>
    </row>
    <row r="4153" spans="1:8" x14ac:dyDescent="0.25">
      <c r="A4153" s="13"/>
      <c r="B4153" s="21"/>
      <c r="C4153" s="13"/>
      <c r="D4153" s="765"/>
      <c r="E4153" s="22"/>
      <c r="F4153" s="19"/>
      <c r="G4153" s="14"/>
      <c r="H4153" s="13"/>
    </row>
    <row r="4154" spans="1:8" x14ac:dyDescent="0.25">
      <c r="A4154" s="13"/>
      <c r="B4154" s="21"/>
      <c r="C4154" s="13"/>
      <c r="D4154" s="765"/>
      <c r="E4154" s="22"/>
      <c r="F4154" s="19"/>
      <c r="G4154" s="14"/>
      <c r="H4154" s="13"/>
    </row>
    <row r="4155" spans="1:8" x14ac:dyDescent="0.25">
      <c r="A4155" s="13"/>
      <c r="B4155" s="21"/>
      <c r="C4155" s="13"/>
      <c r="D4155" s="765"/>
      <c r="E4155" s="22"/>
      <c r="F4155" s="19"/>
      <c r="G4155" s="14"/>
      <c r="H4155" s="13"/>
    </row>
    <row r="4156" spans="1:8" x14ac:dyDescent="0.25">
      <c r="A4156" s="13"/>
      <c r="B4156" s="21"/>
      <c r="C4156" s="13"/>
      <c r="D4156" s="765"/>
      <c r="E4156" s="22"/>
      <c r="F4156" s="19"/>
      <c r="G4156" s="14"/>
      <c r="H4156" s="13"/>
    </row>
    <row r="4157" spans="1:8" x14ac:dyDescent="0.25">
      <c r="A4157" s="13"/>
      <c r="B4157" s="21"/>
      <c r="C4157" s="13"/>
      <c r="D4157" s="765"/>
      <c r="E4157" s="22"/>
      <c r="F4157" s="19"/>
      <c r="G4157" s="14"/>
      <c r="H4157" s="13"/>
    </row>
    <row r="4158" spans="1:8" x14ac:dyDescent="0.25">
      <c r="A4158" s="13"/>
      <c r="B4158" s="21"/>
      <c r="C4158" s="13"/>
      <c r="D4158" s="765"/>
      <c r="E4158" s="22"/>
      <c r="F4158" s="19"/>
      <c r="G4158" s="14"/>
      <c r="H4158" s="13"/>
    </row>
    <row r="4159" spans="1:8" x14ac:dyDescent="0.25">
      <c r="A4159" s="13"/>
      <c r="B4159" s="21"/>
      <c r="C4159" s="13"/>
      <c r="D4159" s="765"/>
      <c r="E4159" s="22"/>
      <c r="F4159" s="19"/>
      <c r="G4159" s="14"/>
      <c r="H4159" s="13"/>
    </row>
    <row r="4160" spans="1:8" x14ac:dyDescent="0.25">
      <c r="A4160" s="13"/>
      <c r="B4160" s="21"/>
      <c r="C4160" s="13"/>
      <c r="D4160" s="765"/>
      <c r="E4160" s="22"/>
      <c r="F4160" s="19"/>
      <c r="G4160" s="14"/>
      <c r="H4160" s="13"/>
    </row>
    <row r="4161" spans="1:8" x14ac:dyDescent="0.25">
      <c r="A4161" s="13"/>
      <c r="B4161" s="21"/>
      <c r="C4161" s="13"/>
      <c r="D4161" s="765"/>
      <c r="E4161" s="22"/>
      <c r="F4161" s="19"/>
      <c r="G4161" s="14"/>
      <c r="H4161" s="13"/>
    </row>
    <row r="4162" spans="1:8" x14ac:dyDescent="0.25">
      <c r="A4162" s="13"/>
      <c r="B4162" s="21"/>
      <c r="C4162" s="13"/>
      <c r="D4162" s="765"/>
      <c r="E4162" s="22"/>
      <c r="F4162" s="19"/>
      <c r="G4162" s="14"/>
      <c r="H4162" s="13"/>
    </row>
    <row r="4163" spans="1:8" x14ac:dyDescent="0.25">
      <c r="A4163" s="13"/>
      <c r="B4163" s="21"/>
      <c r="C4163" s="13"/>
      <c r="D4163" s="765"/>
      <c r="E4163" s="22"/>
      <c r="F4163" s="19"/>
      <c r="G4163" s="14"/>
      <c r="H4163" s="13"/>
    </row>
    <row r="4164" spans="1:8" x14ac:dyDescent="0.25">
      <c r="A4164" s="13"/>
      <c r="B4164" s="21"/>
      <c r="C4164" s="13"/>
      <c r="D4164" s="765"/>
      <c r="E4164" s="22"/>
      <c r="F4164" s="19"/>
      <c r="G4164" s="14"/>
      <c r="H4164" s="13"/>
    </row>
    <row r="4165" spans="1:8" x14ac:dyDescent="0.25">
      <c r="A4165" s="13"/>
      <c r="B4165" s="21"/>
      <c r="C4165" s="13"/>
      <c r="D4165" s="765"/>
      <c r="E4165" s="22"/>
      <c r="F4165" s="19"/>
      <c r="G4165" s="14"/>
      <c r="H4165" s="13"/>
    </row>
    <row r="4166" spans="1:8" x14ac:dyDescent="0.25">
      <c r="A4166" s="13"/>
      <c r="B4166" s="21"/>
      <c r="C4166" s="13"/>
      <c r="D4166" s="765"/>
      <c r="E4166" s="22"/>
      <c r="F4166" s="19"/>
      <c r="G4166" s="14"/>
      <c r="H4166" s="13"/>
    </row>
    <row r="4167" spans="1:8" x14ac:dyDescent="0.25">
      <c r="A4167" s="13"/>
      <c r="B4167" s="21"/>
      <c r="C4167" s="13"/>
      <c r="D4167" s="765"/>
      <c r="E4167" s="22"/>
      <c r="F4167" s="19"/>
      <c r="G4167" s="14"/>
      <c r="H4167" s="13"/>
    </row>
    <row r="4168" spans="1:8" x14ac:dyDescent="0.25">
      <c r="A4168" s="13"/>
      <c r="B4168" s="21"/>
      <c r="C4168" s="13"/>
      <c r="D4168" s="765"/>
      <c r="E4168" s="22"/>
      <c r="F4168" s="19"/>
      <c r="G4168" s="14"/>
      <c r="H4168" s="13"/>
    </row>
    <row r="4169" spans="1:8" x14ac:dyDescent="0.25">
      <c r="A4169" s="13"/>
      <c r="B4169" s="21"/>
      <c r="C4169" s="13"/>
      <c r="D4169" s="765"/>
      <c r="E4169" s="22"/>
      <c r="F4169" s="19"/>
      <c r="G4169" s="14"/>
      <c r="H4169" s="13"/>
    </row>
    <row r="4170" spans="1:8" x14ac:dyDescent="0.25">
      <c r="A4170" s="13"/>
      <c r="B4170" s="21"/>
      <c r="C4170" s="13"/>
      <c r="D4170" s="765"/>
      <c r="E4170" s="22"/>
      <c r="F4170" s="19"/>
      <c r="G4170" s="14"/>
      <c r="H4170" s="13"/>
    </row>
    <row r="4171" spans="1:8" x14ac:dyDescent="0.25">
      <c r="A4171" s="13"/>
      <c r="B4171" s="21"/>
      <c r="C4171" s="13"/>
      <c r="D4171" s="765"/>
      <c r="E4171" s="22"/>
      <c r="F4171" s="19"/>
      <c r="G4171" s="14"/>
      <c r="H4171" s="13"/>
    </row>
    <row r="4172" spans="1:8" x14ac:dyDescent="0.25">
      <c r="A4172" s="13"/>
      <c r="B4172" s="21"/>
      <c r="C4172" s="13"/>
      <c r="D4172" s="765"/>
      <c r="E4172" s="22"/>
      <c r="F4172" s="19"/>
      <c r="G4172" s="14"/>
      <c r="H4172" s="13"/>
    </row>
    <row r="4173" spans="1:8" x14ac:dyDescent="0.25">
      <c r="A4173" s="13"/>
      <c r="B4173" s="21"/>
      <c r="C4173" s="13"/>
      <c r="D4173" s="765"/>
      <c r="E4173" s="22"/>
      <c r="F4173" s="19"/>
      <c r="G4173" s="14"/>
      <c r="H4173" s="13"/>
    </row>
    <row r="4174" spans="1:8" x14ac:dyDescent="0.25">
      <c r="A4174" s="13"/>
      <c r="B4174" s="21"/>
      <c r="C4174" s="13"/>
      <c r="D4174" s="765"/>
      <c r="E4174" s="22"/>
      <c r="F4174" s="19"/>
      <c r="G4174" s="14"/>
      <c r="H4174" s="13"/>
    </row>
    <row r="4175" spans="1:8" x14ac:dyDescent="0.25">
      <c r="A4175" s="13"/>
      <c r="B4175" s="21"/>
      <c r="C4175" s="13"/>
      <c r="D4175" s="765"/>
      <c r="E4175" s="22"/>
      <c r="F4175" s="19"/>
      <c r="G4175" s="14"/>
      <c r="H4175" s="13"/>
    </row>
    <row r="4176" spans="1:8" x14ac:dyDescent="0.25">
      <c r="A4176" s="13"/>
      <c r="B4176" s="21"/>
      <c r="C4176" s="13"/>
      <c r="D4176" s="765"/>
      <c r="E4176" s="22"/>
      <c r="F4176" s="19"/>
      <c r="G4176" s="14"/>
      <c r="H4176" s="13"/>
    </row>
    <row r="4177" spans="1:8" x14ac:dyDescent="0.25">
      <c r="A4177" s="13"/>
      <c r="B4177" s="21"/>
      <c r="C4177" s="13"/>
      <c r="D4177" s="765"/>
      <c r="E4177" s="22"/>
      <c r="F4177" s="19"/>
      <c r="G4177" s="14"/>
      <c r="H4177" s="13"/>
    </row>
    <row r="4178" spans="1:8" x14ac:dyDescent="0.25">
      <c r="A4178" s="13"/>
      <c r="B4178" s="21"/>
      <c r="C4178" s="13"/>
      <c r="D4178" s="765"/>
      <c r="E4178" s="22"/>
      <c r="F4178" s="19"/>
      <c r="G4178" s="14"/>
      <c r="H4178" s="13"/>
    </row>
    <row r="4179" spans="1:8" x14ac:dyDescent="0.25">
      <c r="A4179" s="13"/>
      <c r="B4179" s="21"/>
      <c r="C4179" s="13"/>
      <c r="D4179" s="765"/>
      <c r="E4179" s="22"/>
      <c r="F4179" s="19"/>
      <c r="G4179" s="14"/>
      <c r="H4179" s="13"/>
    </row>
    <row r="4180" spans="1:8" x14ac:dyDescent="0.25">
      <c r="A4180" s="13"/>
      <c r="B4180" s="21"/>
      <c r="C4180" s="13"/>
      <c r="D4180" s="765"/>
      <c r="E4180" s="22"/>
      <c r="F4180" s="19"/>
      <c r="G4180" s="14"/>
      <c r="H4180" s="13"/>
    </row>
    <row r="4181" spans="1:8" x14ac:dyDescent="0.25">
      <c r="A4181" s="13"/>
      <c r="B4181" s="21"/>
      <c r="C4181" s="13"/>
      <c r="D4181" s="765"/>
      <c r="E4181" s="22"/>
      <c r="F4181" s="19"/>
      <c r="G4181" s="14"/>
      <c r="H4181" s="13"/>
    </row>
    <row r="4182" spans="1:8" x14ac:dyDescent="0.25">
      <c r="A4182" s="13"/>
      <c r="B4182" s="21"/>
      <c r="C4182" s="13"/>
      <c r="D4182" s="765"/>
      <c r="E4182" s="22"/>
      <c r="F4182" s="19"/>
      <c r="G4182" s="14"/>
      <c r="H4182" s="13"/>
    </row>
    <row r="4183" spans="1:8" x14ac:dyDescent="0.25">
      <c r="A4183" s="13"/>
      <c r="B4183" s="21"/>
      <c r="C4183" s="13"/>
      <c r="D4183" s="765"/>
      <c r="E4183" s="22"/>
      <c r="F4183" s="19"/>
      <c r="G4183" s="14"/>
      <c r="H4183" s="13"/>
    </row>
    <row r="4184" spans="1:8" x14ac:dyDescent="0.25">
      <c r="A4184" s="13"/>
      <c r="B4184" s="21"/>
      <c r="C4184" s="13"/>
      <c r="D4184" s="765"/>
      <c r="E4184" s="22"/>
      <c r="F4184" s="19"/>
      <c r="G4184" s="14"/>
      <c r="H4184" s="13"/>
    </row>
    <row r="4185" spans="1:8" x14ac:dyDescent="0.25">
      <c r="A4185" s="13"/>
      <c r="B4185" s="21"/>
      <c r="C4185" s="13"/>
      <c r="D4185" s="765"/>
      <c r="E4185" s="22"/>
      <c r="F4185" s="19"/>
      <c r="G4185" s="14"/>
      <c r="H4185" s="13"/>
    </row>
    <row r="4186" spans="1:8" x14ac:dyDescent="0.25">
      <c r="A4186" s="13"/>
      <c r="B4186" s="21"/>
      <c r="C4186" s="13"/>
      <c r="D4186" s="765"/>
      <c r="E4186" s="22"/>
      <c r="F4186" s="19"/>
      <c r="G4186" s="14"/>
      <c r="H4186" s="13"/>
    </row>
    <row r="4187" spans="1:8" x14ac:dyDescent="0.25">
      <c r="A4187" s="13"/>
      <c r="B4187" s="21"/>
      <c r="C4187" s="13"/>
      <c r="D4187" s="765"/>
      <c r="E4187" s="22"/>
      <c r="F4187" s="19"/>
      <c r="G4187" s="14"/>
      <c r="H4187" s="13"/>
    </row>
    <row r="4188" spans="1:8" x14ac:dyDescent="0.25">
      <c r="A4188" s="13"/>
      <c r="B4188" s="21"/>
      <c r="C4188" s="13"/>
      <c r="D4188" s="765"/>
      <c r="E4188" s="22"/>
      <c r="F4188" s="19"/>
      <c r="G4188" s="14"/>
      <c r="H4188" s="13"/>
    </row>
    <row r="4189" spans="1:8" x14ac:dyDescent="0.25">
      <c r="A4189" s="13"/>
      <c r="B4189" s="21"/>
      <c r="C4189" s="13"/>
      <c r="D4189" s="765"/>
      <c r="E4189" s="22"/>
      <c r="F4189" s="19"/>
      <c r="G4189" s="14"/>
      <c r="H4189" s="13"/>
    </row>
    <row r="4190" spans="1:8" x14ac:dyDescent="0.25">
      <c r="A4190" s="13"/>
      <c r="B4190" s="21"/>
      <c r="C4190" s="13"/>
      <c r="D4190" s="765"/>
      <c r="E4190" s="22"/>
      <c r="F4190" s="19"/>
      <c r="G4190" s="14"/>
      <c r="H4190" s="13"/>
    </row>
  </sheetData>
  <autoFilter ref="A1:XFC3779" xr:uid="{00000000-0009-0000-0000-000003000000}"/>
  <sortState xmlns:xlrd2="http://schemas.microsoft.com/office/spreadsheetml/2017/richdata2" ref="A2332:H2417">
    <sortCondition ref="A2332:A2417"/>
  </sortState>
  <mergeCells count="130">
    <mergeCell ref="H3784:H3793"/>
    <mergeCell ref="H3753:H3755"/>
    <mergeCell ref="H3652:H3655"/>
    <mergeCell ref="H3542:H3549"/>
    <mergeCell ref="H3392:H3393"/>
    <mergeCell ref="H3479:H3491"/>
    <mergeCell ref="H3327:H3328"/>
    <mergeCell ref="H2938:H2942"/>
    <mergeCell ref="H2930:H2932"/>
    <mergeCell ref="H3170:H3178"/>
    <mergeCell ref="H3032:H3037"/>
    <mergeCell ref="H3609:H3610"/>
    <mergeCell ref="H3728:H3731"/>
    <mergeCell ref="H3690:H3691"/>
    <mergeCell ref="H3719:H3725"/>
    <mergeCell ref="H3563:H3564"/>
    <mergeCell ref="H3527:H3537"/>
    <mergeCell ref="H3511:H3512"/>
    <mergeCell ref="H3517:H3519"/>
    <mergeCell ref="H3497:H3500"/>
    <mergeCell ref="H3778:H3779"/>
    <mergeCell ref="H3775:H3776"/>
    <mergeCell ref="H3756:H3758"/>
    <mergeCell ref="H2980:H2986"/>
    <mergeCell ref="H2700:H2704"/>
    <mergeCell ref="H2683:H2685"/>
    <mergeCell ref="H2734:H2736"/>
    <mergeCell ref="H2777:H2778"/>
    <mergeCell ref="H2740:H2743"/>
    <mergeCell ref="H2745:H2748"/>
    <mergeCell ref="H2752:H2756"/>
    <mergeCell ref="D2949:D2950"/>
    <mergeCell ref="D3290:D3291"/>
    <mergeCell ref="H3201:H3204"/>
    <mergeCell ref="H3217:H3220"/>
    <mergeCell ref="H3190:H3195"/>
    <mergeCell ref="H3110:H3112"/>
    <mergeCell ref="D3043:D3044"/>
    <mergeCell ref="H3043:H3044"/>
    <mergeCell ref="H3272:H3278"/>
    <mergeCell ref="H3078:H3082"/>
    <mergeCell ref="H3045:H3049"/>
    <mergeCell ref="H3084:H3086"/>
    <mergeCell ref="H3064:H3069"/>
    <mergeCell ref="H3196:H3198"/>
    <mergeCell ref="H3181:H3183"/>
    <mergeCell ref="D3155:D3156"/>
    <mergeCell ref="D3152:D3153"/>
    <mergeCell ref="H2973:H2974"/>
    <mergeCell ref="D2730:D2731"/>
    <mergeCell ref="H2730:H2731"/>
    <mergeCell ref="H2712:H2713"/>
    <mergeCell ref="H2893:H2896"/>
    <mergeCell ref="H2913:H2920"/>
    <mergeCell ref="H3028:H3030"/>
    <mergeCell ref="H2960:H2964"/>
    <mergeCell ref="H2767:H2768"/>
    <mergeCell ref="H2760:H2761"/>
    <mergeCell ref="H2874:H2878"/>
    <mergeCell ref="H2824:H2831"/>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51:H52"/>
    <mergeCell ref="H440:H443"/>
    <mergeCell ref="H558:H559"/>
    <mergeCell ref="H540:H541"/>
    <mergeCell ref="H458:H460"/>
    <mergeCell ref="H63:H65"/>
    <mergeCell ref="H749:H754"/>
    <mergeCell ref="H766:H767"/>
    <mergeCell ref="H1885:H1888"/>
    <mergeCell ref="H2634:H2635"/>
    <mergeCell ref="H2782:H2785"/>
    <mergeCell ref="H2924:H2925"/>
    <mergeCell ref="H2649:H2650"/>
    <mergeCell ref="H2662:H2663"/>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881:H2883"/>
    <mergeCell ref="H2779:H2780"/>
    <mergeCell ref="H2908:H2910"/>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E5" sqref="E5"/>
    </sheetView>
  </sheetViews>
  <sheetFormatPr defaultRowHeight="15" x14ac:dyDescent="0.25"/>
  <cols>
    <col min="1" max="1" width="39.140625" bestFit="1" customWidth="1"/>
    <col min="2" max="3" width="17.5703125" style="922" hidden="1" customWidth="1"/>
    <col min="4" max="4" width="22.85546875" style="922"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27" t="s">
        <v>0</v>
      </c>
      <c r="B3" s="1128" t="s">
        <v>47</v>
      </c>
      <c r="C3" s="923" t="s">
        <v>158</v>
      </c>
      <c r="D3" s="923" t="s">
        <v>5</v>
      </c>
    </row>
    <row r="4" spans="1:5" ht="15.75" thickBot="1" x14ac:dyDescent="0.3">
      <c r="B4"/>
      <c r="C4"/>
      <c r="D4"/>
    </row>
    <row r="5" spans="1:5" ht="21.75" thickBot="1" x14ac:dyDescent="0.4">
      <c r="A5" s="1129" t="s">
        <v>10191</v>
      </c>
      <c r="B5" s="1130" t="s">
        <v>1694</v>
      </c>
      <c r="C5" s="1131" t="s">
        <v>1801</v>
      </c>
      <c r="D5" s="1132" t="s">
        <v>46</v>
      </c>
      <c r="E5" s="1013" t="s">
        <v>10858</v>
      </c>
    </row>
    <row r="6" spans="1:5" ht="23.25" x14ac:dyDescent="0.35">
      <c r="A6" s="996" t="s">
        <v>7465</v>
      </c>
      <c r="B6" s="3">
        <v>29992228</v>
      </c>
      <c r="C6" s="3">
        <v>28649862</v>
      </c>
      <c r="D6" s="1133">
        <v>1342366</v>
      </c>
    </row>
    <row r="7" spans="1:5" ht="23.25" x14ac:dyDescent="0.35">
      <c r="A7" s="996" t="s">
        <v>8392</v>
      </c>
      <c r="B7" s="3">
        <v>31088101</v>
      </c>
      <c r="C7" s="3">
        <v>30525797</v>
      </c>
      <c r="D7" s="1133">
        <v>562304</v>
      </c>
    </row>
    <row r="8" spans="1:5" ht="23.25" x14ac:dyDescent="0.35">
      <c r="A8" s="996" t="s">
        <v>13145</v>
      </c>
      <c r="B8" s="3">
        <v>526000</v>
      </c>
      <c r="C8" s="3"/>
      <c r="D8" s="1133">
        <v>526000</v>
      </c>
    </row>
    <row r="9" spans="1:5" ht="23.25" x14ac:dyDescent="0.35">
      <c r="A9" s="996" t="s">
        <v>5680</v>
      </c>
      <c r="B9" s="1044">
        <v>5563260</v>
      </c>
      <c r="C9" s="1044">
        <v>5161680</v>
      </c>
      <c r="D9" s="1134">
        <v>401580</v>
      </c>
    </row>
    <row r="10" spans="1:5" ht="23.25" x14ac:dyDescent="0.35">
      <c r="A10" s="996" t="s">
        <v>2195</v>
      </c>
      <c r="B10" s="1044">
        <v>1080257</v>
      </c>
      <c r="C10" s="1044">
        <v>769328</v>
      </c>
      <c r="D10" s="1134">
        <v>310929</v>
      </c>
    </row>
    <row r="11" spans="1:5" ht="23.25" x14ac:dyDescent="0.35">
      <c r="A11" s="996" t="s">
        <v>7952</v>
      </c>
      <c r="B11" s="3">
        <v>4770000</v>
      </c>
      <c r="C11" s="3">
        <v>4470000</v>
      </c>
      <c r="D11" s="1134">
        <v>300000</v>
      </c>
    </row>
    <row r="12" spans="1:5" ht="23.25" x14ac:dyDescent="0.35">
      <c r="A12" s="996" t="s">
        <v>166</v>
      </c>
      <c r="B12" s="1044">
        <v>21528177</v>
      </c>
      <c r="C12" s="1044">
        <v>21308626</v>
      </c>
      <c r="D12" s="1133">
        <v>219551</v>
      </c>
    </row>
    <row r="13" spans="1:5" ht="23.25" x14ac:dyDescent="0.35">
      <c r="A13" s="996" t="s">
        <v>168</v>
      </c>
      <c r="B13" s="1044">
        <v>17700960</v>
      </c>
      <c r="C13" s="1044">
        <v>17503188</v>
      </c>
      <c r="D13" s="1133">
        <v>197772</v>
      </c>
    </row>
    <row r="14" spans="1:5" s="4" customFormat="1" ht="23.25" x14ac:dyDescent="0.35">
      <c r="A14" s="996" t="s">
        <v>12480</v>
      </c>
      <c r="B14" s="3">
        <v>3421062</v>
      </c>
      <c r="C14" s="3">
        <v>3320000</v>
      </c>
      <c r="D14" s="1134">
        <v>101062</v>
      </c>
    </row>
    <row r="15" spans="1:5" ht="23.25" x14ac:dyDescent="0.35">
      <c r="A15" s="996" t="s">
        <v>13310</v>
      </c>
      <c r="B15" s="3">
        <v>85478</v>
      </c>
      <c r="C15" s="3"/>
      <c r="D15" s="1134">
        <v>85478</v>
      </c>
    </row>
    <row r="16" spans="1:5" s="4" customFormat="1" ht="23.25" x14ac:dyDescent="0.35">
      <c r="A16" s="996" t="s">
        <v>13266</v>
      </c>
      <c r="B16" s="3">
        <v>43500</v>
      </c>
      <c r="C16" s="3"/>
      <c r="D16" s="1134">
        <v>43500</v>
      </c>
    </row>
    <row r="17" spans="1:5" ht="23.25" x14ac:dyDescent="0.35">
      <c r="A17" s="996" t="s">
        <v>1802</v>
      </c>
      <c r="B17" s="1044">
        <v>15297184</v>
      </c>
      <c r="C17" s="1044">
        <v>15268691</v>
      </c>
      <c r="D17" s="1133">
        <v>28493</v>
      </c>
    </row>
    <row r="18" spans="1:5" ht="23.25" x14ac:dyDescent="0.35">
      <c r="A18" s="996" t="s">
        <v>2385</v>
      </c>
      <c r="B18" s="1044">
        <v>18551</v>
      </c>
      <c r="C18" s="1044"/>
      <c r="D18" s="1134">
        <v>18551</v>
      </c>
      <c r="E18" s="4"/>
    </row>
    <row r="19" spans="1:5" ht="23.25" x14ac:dyDescent="0.35">
      <c r="A19" s="996" t="s">
        <v>169</v>
      </c>
      <c r="B19" s="1044">
        <v>7686626</v>
      </c>
      <c r="C19" s="1044">
        <v>7668204</v>
      </c>
      <c r="D19" s="1134">
        <v>18422</v>
      </c>
    </row>
    <row r="20" spans="1:5" ht="23.25" x14ac:dyDescent="0.35">
      <c r="A20" s="996" t="s">
        <v>180</v>
      </c>
      <c r="B20" s="1044">
        <v>27714467</v>
      </c>
      <c r="C20" s="1044">
        <v>27707612</v>
      </c>
      <c r="D20" s="1134">
        <v>6855</v>
      </c>
    </row>
    <row r="21" spans="1:5" ht="23.25" x14ac:dyDescent="0.35">
      <c r="A21" s="996" t="s">
        <v>164</v>
      </c>
      <c r="B21" s="1044">
        <v>6018668</v>
      </c>
      <c r="C21" s="1044">
        <v>6018047</v>
      </c>
      <c r="D21" s="1134">
        <v>621</v>
      </c>
    </row>
    <row r="22" spans="1:5" s="4" customFormat="1" ht="23.25" x14ac:dyDescent="0.35">
      <c r="A22" s="996" t="s">
        <v>437</v>
      </c>
      <c r="B22" s="1044">
        <v>2798262</v>
      </c>
      <c r="C22" s="1044">
        <v>2798262</v>
      </c>
      <c r="D22" s="1134">
        <v>0</v>
      </c>
    </row>
    <row r="23" spans="1:5" ht="23.25" x14ac:dyDescent="0.35">
      <c r="A23" s="996" t="s">
        <v>8898</v>
      </c>
      <c r="B23" s="3">
        <v>612552</v>
      </c>
      <c r="C23" s="3">
        <v>612552</v>
      </c>
      <c r="D23" s="1134">
        <v>0</v>
      </c>
    </row>
    <row r="24" spans="1:5" s="4" customFormat="1" ht="23.25" x14ac:dyDescent="0.35">
      <c r="A24" s="996" t="s">
        <v>75</v>
      </c>
      <c r="B24" s="1044"/>
      <c r="C24" s="1044"/>
      <c r="D24" s="1134">
        <v>0</v>
      </c>
    </row>
    <row r="25" spans="1:5" ht="23.25" x14ac:dyDescent="0.35">
      <c r="A25" s="996" t="s">
        <v>4724</v>
      </c>
      <c r="B25" s="3">
        <v>1680000</v>
      </c>
      <c r="C25" s="3">
        <v>1680000</v>
      </c>
      <c r="D25" s="1134">
        <v>0</v>
      </c>
    </row>
    <row r="26" spans="1:5" s="4" customFormat="1" ht="23.25" x14ac:dyDescent="0.35">
      <c r="A26" s="996" t="s">
        <v>3010</v>
      </c>
      <c r="B26" s="1044">
        <v>3121578</v>
      </c>
      <c r="C26" s="1044">
        <v>3121578</v>
      </c>
      <c r="D26" s="1134">
        <v>0</v>
      </c>
    </row>
    <row r="27" spans="1:5" ht="23.25" x14ac:dyDescent="0.35">
      <c r="A27" s="996" t="s">
        <v>11320</v>
      </c>
      <c r="B27" s="3">
        <v>4226000</v>
      </c>
      <c r="C27" s="3">
        <v>4226000</v>
      </c>
      <c r="D27" s="1133">
        <v>0</v>
      </c>
    </row>
    <row r="28" spans="1:5" ht="23.25" x14ac:dyDescent="0.35">
      <c r="A28" s="996" t="s">
        <v>1814</v>
      </c>
      <c r="B28" s="1044">
        <v>11639548</v>
      </c>
      <c r="C28" s="1044">
        <v>11639548</v>
      </c>
      <c r="D28" s="1134">
        <v>0</v>
      </c>
    </row>
    <row r="29" spans="1:5" s="4" customFormat="1" ht="23.25" x14ac:dyDescent="0.35">
      <c r="A29" s="996" t="s">
        <v>11325</v>
      </c>
      <c r="B29" s="3">
        <v>1061510</v>
      </c>
      <c r="C29" s="3">
        <v>1061510</v>
      </c>
      <c r="D29" s="1133">
        <v>0</v>
      </c>
    </row>
    <row r="30" spans="1:5" ht="23.25" x14ac:dyDescent="0.35">
      <c r="A30" s="996" t="s">
        <v>9078</v>
      </c>
      <c r="B30" s="3">
        <v>885000</v>
      </c>
      <c r="C30" s="3">
        <v>885000</v>
      </c>
      <c r="D30" s="1133">
        <v>0</v>
      </c>
    </row>
    <row r="31" spans="1:5" s="4" customFormat="1" ht="23.25" x14ac:dyDescent="0.35">
      <c r="A31" s="996" t="s">
        <v>162</v>
      </c>
      <c r="B31" s="1044">
        <v>1123152</v>
      </c>
      <c r="C31" s="1044">
        <v>1123152</v>
      </c>
      <c r="D31" s="1134">
        <v>0</v>
      </c>
    </row>
    <row r="32" spans="1:5" ht="23.25" x14ac:dyDescent="0.35">
      <c r="A32" s="996" t="s">
        <v>12267</v>
      </c>
      <c r="B32" s="3">
        <v>1600298</v>
      </c>
      <c r="C32" s="3">
        <v>1600298</v>
      </c>
      <c r="D32" s="1134">
        <v>0</v>
      </c>
    </row>
    <row r="33" spans="1:4" s="4" customFormat="1" ht="23.25" x14ac:dyDescent="0.35">
      <c r="A33" s="996" t="s">
        <v>6765</v>
      </c>
      <c r="B33" s="1044">
        <v>137550</v>
      </c>
      <c r="C33" s="1044">
        <v>137550</v>
      </c>
      <c r="D33" s="1134">
        <v>0</v>
      </c>
    </row>
    <row r="34" spans="1:4" ht="23.25" x14ac:dyDescent="0.35">
      <c r="A34" s="996" t="s">
        <v>6845</v>
      </c>
      <c r="B34" s="3">
        <v>903164</v>
      </c>
      <c r="C34" s="3">
        <v>903164</v>
      </c>
      <c r="D34" s="1134">
        <v>0</v>
      </c>
    </row>
    <row r="35" spans="1:4" ht="23.25" x14ac:dyDescent="0.35">
      <c r="A35" s="996" t="s">
        <v>8454</v>
      </c>
      <c r="B35" s="3">
        <v>1063000</v>
      </c>
      <c r="C35" s="3">
        <v>1063000</v>
      </c>
      <c r="D35" s="1133">
        <v>0</v>
      </c>
    </row>
    <row r="36" spans="1:4" s="4" customFormat="1" ht="23.25" x14ac:dyDescent="0.35">
      <c r="A36" s="996" t="s">
        <v>161</v>
      </c>
      <c r="B36" s="1044">
        <v>5122182</v>
      </c>
      <c r="C36" s="1044">
        <v>5122182</v>
      </c>
      <c r="D36" s="1134">
        <v>0</v>
      </c>
    </row>
    <row r="37" spans="1:4" ht="23.25" x14ac:dyDescent="0.35">
      <c r="A37" s="996" t="s">
        <v>8706</v>
      </c>
      <c r="B37" s="3">
        <v>300000</v>
      </c>
      <c r="C37" s="3">
        <v>300000</v>
      </c>
      <c r="D37" s="1133">
        <v>0</v>
      </c>
    </row>
    <row r="38" spans="1:4" ht="23.25" x14ac:dyDescent="0.35">
      <c r="A38" s="996" t="s">
        <v>7240</v>
      </c>
      <c r="B38" s="3">
        <v>11677287</v>
      </c>
      <c r="C38" s="3">
        <v>11677287</v>
      </c>
      <c r="D38" s="1134">
        <v>0</v>
      </c>
    </row>
    <row r="39" spans="1:4" ht="23.25" x14ac:dyDescent="0.35">
      <c r="A39" s="996" t="s">
        <v>8089</v>
      </c>
      <c r="B39" s="3">
        <v>11250000</v>
      </c>
      <c r="C39" s="3">
        <v>11250000</v>
      </c>
      <c r="D39" s="1134">
        <v>0</v>
      </c>
    </row>
    <row r="40" spans="1:4" s="4" customFormat="1" ht="23.25" x14ac:dyDescent="0.35">
      <c r="A40" s="996" t="s">
        <v>5186</v>
      </c>
      <c r="B40" s="3">
        <v>6181440.5</v>
      </c>
      <c r="C40" s="3">
        <v>6431440.5</v>
      </c>
      <c r="D40" s="1134">
        <v>-250000</v>
      </c>
    </row>
    <row r="41" spans="1:4" ht="24" thickBot="1" x14ac:dyDescent="0.4">
      <c r="A41" s="996" t="s">
        <v>12024</v>
      </c>
      <c r="B41" s="3">
        <v>1992000</v>
      </c>
      <c r="C41" s="3">
        <v>2294000</v>
      </c>
      <c r="D41" s="1134">
        <v>-302000</v>
      </c>
    </row>
    <row r="42" spans="1:4" ht="19.5" thickBot="1" x14ac:dyDescent="0.35">
      <c r="A42" s="1135" t="s">
        <v>45</v>
      </c>
      <c r="B42" s="1136">
        <v>239909042.5</v>
      </c>
      <c r="C42" s="1137">
        <v>236297558.5</v>
      </c>
      <c r="D42" s="1138">
        <v>3611484</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197772</v>
      </c>
    </row>
    <row r="71" spans="1:11" ht="18.75" x14ac:dyDescent="0.3">
      <c r="B71"/>
      <c r="C71"/>
      <c r="D71"/>
      <c r="F71" s="4" t="s">
        <v>11939</v>
      </c>
      <c r="G71" s="244">
        <f ca="1">SUMIF($A:$B,F71,B:B)</f>
        <v>1600298</v>
      </c>
      <c r="H71" s="244">
        <f ca="1">SUMIF($A:$C,F71,C:C)</f>
        <v>1600298</v>
      </c>
      <c r="I71" s="244">
        <f ca="1">SUMIF(A:D,F71,D:D)</f>
        <v>0</v>
      </c>
    </row>
    <row r="72" spans="1:11" ht="18.75" x14ac:dyDescent="0.3">
      <c r="B72"/>
      <c r="C72"/>
      <c r="D72"/>
      <c r="F72" s="4" t="s">
        <v>11940</v>
      </c>
      <c r="G72" s="244">
        <f ca="1">SUMIF($A:$B,F72,B:B)</f>
        <v>0</v>
      </c>
      <c r="H72" s="244">
        <f ca="1">SUMIF($A:$C,F72,C:C)</f>
        <v>0</v>
      </c>
      <c r="I72" s="244">
        <f ca="1">SUMIF(A:D,F72,D:D)</f>
        <v>0</v>
      </c>
    </row>
    <row r="73" spans="1:11" ht="18.75" x14ac:dyDescent="0.3">
      <c r="B73"/>
      <c r="C73"/>
      <c r="D73"/>
      <c r="F73" s="4" t="s">
        <v>11941</v>
      </c>
      <c r="G73" s="244">
        <f ca="1">SUMIF($A:$B,F73,B:B)</f>
        <v>0</v>
      </c>
      <c r="H73" s="244">
        <f ca="1">SUMIF($A:$C,F73,C:C)</f>
        <v>0</v>
      </c>
      <c r="I73" s="244">
        <f ca="1">SUMIF(A:D,F73,D:D)</f>
        <v>0</v>
      </c>
    </row>
    <row r="74" spans="1:11" s="5" customFormat="1" ht="18.75" x14ac:dyDescent="0.3">
      <c r="A74"/>
      <c r="B74"/>
      <c r="C74"/>
      <c r="D74"/>
      <c r="I74" s="1087">
        <f ca="1">SUM(I70:I73)</f>
        <v>197772</v>
      </c>
      <c r="K74" s="1087"/>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859772</v>
      </c>
      <c r="K78" s="3"/>
    </row>
    <row r="79" spans="1:11" x14ac:dyDescent="0.25">
      <c r="B79"/>
      <c r="C79"/>
      <c r="D79"/>
    </row>
    <row r="80" spans="1:11" x14ac:dyDescent="0.25">
      <c r="B80"/>
      <c r="C80"/>
      <c r="D80"/>
      <c r="I80" s="3">
        <f ca="1">I78-155000</f>
        <v>704772</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ht="15.75" thickBot="1" x14ac:dyDescent="0.3">
      <c r="B94"/>
      <c r="C94"/>
      <c r="D94"/>
    </row>
    <row r="95" spans="2:11" ht="15.75" thickBot="1" x14ac:dyDescent="0.3">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5"/>
      <c r="I4" s="1155"/>
      <c r="J4" s="1155"/>
    </row>
    <row r="5" spans="1:10" ht="24" thickBot="1" x14ac:dyDescent="0.35">
      <c r="A5" s="286" t="s">
        <v>4136</v>
      </c>
      <c r="B5" s="287" t="s">
        <v>4133</v>
      </c>
      <c r="C5" s="287" t="s">
        <v>4134</v>
      </c>
      <c r="D5" s="287" t="s">
        <v>4135</v>
      </c>
      <c r="E5" s="1013" t="s">
        <v>10858</v>
      </c>
      <c r="H5" s="1155"/>
      <c r="I5" s="1155"/>
      <c r="J5" s="1155"/>
    </row>
    <row r="6" spans="1:10" x14ac:dyDescent="0.3">
      <c r="A6" s="329" t="s">
        <v>11556</v>
      </c>
      <c r="B6" s="289">
        <v>579300</v>
      </c>
      <c r="C6" s="289"/>
      <c r="D6" s="289">
        <v>-579300</v>
      </c>
    </row>
    <row r="7" spans="1:10" x14ac:dyDescent="0.3">
      <c r="A7" s="329" t="s">
        <v>6965</v>
      </c>
      <c r="B7" s="289">
        <v>743400</v>
      </c>
      <c r="C7" s="289"/>
      <c r="D7" s="289">
        <v>-743400</v>
      </c>
    </row>
    <row r="8" spans="1:10" x14ac:dyDescent="0.3">
      <c r="A8" s="329" t="s">
        <v>9472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10461</v>
      </c>
      <c r="B11" s="289">
        <v>5000</v>
      </c>
      <c r="C11" s="289"/>
      <c r="D11" s="289">
        <v>-5000</v>
      </c>
    </row>
    <row r="12" spans="1:10" x14ac:dyDescent="0.3">
      <c r="A12" s="329" t="s">
        <v>7773</v>
      </c>
      <c r="B12" s="289">
        <v>125000</v>
      </c>
      <c r="C12" s="289"/>
      <c r="D12" s="289">
        <v>-125000</v>
      </c>
    </row>
    <row r="13" spans="1:10" x14ac:dyDescent="0.3">
      <c r="A13" s="329" t="s">
        <v>10061</v>
      </c>
      <c r="B13" s="289">
        <v>416000</v>
      </c>
      <c r="C13" s="289"/>
      <c r="D13" s="289">
        <v>-416000</v>
      </c>
    </row>
    <row r="14" spans="1:10" x14ac:dyDescent="0.3">
      <c r="A14" s="329" t="s">
        <v>8500</v>
      </c>
      <c r="B14" s="289">
        <v>2119000</v>
      </c>
      <c r="C14" s="289"/>
      <c r="D14" s="289">
        <v>-2119000</v>
      </c>
    </row>
    <row r="15" spans="1:10" x14ac:dyDescent="0.3">
      <c r="A15" s="329" t="s">
        <v>10615</v>
      </c>
      <c r="B15" s="289">
        <v>770000</v>
      </c>
      <c r="C15" s="289"/>
      <c r="D15" s="289">
        <v>-770000</v>
      </c>
    </row>
    <row r="16" spans="1:10" x14ac:dyDescent="0.3">
      <c r="A16" s="329" t="s">
        <v>11760</v>
      </c>
      <c r="B16" s="289">
        <v>600000</v>
      </c>
      <c r="C16" s="289"/>
      <c r="D16" s="289">
        <v>-600000</v>
      </c>
    </row>
    <row r="17" spans="1:4" x14ac:dyDescent="0.3">
      <c r="A17" s="329" t="s">
        <v>10613</v>
      </c>
      <c r="B17" s="289">
        <v>30000</v>
      </c>
      <c r="C17" s="289"/>
      <c r="D17" s="289">
        <v>-30000</v>
      </c>
    </row>
    <row r="18" spans="1:4" x14ac:dyDescent="0.3">
      <c r="A18" s="329" t="s">
        <v>9748</v>
      </c>
      <c r="B18" s="289">
        <v>906000</v>
      </c>
      <c r="C18" s="289"/>
      <c r="D18" s="289">
        <v>-906000</v>
      </c>
    </row>
    <row r="19" spans="1:4" x14ac:dyDescent="0.3">
      <c r="A19" s="329" t="s">
        <v>8249</v>
      </c>
      <c r="B19" s="289">
        <v>2630000</v>
      </c>
      <c r="C19" s="289"/>
      <c r="D19" s="289">
        <v>-2630000</v>
      </c>
    </row>
    <row r="20" spans="1:4" x14ac:dyDescent="0.3">
      <c r="A20" s="329" t="s">
        <v>6422</v>
      </c>
      <c r="B20" s="289">
        <v>2677400</v>
      </c>
      <c r="C20" s="289"/>
      <c r="D20" s="289">
        <v>-2677400</v>
      </c>
    </row>
    <row r="21" spans="1:4" x14ac:dyDescent="0.3">
      <c r="A21" s="329" t="s">
        <v>9458</v>
      </c>
      <c r="B21" s="289">
        <v>2242200</v>
      </c>
      <c r="C21" s="289"/>
      <c r="D21" s="289">
        <v>-2242200</v>
      </c>
    </row>
    <row r="22" spans="1:4" x14ac:dyDescent="0.3">
      <c r="A22" s="329" t="s">
        <v>11532</v>
      </c>
      <c r="B22" s="289">
        <v>1550000</v>
      </c>
      <c r="C22" s="289"/>
      <c r="D22" s="289">
        <v>-1550000</v>
      </c>
    </row>
    <row r="23" spans="1:4" x14ac:dyDescent="0.3">
      <c r="A23" s="329" t="s">
        <v>10575</v>
      </c>
      <c r="B23" s="289">
        <v>2055000</v>
      </c>
      <c r="C23" s="289"/>
      <c r="D23" s="289">
        <v>-2055000</v>
      </c>
    </row>
    <row r="24" spans="1:4" x14ac:dyDescent="0.3">
      <c r="A24" s="329" t="s">
        <v>11382</v>
      </c>
      <c r="B24" s="289">
        <v>1690000</v>
      </c>
      <c r="C24" s="289"/>
      <c r="D24" s="289">
        <v>-1690000</v>
      </c>
    </row>
    <row r="25" spans="1:4" x14ac:dyDescent="0.3">
      <c r="A25" s="329" t="s">
        <v>8069</v>
      </c>
      <c r="B25" s="289">
        <v>2321000</v>
      </c>
      <c r="C25" s="289"/>
      <c r="D25" s="289">
        <v>-2321000</v>
      </c>
    </row>
    <row r="26" spans="1:4" x14ac:dyDescent="0.3">
      <c r="A26" s="329" t="s">
        <v>8898</v>
      </c>
      <c r="B26" s="289">
        <v>3138080</v>
      </c>
      <c r="C26" s="289"/>
      <c r="D26" s="289">
        <v>-3138080</v>
      </c>
    </row>
    <row r="27" spans="1:4" x14ac:dyDescent="0.3">
      <c r="A27" s="329" t="s">
        <v>11284</v>
      </c>
      <c r="B27" s="289">
        <v>230000</v>
      </c>
      <c r="C27" s="289"/>
      <c r="D27" s="289">
        <v>-230000</v>
      </c>
    </row>
    <row r="28" spans="1:4" x14ac:dyDescent="0.3">
      <c r="A28" s="329" t="s">
        <v>11025</v>
      </c>
      <c r="B28" s="289">
        <v>740000</v>
      </c>
      <c r="C28" s="289"/>
      <c r="D28" s="289">
        <v>-740000</v>
      </c>
    </row>
    <row r="29" spans="1:4" x14ac:dyDescent="0.3">
      <c r="A29" s="329" t="s">
        <v>3427</v>
      </c>
      <c r="B29" s="289">
        <v>6089800</v>
      </c>
      <c r="C29" s="289"/>
      <c r="D29" s="289">
        <v>-6089800</v>
      </c>
    </row>
    <row r="30" spans="1:4" x14ac:dyDescent="0.3">
      <c r="A30" s="288" t="s">
        <v>45</v>
      </c>
      <c r="B30" s="289">
        <v>40241020</v>
      </c>
      <c r="C30" s="289"/>
      <c r="D30" s="289">
        <v>-40241020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6" customWidth="1"/>
    <col min="56" max="56" width="11.42578125" style="254" customWidth="1"/>
  </cols>
  <sheetData>
    <row r="1" spans="1:56" s="987" customFormat="1" ht="57" customHeight="1" x14ac:dyDescent="0.25">
      <c r="B1" s="991" t="s">
        <v>10574</v>
      </c>
      <c r="C1" s="991" t="s">
        <v>10377</v>
      </c>
      <c r="D1" s="992" t="s">
        <v>10161</v>
      </c>
      <c r="E1" s="991" t="s">
        <v>10336</v>
      </c>
      <c r="F1" s="991" t="s">
        <v>10294</v>
      </c>
      <c r="G1" s="991" t="s">
        <v>10230</v>
      </c>
      <c r="H1" s="991" t="s">
        <v>10142</v>
      </c>
      <c r="I1" s="991" t="s">
        <v>10120</v>
      </c>
      <c r="J1" s="991" t="s">
        <v>10021</v>
      </c>
      <c r="K1" s="991" t="s">
        <v>9830</v>
      </c>
      <c r="L1" s="991" t="s">
        <v>9767</v>
      </c>
      <c r="M1" s="991" t="s">
        <v>9659</v>
      </c>
      <c r="N1" s="991" t="s">
        <v>9462</v>
      </c>
      <c r="O1" s="991" t="s">
        <v>9505</v>
      </c>
      <c r="P1" s="991" t="s">
        <v>9407</v>
      </c>
      <c r="Q1" s="991" t="s">
        <v>9400</v>
      </c>
      <c r="R1" s="991" t="s">
        <v>9354</v>
      </c>
      <c r="S1" s="991" t="s">
        <v>8866</v>
      </c>
      <c r="T1" s="991" t="s">
        <v>8874</v>
      </c>
      <c r="U1" s="991" t="s">
        <v>8557</v>
      </c>
      <c r="V1" s="991" t="s">
        <v>8655</v>
      </c>
      <c r="W1" s="991" t="s">
        <v>8530</v>
      </c>
      <c r="X1" s="991" t="s">
        <v>8075</v>
      </c>
      <c r="Y1" s="991" t="s">
        <v>8337</v>
      </c>
      <c r="Z1" s="991" t="s">
        <v>7919</v>
      </c>
      <c r="AA1" s="991" t="s">
        <v>8041</v>
      </c>
      <c r="AB1" s="993" t="s">
        <v>6506</v>
      </c>
      <c r="AC1" s="993" t="s">
        <v>6509</v>
      </c>
      <c r="AD1" s="993" t="s">
        <v>7124</v>
      </c>
      <c r="AE1" s="993" t="s">
        <v>6407</v>
      </c>
      <c r="AF1" s="993" t="s">
        <v>18</v>
      </c>
      <c r="AG1" s="993" t="s">
        <v>7805</v>
      </c>
      <c r="AH1" s="993" t="s">
        <v>7951</v>
      </c>
      <c r="AI1" s="993" t="s">
        <v>4720</v>
      </c>
      <c r="AJ1" s="993" t="s">
        <v>5810</v>
      </c>
      <c r="AK1" s="988" t="s">
        <v>3945</v>
      </c>
      <c r="AL1" s="988" t="s">
        <v>3944</v>
      </c>
      <c r="AM1" s="988" t="s">
        <v>6102</v>
      </c>
      <c r="AN1" s="988" t="s">
        <v>1399</v>
      </c>
      <c r="AO1" s="988" t="s">
        <v>2932</v>
      </c>
      <c r="AP1" s="988" t="s">
        <v>7655</v>
      </c>
      <c r="AQ1" s="988" t="s">
        <v>6503</v>
      </c>
      <c r="AR1" s="988" t="s">
        <v>7553</v>
      </c>
      <c r="AS1" s="988" t="s">
        <v>6951</v>
      </c>
      <c r="AT1" s="988" t="s">
        <v>6516</v>
      </c>
      <c r="AU1" s="988" t="s">
        <v>82</v>
      </c>
      <c r="AV1" s="988" t="s">
        <v>1492</v>
      </c>
      <c r="AW1" s="988" t="s">
        <v>37</v>
      </c>
      <c r="AX1" s="988" t="s">
        <v>22</v>
      </c>
      <c r="AY1" s="988" t="s">
        <v>2656</v>
      </c>
      <c r="AZ1" s="988" t="s">
        <v>7762</v>
      </c>
      <c r="BA1" s="988" t="s">
        <v>40</v>
      </c>
      <c r="BB1" s="988" t="s">
        <v>3732</v>
      </c>
      <c r="BC1" s="988" t="s">
        <v>9717</v>
      </c>
      <c r="BD1" s="989"/>
    </row>
    <row r="2" spans="1:56" ht="26.25" x14ac:dyDescent="0.4">
      <c r="A2" s="990" t="s">
        <v>10294</v>
      </c>
      <c r="B2" s="995">
        <f>SUMIFS(Supplier!E3041:E3069,Supplier!C3041:C3069,s!A2,Supplier!B3041:B3069,s!$B$1)</f>
        <v>0</v>
      </c>
      <c r="C2" s="995">
        <f>SUMIFS(Supplier!F3041:F3069,Supplier!D3041:D3069,s!B2,Supplier!C3041:C3069,s!$B$1)</f>
        <v>0</v>
      </c>
      <c r="D2" s="995">
        <f>SUMIFS(Supplier!G3041:G3069,Supplier!E3041:E3069,s!C2,Supplier!D3041:D3069,s!$B$1)</f>
        <v>0</v>
      </c>
      <c r="E2" s="995">
        <f>SUMIFS(Supplier!H3041:H3069,Supplier!F3041:F3069,s!D2,Supplier!E3041:E3069,s!$B$1)</f>
        <v>0</v>
      </c>
      <c r="F2" s="995">
        <f>SUMIFS(Supplier!I3041:I3069,Supplier!G3041:G3069,s!E2,Supplier!F3041:F3069,s!$B$1)</f>
        <v>0</v>
      </c>
      <c r="G2" s="995">
        <f>SUMIFS(Supplier!J3041:J3069,Supplier!H3041:H3069,s!F2,Supplier!G3041:G3069,s!$B$1)</f>
        <v>0</v>
      </c>
      <c r="H2" s="995">
        <f ca="1">SUMIFS(Supplier!K3041:K3069,Supplier!I3041:I3069,s!G2,Supplier!H3041:H3069,s!$B$1)</f>
        <v>0</v>
      </c>
      <c r="I2" s="995">
        <f ca="1">SUMIFS(Supplier!L3041:L3069,Supplier!J3041:J3069,s!H2,Supplier!I3041:I3069,s!$B$1)</f>
        <v>0</v>
      </c>
      <c r="J2" s="995">
        <f ca="1">SUMIFS(Supplier!M3041:M3069,Supplier!K3041:K3069,s!I2,Supplier!J3041:J3069,s!$B$1)</f>
        <v>0</v>
      </c>
      <c r="K2" s="995">
        <f ca="1">SUMIFS(Supplier!N3041:N3069,Supplier!L3041:L3069,s!J2,Supplier!K3041:K3069,s!$B$1)</f>
        <v>0</v>
      </c>
      <c r="L2" s="995">
        <f ca="1">SUMIF(Supplier!$A$3041:$E$3069,s!K2,Supplier!$E$3041:$E$3069)</f>
        <v>0</v>
      </c>
      <c r="M2" s="995">
        <f ca="1">SUMIF(Supplier!$A$3041:$E$3069,s!L2,Supplier!$E$3041:$E$3069)</f>
        <v>0</v>
      </c>
      <c r="N2" s="995">
        <f ca="1">SUMIF(Supplier!$A$3041:$E$3069,s!M2,Supplier!$E$3041:$E$3069)</f>
        <v>0</v>
      </c>
      <c r="O2" s="995">
        <f ca="1">SUMIF(Supplier!$A$3041:$E$3069,s!N2,Supplier!$E$3041:$E$3069)</f>
        <v>0</v>
      </c>
      <c r="P2" s="995">
        <f ca="1">SUMIF(Supplier!$A$3041:$E$3069,s!O2,Supplier!$E$3041:$E$3069)</f>
        <v>0</v>
      </c>
      <c r="Q2" s="995">
        <f ca="1">SUMIF(Supplier!$A$3041:$E$3069,s!P2,Supplier!$E$3041:$E$3069)</f>
        <v>0</v>
      </c>
      <c r="R2" s="994"/>
      <c r="S2" s="994"/>
      <c r="T2" s="994"/>
      <c r="U2" s="994"/>
      <c r="V2" s="994"/>
      <c r="W2" s="994"/>
      <c r="X2" s="994"/>
      <c r="Y2" s="994"/>
      <c r="Z2" s="994"/>
      <c r="AA2" s="994"/>
      <c r="AB2" s="994"/>
      <c r="AC2" s="994"/>
      <c r="AD2" s="994"/>
      <c r="AE2" s="994"/>
      <c r="AF2" s="994"/>
      <c r="AG2" s="994"/>
      <c r="AH2" s="994"/>
      <c r="AI2" s="994"/>
      <c r="AJ2" s="994"/>
    </row>
    <row r="3" spans="1:56" ht="26.25" x14ac:dyDescent="0.4">
      <c r="A3" s="990" t="s">
        <v>9965</v>
      </c>
      <c r="B3" s="995">
        <f>SUMIFS(Supplier!E3042:E3075,Supplier!C3042:C3075,s!A3,Supplier!B3042:B3075,s!$B$1)</f>
        <v>0</v>
      </c>
      <c r="C3" s="995">
        <f>SUMIFS(Supplier!F3042:F3075,Supplier!D3042:D3075,s!B3,Supplier!C3042:C3075,s!$B$1)</f>
        <v>0</v>
      </c>
      <c r="D3" s="995">
        <f>SUMIFS(Supplier!G3042:G3075,Supplier!E3042:E3075,s!C3,Supplier!D3042:D3075,s!$B$1)</f>
        <v>0</v>
      </c>
      <c r="E3" s="995">
        <f>SUMIFS(Supplier!H3042:H3075,Supplier!F3042:F3075,s!D3,Supplier!E3042:E3075,s!$B$1)</f>
        <v>0</v>
      </c>
      <c r="F3" s="995">
        <f>SUMIFS(Supplier!I3042:I3075,Supplier!G3042:G3075,s!E3,Supplier!F3042:F3075,s!$B$1)</f>
        <v>0</v>
      </c>
      <c r="G3" s="995">
        <f>SUMIFS(Supplier!J3042:J3075,Supplier!H3042:H3075,s!F3,Supplier!G3042:G3075,s!$B$1)</f>
        <v>0</v>
      </c>
      <c r="H3" s="995">
        <f ca="1">SUMIFS(Supplier!K3042:K3075,Supplier!I3042:I3075,s!G3,Supplier!H3042:H3075,s!$B$1)</f>
        <v>0</v>
      </c>
      <c r="I3" s="995">
        <f ca="1">SUMIFS(Supplier!L3042:L3075,Supplier!J3042:J3075,s!H3,Supplier!I3042:I3075,s!$B$1)</f>
        <v>0</v>
      </c>
      <c r="J3" s="995">
        <f ca="1">SUMIFS(Supplier!M3042:M3075,Supplier!K3042:K3075,s!I3,Supplier!J3042:J3075,s!$B$1)</f>
        <v>0</v>
      </c>
      <c r="K3" s="995">
        <f ca="1">SUMIFS(Supplier!N3042:N3075,Supplier!L3042:L3075,s!J3,Supplier!K3042:K3075,s!$B$1)</f>
        <v>0</v>
      </c>
      <c r="L3" s="995">
        <f ca="1">SUMIF(Supplier!$A$3041:$E$3069,s!K3,Supplier!$E$3041:$E$3069)</f>
        <v>0</v>
      </c>
      <c r="M3" s="995">
        <f ca="1">SUMIF(Supplier!$A$3041:$E$3069,s!L3,Supplier!$E$3041:$E$3069)</f>
        <v>0</v>
      </c>
      <c r="N3" s="995">
        <f ca="1">SUMIF(Supplier!$A$3041:$E$3069,s!M3,Supplier!$E$3041:$E$3069)</f>
        <v>0</v>
      </c>
      <c r="O3" s="995">
        <f ca="1">SUMIF(Supplier!$A$3041:$E$3069,s!N3,Supplier!$E$3041:$E$3069)</f>
        <v>0</v>
      </c>
      <c r="P3" s="995">
        <f ca="1">SUMIF(Supplier!$A$3041:$E$3069,s!O3,Supplier!$E$3041:$E$3069)</f>
        <v>0</v>
      </c>
      <c r="Q3" s="995">
        <f ca="1">SUMIF(Supplier!$A$3041:$E$3069,s!P3,Supplier!$E$3041:$E$3069)</f>
        <v>0</v>
      </c>
      <c r="R3" s="994"/>
      <c r="S3" s="994"/>
      <c r="T3" s="994"/>
      <c r="U3" s="994"/>
      <c r="V3" s="994"/>
      <c r="W3" s="994"/>
      <c r="X3" s="994"/>
      <c r="Y3" s="994"/>
      <c r="Z3" s="994"/>
      <c r="AA3" s="994"/>
      <c r="AB3" s="994"/>
      <c r="AC3" s="994"/>
      <c r="AD3" s="994"/>
      <c r="AE3" s="994"/>
      <c r="AF3" s="994"/>
      <c r="AG3" s="994"/>
      <c r="AH3" s="994"/>
      <c r="AI3" s="994"/>
      <c r="AJ3" s="994"/>
    </row>
    <row r="4" spans="1:56" ht="26.25" x14ac:dyDescent="0.4">
      <c r="A4" s="990" t="s">
        <v>10149</v>
      </c>
      <c r="B4" s="995">
        <f>SUMIFS(Supplier!E3043:E3078,Supplier!C3043:C3078,s!A4,Supplier!B3043:B3078,s!$B$1)</f>
        <v>0</v>
      </c>
      <c r="C4" s="995">
        <f>SUMIFS(Supplier!F3043:F3078,Supplier!D3043:D3078,s!B4,Supplier!C3043:C3078,s!$B$1)</f>
        <v>0</v>
      </c>
      <c r="D4" s="995">
        <f>SUMIFS(Supplier!G3043:G3078,Supplier!E3043:E3078,s!C4,Supplier!D3043:D3078,s!$B$1)</f>
        <v>0</v>
      </c>
      <c r="E4" s="995">
        <f>SUMIFS(Supplier!H3043:H3078,Supplier!F3043:F3078,s!D4,Supplier!E3043:E3078,s!$B$1)</f>
        <v>0</v>
      </c>
      <c r="F4" s="995">
        <f>SUMIFS(Supplier!I3043:I3078,Supplier!G3043:G3078,s!E4,Supplier!F3043:F3078,s!$B$1)</f>
        <v>0</v>
      </c>
      <c r="G4" s="995">
        <f>SUMIFS(Supplier!J3043:J3078,Supplier!H3043:H3078,s!F4,Supplier!G3043:G3078,s!$B$1)</f>
        <v>0</v>
      </c>
      <c r="H4" s="995">
        <f ca="1">SUMIFS(Supplier!K3043:K3078,Supplier!I3043:I3078,s!G4,Supplier!H3043:H3078,s!$B$1)</f>
        <v>0</v>
      </c>
      <c r="I4" s="995">
        <f ca="1">SUMIFS(Supplier!L3043:L3078,Supplier!J3043:J3078,s!H4,Supplier!I3043:I3078,s!$B$1)</f>
        <v>0</v>
      </c>
      <c r="J4" s="995">
        <f ca="1">SUMIFS(Supplier!M3043:M3078,Supplier!K3043:K3078,s!I4,Supplier!J3043:J3078,s!$B$1)</f>
        <v>0</v>
      </c>
      <c r="K4" s="995">
        <f ca="1">SUMIFS(Supplier!N3043:N3078,Supplier!L3043:L3078,s!J4,Supplier!K3043:K3078,s!$B$1)</f>
        <v>0</v>
      </c>
      <c r="L4" s="995">
        <f ca="1">SUMIF(Supplier!$A$3041:$E$3069,s!K4,Supplier!$E$3041:$E$3069)</f>
        <v>0</v>
      </c>
      <c r="M4" s="995">
        <f ca="1">SUMIF(Supplier!$A$3041:$E$3069,s!L4,Supplier!$E$3041:$E$3069)</f>
        <v>0</v>
      </c>
      <c r="N4" s="995">
        <f ca="1">SUMIF(Supplier!$A$3041:$E$3069,s!M4,Supplier!$E$3041:$E$3069)</f>
        <v>0</v>
      </c>
      <c r="O4" s="995">
        <f ca="1">SUMIF(Supplier!$A$3041:$E$3069,s!N4,Supplier!$E$3041:$E$3069)</f>
        <v>0</v>
      </c>
      <c r="P4" s="995">
        <f ca="1">SUMIF(Supplier!$A$3041:$E$3069,s!O4,Supplier!$E$3041:$E$3069)</f>
        <v>0</v>
      </c>
      <c r="Q4" s="995">
        <f ca="1">SUMIF(Supplier!$A$3041:$E$3069,s!P4,Supplier!$E$3041:$E$3069)</f>
        <v>0</v>
      </c>
      <c r="R4" s="994"/>
      <c r="S4" s="994"/>
      <c r="T4" s="994"/>
      <c r="U4" s="994"/>
      <c r="V4" s="994"/>
      <c r="W4" s="994"/>
      <c r="X4" s="994"/>
      <c r="Y4" s="994"/>
      <c r="Z4" s="994"/>
      <c r="AA4" s="994"/>
      <c r="AB4" s="994"/>
      <c r="AC4" s="994"/>
      <c r="AD4" s="994"/>
      <c r="AE4" s="994"/>
      <c r="AF4" s="994"/>
      <c r="AG4" s="994"/>
      <c r="AH4" s="994"/>
      <c r="AI4" s="994"/>
      <c r="AJ4" s="994"/>
    </row>
    <row r="5" spans="1:56" ht="26.25" x14ac:dyDescent="0.4">
      <c r="A5" s="990" t="s">
        <v>10493</v>
      </c>
      <c r="B5" s="995">
        <f>SUMIFS(Supplier!E3044:E3079,Supplier!C3044:C3079,s!A5,Supplier!B3044:B3079,s!$B$1)</f>
        <v>0</v>
      </c>
      <c r="C5" s="995">
        <f>SUMIFS(Supplier!F3044:F3079,Supplier!D3044:D3079,s!B5,Supplier!C3044:C3079,s!$B$1)</f>
        <v>0</v>
      </c>
      <c r="D5" s="995">
        <f>SUMIFS(Supplier!G3044:G3079,Supplier!E3044:E3079,s!C5,Supplier!D3044:D3079,s!$B$1)</f>
        <v>0</v>
      </c>
      <c r="E5" s="995">
        <f>SUMIFS(Supplier!H3044:H3079,Supplier!F3044:F3079,s!D5,Supplier!E3044:E3079,s!$B$1)</f>
        <v>0</v>
      </c>
      <c r="F5" s="995">
        <f>SUMIFS(Supplier!I3044:I3079,Supplier!G3044:G3079,s!E5,Supplier!F3044:F3079,s!$B$1)</f>
        <v>0</v>
      </c>
      <c r="G5" s="995">
        <f>SUMIFS(Supplier!J3044:J3079,Supplier!H3044:H3079,s!F5,Supplier!G3044:G3079,s!$B$1)</f>
        <v>0</v>
      </c>
      <c r="H5" s="995">
        <f ca="1">SUMIFS(Supplier!K3044:K3079,Supplier!I3044:I3079,s!G5,Supplier!H3044:H3079,s!$B$1)</f>
        <v>0</v>
      </c>
      <c r="I5" s="995">
        <f ca="1">SUMIFS(Supplier!L3044:L3079,Supplier!J3044:J3079,s!H5,Supplier!I3044:I3079,s!$B$1)</f>
        <v>0</v>
      </c>
      <c r="J5" s="995">
        <f ca="1">SUMIFS(Supplier!M3044:M3079,Supplier!K3044:K3079,s!I5,Supplier!J3044:J3079,s!$B$1)</f>
        <v>0</v>
      </c>
      <c r="K5" s="995">
        <f ca="1">SUMIFS(Supplier!N3044:N3079,Supplier!L3044:L3079,s!J5,Supplier!K3044:K3079,s!$B$1)</f>
        <v>0</v>
      </c>
      <c r="L5" s="995">
        <f ca="1">SUMIF(Supplier!$A$3041:$E$3069,s!K5,Supplier!$E$3041:$E$3069)</f>
        <v>0</v>
      </c>
      <c r="M5" s="995">
        <f ca="1">SUMIF(Supplier!$A$3041:$E$3069,s!L5,Supplier!$E$3041:$E$3069)</f>
        <v>0</v>
      </c>
      <c r="N5" s="995">
        <f ca="1">SUMIF(Supplier!$A$3041:$E$3069,s!M5,Supplier!$E$3041:$E$3069)</f>
        <v>0</v>
      </c>
      <c r="O5" s="995">
        <f ca="1">SUMIF(Supplier!$A$3041:$E$3069,s!N5,Supplier!$E$3041:$E$3069)</f>
        <v>0</v>
      </c>
      <c r="P5" s="995">
        <f ca="1">SUMIF(Supplier!$A$3041:$E$3069,s!O5,Supplier!$E$3041:$E$3069)</f>
        <v>0</v>
      </c>
      <c r="Q5" s="995">
        <f ca="1">SUMIF(Supplier!$A$3041:$E$3069,s!P5,Supplier!$E$3041:$E$3069)</f>
        <v>0</v>
      </c>
      <c r="R5" s="994"/>
      <c r="S5" s="994"/>
      <c r="T5" s="994"/>
      <c r="U5" s="994"/>
      <c r="V5" s="994"/>
      <c r="W5" s="994"/>
      <c r="X5" s="994"/>
      <c r="Y5" s="994"/>
      <c r="Z5" s="994"/>
      <c r="AA5" s="994"/>
      <c r="AB5" s="994"/>
      <c r="AC5" s="994"/>
      <c r="AD5" s="994"/>
      <c r="AE5" s="994"/>
      <c r="AF5" s="994"/>
      <c r="AG5" s="994"/>
      <c r="AH5" s="994"/>
      <c r="AI5" s="994"/>
      <c r="AJ5" s="994"/>
    </row>
    <row r="6" spans="1:56" ht="26.25" x14ac:dyDescent="0.4">
      <c r="A6" s="990" t="s">
        <v>8655</v>
      </c>
      <c r="B6" s="995">
        <f>SUMIFS(Supplier!E3045:E3080,Supplier!C3045:C3080,s!A6,Supplier!B3045:B3080,s!$B$1)</f>
        <v>0</v>
      </c>
      <c r="C6" s="995">
        <f>SUMIFS(Supplier!F3045:F3080,Supplier!D3045:D3080,s!B6,Supplier!C3045:C3080,s!$B$1)</f>
        <v>0</v>
      </c>
      <c r="D6" s="995">
        <f>SUMIFS(Supplier!G3045:G3080,Supplier!E3045:E3080,s!C6,Supplier!D3045:D3080,s!$B$1)</f>
        <v>0</v>
      </c>
      <c r="E6" s="995">
        <f>SUMIFS(Supplier!H3045:H3080,Supplier!F3045:F3080,s!D6,Supplier!E3045:E3080,s!$B$1)</f>
        <v>0</v>
      </c>
      <c r="F6" s="995">
        <f>SUMIFS(Supplier!I3045:I3080,Supplier!G3045:G3080,s!E6,Supplier!F3045:F3080,s!$B$1)</f>
        <v>0</v>
      </c>
      <c r="G6" s="995">
        <f>SUMIFS(Supplier!J3045:J3080,Supplier!H3045:H3080,s!F6,Supplier!G3045:G3080,s!$B$1)</f>
        <v>0</v>
      </c>
      <c r="H6" s="995">
        <f ca="1">SUMIFS(Supplier!K3045:K3080,Supplier!I3045:I3080,s!G6,Supplier!H3045:H3080,s!$B$1)</f>
        <v>0</v>
      </c>
      <c r="I6" s="995">
        <f ca="1">SUMIFS(Supplier!L3045:L3080,Supplier!J3045:J3080,s!H6,Supplier!I3045:I3080,s!$B$1)</f>
        <v>0</v>
      </c>
      <c r="J6" s="995">
        <f ca="1">SUMIFS(Supplier!M3045:M3080,Supplier!K3045:K3080,s!I6,Supplier!J3045:J3080,s!$B$1)</f>
        <v>0</v>
      </c>
      <c r="K6" s="995">
        <f ca="1">SUMIFS(Supplier!N3045:N3080,Supplier!L3045:L3080,s!J6,Supplier!K3045:K3080,s!$B$1)</f>
        <v>0</v>
      </c>
      <c r="L6" s="995">
        <f ca="1">SUMIF(Supplier!$A$3041:$E$3069,s!K6,Supplier!$E$3041:$E$3069)</f>
        <v>0</v>
      </c>
      <c r="M6" s="995">
        <f ca="1">SUMIF(Supplier!$A$3041:$E$3069,s!L6,Supplier!$E$3041:$E$3069)</f>
        <v>0</v>
      </c>
      <c r="N6" s="995">
        <f ca="1">SUMIF(Supplier!$A$3041:$E$3069,s!M6,Supplier!$E$3041:$E$3069)</f>
        <v>0</v>
      </c>
      <c r="O6" s="995">
        <f ca="1">SUMIF(Supplier!$A$3041:$E$3069,s!N6,Supplier!$E$3041:$E$3069)</f>
        <v>0</v>
      </c>
      <c r="P6" s="995">
        <f ca="1">SUMIF(Supplier!$A$3041:$E$3069,s!O6,Supplier!$E$3041:$E$3069)</f>
        <v>0</v>
      </c>
      <c r="Q6" s="995">
        <f ca="1">SUMIF(Supplier!$A$3041:$E$3069,s!P6,Supplier!$E$3041:$E$3069)</f>
        <v>0</v>
      </c>
      <c r="R6" s="994"/>
      <c r="S6" s="994"/>
      <c r="T6" s="994"/>
      <c r="U6" s="994"/>
      <c r="V6" s="994"/>
      <c r="W6" s="994"/>
      <c r="X6" s="994"/>
      <c r="Y6" s="994"/>
      <c r="Z6" s="994"/>
      <c r="AA6" s="994"/>
      <c r="AB6" s="994"/>
      <c r="AC6" s="994"/>
      <c r="AD6" s="994"/>
      <c r="AE6" s="994"/>
      <c r="AF6" s="994"/>
      <c r="AG6" s="994"/>
      <c r="AH6" s="994"/>
      <c r="AI6" s="994"/>
      <c r="AJ6" s="994"/>
    </row>
    <row r="7" spans="1:56" ht="26.25" x14ac:dyDescent="0.4">
      <c r="A7" s="990" t="s">
        <v>8866</v>
      </c>
      <c r="B7" s="995">
        <f>SUMIFS(Supplier!E3046:E3081,Supplier!C3046:C3081,s!A7,Supplier!B3046:B3081,s!$B$1)</f>
        <v>0</v>
      </c>
      <c r="C7" s="995">
        <f>SUMIFS(Supplier!F3046:F3081,Supplier!D3046:D3081,s!B7,Supplier!C3046:C3081,s!$B$1)</f>
        <v>0</v>
      </c>
      <c r="D7" s="995">
        <f>SUMIFS(Supplier!G3046:G3081,Supplier!E3046:E3081,s!C7,Supplier!D3046:D3081,s!$B$1)</f>
        <v>0</v>
      </c>
      <c r="E7" s="995">
        <f>SUMIFS(Supplier!H3046:H3081,Supplier!F3046:F3081,s!D7,Supplier!E3046:E3081,s!$B$1)</f>
        <v>0</v>
      </c>
      <c r="F7" s="995">
        <f>SUMIFS(Supplier!I3046:I3081,Supplier!G3046:G3081,s!E7,Supplier!F3046:F3081,s!$B$1)</f>
        <v>0</v>
      </c>
      <c r="G7" s="995">
        <f>SUMIFS(Supplier!J3046:J3081,Supplier!H3046:H3081,s!F7,Supplier!G3046:G3081,s!$B$1)</f>
        <v>0</v>
      </c>
      <c r="H7" s="995">
        <f ca="1">SUMIFS(Supplier!K3046:K3081,Supplier!I3046:I3081,s!G7,Supplier!H3046:H3081,s!$B$1)</f>
        <v>0</v>
      </c>
      <c r="I7" s="995">
        <f ca="1">SUMIFS(Supplier!L3046:L3081,Supplier!J3046:J3081,s!H7,Supplier!I3046:I3081,s!$B$1)</f>
        <v>0</v>
      </c>
      <c r="J7" s="995">
        <f ca="1">SUMIFS(Supplier!M3046:M3081,Supplier!K3046:K3081,s!I7,Supplier!J3046:J3081,s!$B$1)</f>
        <v>0</v>
      </c>
      <c r="K7" s="995">
        <f ca="1">SUMIFS(Supplier!N3046:N3081,Supplier!L3046:L3081,s!J7,Supplier!K3046:K3081,s!$B$1)</f>
        <v>0</v>
      </c>
      <c r="L7" s="995">
        <f ca="1">SUMIF(Supplier!$A$3041:$E$3069,s!K7,Supplier!$E$3041:$E$3069)</f>
        <v>0</v>
      </c>
      <c r="M7" s="995">
        <f ca="1">SUMIF(Supplier!$A$3041:$E$3069,s!L7,Supplier!$E$3041:$E$3069)</f>
        <v>0</v>
      </c>
      <c r="N7" s="995">
        <f ca="1">SUMIF(Supplier!$A$3041:$E$3069,s!M7,Supplier!$E$3041:$E$3069)</f>
        <v>0</v>
      </c>
      <c r="O7" s="995">
        <f ca="1">SUMIF(Supplier!$A$3041:$E$3069,s!N7,Supplier!$E$3041:$E$3069)</f>
        <v>0</v>
      </c>
      <c r="P7" s="995">
        <f ca="1">SUMIF(Supplier!$A$3041:$E$3069,s!O7,Supplier!$E$3041:$E$3069)</f>
        <v>0</v>
      </c>
      <c r="Q7" s="995">
        <f ca="1">SUMIF(Supplier!$A$3041:$E$3069,s!P7,Supplier!$E$3041:$E$3069)</f>
        <v>0</v>
      </c>
      <c r="R7" s="994"/>
      <c r="S7" s="994"/>
      <c r="T7" s="994"/>
      <c r="U7" s="994"/>
      <c r="V7" s="994"/>
      <c r="W7" s="994"/>
      <c r="X7" s="994"/>
      <c r="Y7" s="994"/>
      <c r="Z7" s="994"/>
      <c r="AA7" s="994"/>
      <c r="AB7" s="994"/>
      <c r="AC7" s="994"/>
      <c r="AD7" s="994"/>
      <c r="AE7" s="994"/>
      <c r="AF7" s="994"/>
      <c r="AG7" s="994"/>
      <c r="AH7" s="994"/>
      <c r="AI7" s="994"/>
      <c r="AJ7" s="994"/>
    </row>
    <row r="8" spans="1:56" ht="26.25" x14ac:dyDescent="0.4">
      <c r="A8" s="990" t="s">
        <v>10149</v>
      </c>
      <c r="B8" s="995">
        <f>SUMIFS(Supplier!E3047:E3082,Supplier!C3047:C3082,s!A8,Supplier!B3047:B3082,s!$B$1)</f>
        <v>0</v>
      </c>
      <c r="C8" s="995">
        <f>SUMIFS(Supplier!F3047:F3082,Supplier!D3047:D3082,s!B8,Supplier!C3047:C3082,s!$B$1)</f>
        <v>0</v>
      </c>
      <c r="D8" s="995">
        <f>SUMIFS(Supplier!G3047:G3082,Supplier!E3047:E3082,s!C8,Supplier!D3047:D3082,s!$B$1)</f>
        <v>0</v>
      </c>
      <c r="E8" s="995">
        <f>SUMIFS(Supplier!H3047:H3082,Supplier!F3047:F3082,s!D8,Supplier!E3047:E3082,s!$B$1)</f>
        <v>0</v>
      </c>
      <c r="F8" s="995">
        <f>SUMIFS(Supplier!I3047:I3082,Supplier!G3047:G3082,s!E8,Supplier!F3047:F3082,s!$B$1)</f>
        <v>0</v>
      </c>
      <c r="G8" s="995">
        <f>SUMIFS(Supplier!J3047:J3082,Supplier!H3047:H3082,s!F8,Supplier!G3047:G3082,s!$B$1)</f>
        <v>0</v>
      </c>
      <c r="H8" s="995">
        <f ca="1">SUMIFS(Supplier!K3047:K3082,Supplier!I3047:I3082,s!G8,Supplier!H3047:H3082,s!$B$1)</f>
        <v>0</v>
      </c>
      <c r="I8" s="995">
        <f ca="1">SUMIFS(Supplier!L3047:L3082,Supplier!J3047:J3082,s!H8,Supplier!I3047:I3082,s!$B$1)</f>
        <v>0</v>
      </c>
      <c r="J8" s="995">
        <f ca="1">SUMIFS(Supplier!M3047:M3082,Supplier!K3047:K3082,s!I8,Supplier!J3047:J3082,s!$B$1)</f>
        <v>0</v>
      </c>
      <c r="K8" s="995">
        <f ca="1">SUMIFS(Supplier!N3047:N3082,Supplier!L3047:L3082,s!J8,Supplier!K3047:K3082,s!$B$1)</f>
        <v>0</v>
      </c>
      <c r="L8" s="995">
        <f ca="1">SUMIF(Supplier!$A$3041:$E$3069,s!K8,Supplier!$E$3041:$E$3069)</f>
        <v>0</v>
      </c>
      <c r="M8" s="995">
        <f ca="1">SUMIF(Supplier!$A$3041:$E$3069,s!L8,Supplier!$E$3041:$E$3069)</f>
        <v>0</v>
      </c>
      <c r="N8" s="995">
        <f ca="1">SUMIF(Supplier!$A$3041:$E$3069,s!M8,Supplier!$E$3041:$E$3069)</f>
        <v>0</v>
      </c>
      <c r="O8" s="995">
        <f ca="1">SUMIF(Supplier!$A$3041:$E$3069,s!N8,Supplier!$E$3041:$E$3069)</f>
        <v>0</v>
      </c>
      <c r="P8" s="995">
        <f ca="1">SUMIF(Supplier!$A$3041:$E$3069,s!O8,Supplier!$E$3041:$E$3069)</f>
        <v>0</v>
      </c>
      <c r="Q8" s="995">
        <f ca="1">SUMIF(Supplier!$A$3041:$E$3069,s!P8,Supplier!$E$3041:$E$3069)</f>
        <v>0</v>
      </c>
      <c r="R8" s="994"/>
      <c r="S8" s="994"/>
      <c r="T8" s="994"/>
      <c r="U8" s="994"/>
      <c r="V8" s="994"/>
      <c r="W8" s="994"/>
      <c r="X8" s="994"/>
      <c r="Y8" s="994"/>
      <c r="Z8" s="994"/>
      <c r="AA8" s="994"/>
      <c r="AB8" s="994"/>
      <c r="AC8" s="994"/>
      <c r="AD8" s="994"/>
      <c r="AE8" s="994"/>
      <c r="AF8" s="994"/>
      <c r="AG8" s="994"/>
      <c r="AH8" s="994"/>
      <c r="AI8" s="994"/>
      <c r="AJ8" s="994"/>
    </row>
    <row r="9" spans="1:56" ht="26.25" x14ac:dyDescent="0.4">
      <c r="A9" s="990" t="s">
        <v>10469</v>
      </c>
      <c r="B9" s="995">
        <f>SUMIFS(Supplier!E3048:E3083,Supplier!C3048:C3083,s!A9,Supplier!B3048:B3083,s!$B$1)</f>
        <v>0</v>
      </c>
      <c r="C9" s="995">
        <f>SUMIFS(Supplier!F3048:F3083,Supplier!D3048:D3083,s!B9,Supplier!C3048:C3083,s!$B$1)</f>
        <v>0</v>
      </c>
      <c r="D9" s="995">
        <f>SUMIFS(Supplier!G3048:G3083,Supplier!E3048:E3083,s!C9,Supplier!D3048:D3083,s!$B$1)</f>
        <v>0</v>
      </c>
      <c r="E9" s="995">
        <f>SUMIFS(Supplier!H3048:H3083,Supplier!F3048:F3083,s!D9,Supplier!E3048:E3083,s!$B$1)</f>
        <v>0</v>
      </c>
      <c r="F9" s="995">
        <f>SUMIFS(Supplier!I3048:I3083,Supplier!G3048:G3083,s!E9,Supplier!F3048:F3083,s!$B$1)</f>
        <v>0</v>
      </c>
      <c r="G9" s="995">
        <f>SUMIFS(Supplier!J3048:J3083,Supplier!H3048:H3083,s!F9,Supplier!G3048:G3083,s!$B$1)</f>
        <v>0</v>
      </c>
      <c r="H9" s="995">
        <f ca="1">SUMIFS(Supplier!K3048:K3083,Supplier!I3048:I3083,s!G9,Supplier!H3048:H3083,s!$B$1)</f>
        <v>0</v>
      </c>
      <c r="I9" s="995">
        <f ca="1">SUMIFS(Supplier!L3048:L3083,Supplier!J3048:J3083,s!H9,Supplier!I3048:I3083,s!$B$1)</f>
        <v>0</v>
      </c>
      <c r="J9" s="995">
        <f ca="1">SUMIFS(Supplier!M3048:M3083,Supplier!K3048:K3083,s!I9,Supplier!J3048:J3083,s!$B$1)</f>
        <v>0</v>
      </c>
      <c r="K9" s="995">
        <f ca="1">SUMIFS(Supplier!N3048:N3083,Supplier!L3048:L3083,s!J9,Supplier!K3048:K3083,s!$B$1)</f>
        <v>0</v>
      </c>
      <c r="L9" s="995">
        <f ca="1">SUMIF(Supplier!$A$3041:$E$3069,s!K9,Supplier!$E$3041:$E$3069)</f>
        <v>0</v>
      </c>
      <c r="M9" s="995">
        <f ca="1">SUMIF(Supplier!$A$3041:$E$3069,s!L9,Supplier!$E$3041:$E$3069)</f>
        <v>0</v>
      </c>
      <c r="N9" s="995">
        <f ca="1">SUMIF(Supplier!$A$3041:$E$3069,s!M9,Supplier!$E$3041:$E$3069)</f>
        <v>0</v>
      </c>
      <c r="O9" s="995">
        <f ca="1">SUMIF(Supplier!$A$3041:$E$3069,s!N9,Supplier!$E$3041:$E$3069)</f>
        <v>0</v>
      </c>
      <c r="P9" s="995">
        <f ca="1">SUMIF(Supplier!$A$3041:$E$3069,s!O9,Supplier!$E$3041:$E$3069)</f>
        <v>0</v>
      </c>
      <c r="Q9" s="995">
        <f ca="1">SUMIF(Supplier!$A$3041:$E$3069,s!P9,Supplier!$E$3041:$E$3069)</f>
        <v>0</v>
      </c>
      <c r="R9" s="994"/>
      <c r="S9" s="994"/>
      <c r="T9" s="994"/>
      <c r="U9" s="994"/>
      <c r="V9" s="994"/>
      <c r="W9" s="994"/>
      <c r="X9" s="994"/>
      <c r="Y9" s="994"/>
      <c r="Z9" s="994"/>
      <c r="AA9" s="994"/>
      <c r="AB9" s="994"/>
      <c r="AC9" s="994"/>
      <c r="AD9" s="994"/>
      <c r="AE9" s="994"/>
      <c r="AF9" s="994"/>
      <c r="AG9" s="994"/>
      <c r="AH9" s="994"/>
      <c r="AI9" s="994"/>
      <c r="AJ9" s="994"/>
    </row>
    <row r="10" spans="1:56" ht="26.25" x14ac:dyDescent="0.4">
      <c r="A10" s="990" t="s">
        <v>10493</v>
      </c>
      <c r="B10" s="995">
        <f>SUMIFS(Supplier!E3049:E3084,Supplier!C3049:C3084,s!A10,Supplier!B3049:B3084,s!$B$1)</f>
        <v>0</v>
      </c>
      <c r="C10" s="995">
        <f>SUMIFS(Supplier!F3049:F3084,Supplier!D3049:D3084,s!B10,Supplier!C3049:C3084,s!$B$1)</f>
        <v>0</v>
      </c>
      <c r="D10" s="995">
        <f>SUMIFS(Supplier!G3049:G3084,Supplier!E3049:E3084,s!C10,Supplier!D3049:D3084,s!$B$1)</f>
        <v>0</v>
      </c>
      <c r="E10" s="995">
        <f>SUMIFS(Supplier!H3049:H3084,Supplier!F3049:F3084,s!D10,Supplier!E3049:E3084,s!$B$1)</f>
        <v>0</v>
      </c>
      <c r="F10" s="995">
        <f>SUMIFS(Supplier!I3049:I3084,Supplier!G3049:G3084,s!E10,Supplier!F3049:F3084,s!$B$1)</f>
        <v>0</v>
      </c>
      <c r="G10" s="995">
        <f>SUMIFS(Supplier!J3049:J3084,Supplier!H3049:H3084,s!F10,Supplier!G3049:G3084,s!$B$1)</f>
        <v>0</v>
      </c>
      <c r="H10" s="995">
        <f ca="1">SUMIFS(Supplier!K3049:K3084,Supplier!I3049:I3084,s!G10,Supplier!H3049:H3084,s!$B$1)</f>
        <v>0</v>
      </c>
      <c r="I10" s="995">
        <f ca="1">SUMIFS(Supplier!L3049:L3084,Supplier!J3049:J3084,s!H10,Supplier!I3049:I3084,s!$B$1)</f>
        <v>0</v>
      </c>
      <c r="J10" s="995">
        <f ca="1">SUMIFS(Supplier!M3049:M3084,Supplier!K3049:K3084,s!I10,Supplier!J3049:J3084,s!$B$1)</f>
        <v>0</v>
      </c>
      <c r="K10" s="995">
        <f ca="1">SUMIFS(Supplier!N3049:N3084,Supplier!L3049:L3084,s!J10,Supplier!K3049:K3084,s!$B$1)</f>
        <v>0</v>
      </c>
      <c r="L10" s="995">
        <f ca="1">SUMIF(Supplier!$A$3041:$E$3069,s!K10,Supplier!$E$3041:$E$3069)</f>
        <v>0</v>
      </c>
      <c r="M10" s="995">
        <f ca="1">SUMIF(Supplier!$A$3041:$E$3069,s!L10,Supplier!$E$3041:$E$3069)</f>
        <v>0</v>
      </c>
      <c r="N10" s="995">
        <f ca="1">SUMIF(Supplier!$A$3041:$E$3069,s!M10,Supplier!$E$3041:$E$3069)</f>
        <v>0</v>
      </c>
      <c r="O10" s="995">
        <f ca="1">SUMIF(Supplier!$A$3041:$E$3069,s!N10,Supplier!$E$3041:$E$3069)</f>
        <v>0</v>
      </c>
      <c r="P10" s="995">
        <f ca="1">SUMIF(Supplier!$A$3041:$E$3069,s!O10,Supplier!$E$3041:$E$3069)</f>
        <v>0</v>
      </c>
      <c r="Q10" s="995">
        <f ca="1">SUMIF(Supplier!$A$3041:$E$3069,s!P10,Supplier!$E$3041:$E$3069)</f>
        <v>0</v>
      </c>
      <c r="R10" s="994"/>
      <c r="S10" s="994"/>
      <c r="T10" s="994"/>
      <c r="U10" s="994"/>
      <c r="V10" s="994"/>
      <c r="W10" s="994"/>
      <c r="X10" s="994"/>
      <c r="Y10" s="994"/>
      <c r="Z10" s="994"/>
      <c r="AA10" s="994"/>
      <c r="AB10" s="994"/>
      <c r="AC10" s="994"/>
      <c r="AD10" s="994"/>
      <c r="AE10" s="994"/>
      <c r="AF10" s="994"/>
      <c r="AG10" s="994"/>
      <c r="AH10" s="994"/>
      <c r="AI10" s="994"/>
      <c r="AJ10" s="994"/>
    </row>
    <row r="11" spans="1:56" ht="26.25" x14ac:dyDescent="0.4">
      <c r="A11" s="990" t="s">
        <v>9965</v>
      </c>
      <c r="B11" s="995">
        <f>SUMIFS(Supplier!E3050:E3085,Supplier!C3050:C3085,s!A11,Supplier!B3050:B3085,s!$B$1)</f>
        <v>0</v>
      </c>
      <c r="C11" s="995">
        <f>SUMIFS(Supplier!F3050:F3085,Supplier!D3050:D3085,s!B11,Supplier!C3050:C3085,s!$B$1)</f>
        <v>0</v>
      </c>
      <c r="D11" s="995">
        <f>SUMIFS(Supplier!G3050:G3085,Supplier!E3050:E3085,s!C11,Supplier!D3050:D3085,s!$B$1)</f>
        <v>0</v>
      </c>
      <c r="E11" s="995">
        <f>SUMIFS(Supplier!H3050:H3085,Supplier!F3050:F3085,s!D11,Supplier!E3050:E3085,s!$B$1)</f>
        <v>0</v>
      </c>
      <c r="F11" s="995">
        <f>SUMIFS(Supplier!I3050:I3085,Supplier!G3050:G3085,s!E11,Supplier!F3050:F3085,s!$B$1)</f>
        <v>0</v>
      </c>
      <c r="G11" s="995">
        <f>SUMIFS(Supplier!J3050:J3085,Supplier!H3050:H3085,s!F11,Supplier!G3050:G3085,s!$B$1)</f>
        <v>0</v>
      </c>
      <c r="H11" s="995">
        <f ca="1">SUMIFS(Supplier!K3050:K3085,Supplier!I3050:I3085,s!G11,Supplier!H3050:H3085,s!$B$1)</f>
        <v>0</v>
      </c>
      <c r="I11" s="995">
        <f ca="1">SUMIFS(Supplier!L3050:L3085,Supplier!J3050:J3085,s!H11,Supplier!I3050:I3085,s!$B$1)</f>
        <v>0</v>
      </c>
      <c r="J11" s="995">
        <f ca="1">SUMIFS(Supplier!M3050:M3085,Supplier!K3050:K3085,s!I11,Supplier!J3050:J3085,s!$B$1)</f>
        <v>0</v>
      </c>
      <c r="K11" s="995">
        <f ca="1">SUMIFS(Supplier!N3050:N3085,Supplier!L3050:L3085,s!J11,Supplier!K3050:K3085,s!$B$1)</f>
        <v>0</v>
      </c>
      <c r="L11" s="995">
        <f ca="1">SUMIF(Supplier!$A$3041:$E$3069,s!K11,Supplier!$E$3041:$E$3069)</f>
        <v>0</v>
      </c>
      <c r="M11" s="995">
        <f ca="1">SUMIF(Supplier!$A$3041:$E$3069,s!L11,Supplier!$E$3041:$E$3069)</f>
        <v>0</v>
      </c>
      <c r="N11" s="995">
        <f ca="1">SUMIF(Supplier!$A$3041:$E$3069,s!M11,Supplier!$E$3041:$E$3069)</f>
        <v>0</v>
      </c>
      <c r="O11" s="995">
        <f ca="1">SUMIF(Supplier!$A$3041:$E$3069,s!N11,Supplier!$E$3041:$E$3069)</f>
        <v>0</v>
      </c>
      <c r="P11" s="995">
        <f ca="1">SUMIF(Supplier!$A$3041:$E$3069,s!O11,Supplier!$E$3041:$E$3069)</f>
        <v>0</v>
      </c>
      <c r="Q11" s="995">
        <f ca="1">SUMIF(Supplier!$A$3041:$E$3069,s!P11,Supplier!$E$3041:$E$3069)</f>
        <v>0</v>
      </c>
      <c r="R11" s="994"/>
      <c r="S11" s="994"/>
      <c r="T11" s="994"/>
      <c r="U11" s="994"/>
      <c r="V11" s="994"/>
      <c r="W11" s="994"/>
      <c r="X11" s="994"/>
      <c r="Y11" s="994"/>
      <c r="Z11" s="994"/>
      <c r="AA11" s="994"/>
      <c r="AB11" s="994"/>
      <c r="AC11" s="994"/>
      <c r="AD11" s="994"/>
      <c r="AE11" s="994"/>
      <c r="AF11" s="994"/>
      <c r="AG11" s="994"/>
      <c r="AH11" s="994"/>
      <c r="AI11" s="994"/>
      <c r="AJ11" s="994"/>
    </row>
    <row r="12" spans="1:56" ht="26.25" x14ac:dyDescent="0.4">
      <c r="A12" s="990" t="s">
        <v>7805</v>
      </c>
      <c r="B12" s="995">
        <f>SUMIFS(Supplier!E3051:E3086,Supplier!C3051:C3086,s!A12,Supplier!B3051:B3086,s!$B$1)</f>
        <v>0</v>
      </c>
      <c r="C12" s="995">
        <f>SUMIFS(Supplier!F3051:F3086,Supplier!D3051:D3086,s!B12,Supplier!C3051:C3086,s!$B$1)</f>
        <v>0</v>
      </c>
      <c r="D12" s="995">
        <f>SUMIFS(Supplier!G3051:G3086,Supplier!E3051:E3086,s!C12,Supplier!D3051:D3086,s!$B$1)</f>
        <v>0</v>
      </c>
      <c r="E12" s="995">
        <f>SUMIFS(Supplier!H3051:H3086,Supplier!F3051:F3086,s!D12,Supplier!E3051:E3086,s!$B$1)</f>
        <v>0</v>
      </c>
      <c r="F12" s="995">
        <f>SUMIFS(Supplier!I3051:I3086,Supplier!G3051:G3086,s!E12,Supplier!F3051:F3086,s!$B$1)</f>
        <v>0</v>
      </c>
      <c r="G12" s="995">
        <f>SUMIFS(Supplier!J3051:J3086,Supplier!H3051:H3086,s!F12,Supplier!G3051:G3086,s!$B$1)</f>
        <v>0</v>
      </c>
      <c r="H12" s="995">
        <f ca="1">SUMIFS(Supplier!K3051:K3086,Supplier!I3051:I3086,s!G12,Supplier!H3051:H3086,s!$B$1)</f>
        <v>0</v>
      </c>
      <c r="I12" s="995">
        <f ca="1">SUMIFS(Supplier!L3051:L3086,Supplier!J3051:J3086,s!H12,Supplier!I3051:I3086,s!$B$1)</f>
        <v>0</v>
      </c>
      <c r="J12" s="995">
        <f ca="1">SUMIFS(Supplier!M3051:M3086,Supplier!K3051:K3086,s!I12,Supplier!J3051:J3086,s!$B$1)</f>
        <v>0</v>
      </c>
      <c r="K12" s="995">
        <f ca="1">SUMIFS(Supplier!N3051:N3086,Supplier!L3051:L3086,s!J12,Supplier!K3051:K3086,s!$B$1)</f>
        <v>0</v>
      </c>
      <c r="L12" s="995">
        <f ca="1">SUMIF(Supplier!$A$3041:$E$3069,s!K12,Supplier!$E$3041:$E$3069)</f>
        <v>0</v>
      </c>
      <c r="M12" s="995">
        <f ca="1">SUMIF(Supplier!$A$3041:$E$3069,s!L12,Supplier!$E$3041:$E$3069)</f>
        <v>0</v>
      </c>
      <c r="N12" s="995">
        <f ca="1">SUMIF(Supplier!$A$3041:$E$3069,s!M12,Supplier!$E$3041:$E$3069)</f>
        <v>0</v>
      </c>
      <c r="O12" s="995">
        <f ca="1">SUMIF(Supplier!$A$3041:$E$3069,s!N12,Supplier!$E$3041:$E$3069)</f>
        <v>0</v>
      </c>
      <c r="P12" s="995">
        <f ca="1">SUMIF(Supplier!$A$3041:$E$3069,s!O12,Supplier!$E$3041:$E$3069)</f>
        <v>0</v>
      </c>
      <c r="Q12" s="995">
        <f ca="1">SUMIF(Supplier!$A$3041:$E$3069,s!P12,Supplier!$E$3041:$E$3069)</f>
        <v>0</v>
      </c>
      <c r="R12" s="994"/>
      <c r="S12" s="994"/>
      <c r="T12" s="994"/>
      <c r="U12" s="994"/>
      <c r="V12" s="994"/>
      <c r="W12" s="994"/>
      <c r="X12" s="994"/>
      <c r="Y12" s="994"/>
      <c r="Z12" s="994"/>
      <c r="AA12" s="994"/>
      <c r="AB12" s="994"/>
      <c r="AC12" s="994"/>
      <c r="AD12" s="994"/>
      <c r="AE12" s="994"/>
      <c r="AF12" s="994"/>
      <c r="AG12" s="994"/>
      <c r="AH12" s="994"/>
      <c r="AI12" s="994"/>
      <c r="AJ12" s="994"/>
    </row>
    <row r="13" spans="1:56" ht="26.25" x14ac:dyDescent="0.4">
      <c r="A13" s="990" t="s">
        <v>9407</v>
      </c>
      <c r="B13" s="995">
        <f>SUMIFS(Supplier!E3052:E3098,Supplier!C3052:C3098,s!A13,Supplier!B3052:B3098,s!$B$1)</f>
        <v>0</v>
      </c>
      <c r="C13" s="995">
        <f>SUMIFS(Supplier!F3052:F3098,Supplier!D3052:D3098,s!B13,Supplier!C3052:C3098,s!$B$1)</f>
        <v>0</v>
      </c>
      <c r="D13" s="995">
        <f>SUMIFS(Supplier!G3052:G3098,Supplier!E3052:E3098,s!C13,Supplier!D3052:D3098,s!$B$1)</f>
        <v>0</v>
      </c>
      <c r="E13" s="995">
        <f>SUMIFS(Supplier!H3052:H3098,Supplier!F3052:F3098,s!D13,Supplier!E3052:E3098,s!$B$1)</f>
        <v>0</v>
      </c>
      <c r="F13" s="995">
        <f>SUMIFS(Supplier!I3052:I3098,Supplier!G3052:G3098,s!E13,Supplier!F3052:F3098,s!$B$1)</f>
        <v>0</v>
      </c>
      <c r="G13" s="995">
        <f>SUMIFS(Supplier!J3052:J3098,Supplier!H3052:H3098,s!F13,Supplier!G3052:G3098,s!$B$1)</f>
        <v>0</v>
      </c>
      <c r="H13" s="995">
        <f ca="1">SUMIFS(Supplier!K3052:K3098,Supplier!I3052:I3098,s!G13,Supplier!H3052:H3098,s!$B$1)</f>
        <v>0</v>
      </c>
      <c r="I13" s="995">
        <f ca="1">SUMIFS(Supplier!L3052:L3098,Supplier!J3052:J3098,s!H13,Supplier!I3052:I3098,s!$B$1)</f>
        <v>0</v>
      </c>
      <c r="J13" s="995">
        <f ca="1">SUMIFS(Supplier!M3052:M3098,Supplier!K3052:K3098,s!I13,Supplier!J3052:J3098,s!$B$1)</f>
        <v>0</v>
      </c>
      <c r="K13" s="995">
        <f ca="1">SUMIFS(Supplier!N3052:N3098,Supplier!L3052:L3098,s!J13,Supplier!K3052:K3098,s!$B$1)</f>
        <v>0</v>
      </c>
      <c r="L13" s="995">
        <f ca="1">SUMIF(Supplier!$A$3041:$E$3069,s!K13,Supplier!$E$3041:$E$3069)</f>
        <v>0</v>
      </c>
      <c r="M13" s="995">
        <f ca="1">SUMIF(Supplier!$A$3041:$E$3069,s!L13,Supplier!$E$3041:$E$3069)</f>
        <v>0</v>
      </c>
      <c r="N13" s="995">
        <f ca="1">SUMIF(Supplier!$A$3041:$E$3069,s!M13,Supplier!$E$3041:$E$3069)</f>
        <v>0</v>
      </c>
      <c r="O13" s="995">
        <f ca="1">SUMIF(Supplier!$A$3041:$E$3069,s!N13,Supplier!$E$3041:$E$3069)</f>
        <v>0</v>
      </c>
      <c r="P13" s="995">
        <f ca="1">SUMIF(Supplier!$A$3041:$E$3069,s!O13,Supplier!$E$3041:$E$3069)</f>
        <v>0</v>
      </c>
      <c r="Q13" s="995">
        <f ca="1">SUMIF(Supplier!$A$3041:$E$3069,s!P13,Supplier!$E$3041:$E$3069)</f>
        <v>0</v>
      </c>
      <c r="R13" s="994"/>
      <c r="S13" s="994"/>
      <c r="T13" s="994"/>
      <c r="U13" s="994"/>
      <c r="V13" s="994"/>
      <c r="W13" s="994"/>
      <c r="X13" s="994"/>
      <c r="Y13" s="994"/>
      <c r="Z13" s="994"/>
      <c r="AA13" s="994"/>
      <c r="AB13" s="994"/>
      <c r="AC13" s="994"/>
      <c r="AD13" s="994"/>
      <c r="AE13" s="994"/>
      <c r="AF13" s="994"/>
      <c r="AG13" s="994"/>
      <c r="AH13" s="994"/>
      <c r="AI13" s="994"/>
      <c r="AJ13" s="994"/>
    </row>
    <row r="14" spans="1:56" ht="26.25" x14ac:dyDescent="0.4">
      <c r="A14" s="990" t="s">
        <v>10149</v>
      </c>
      <c r="B14" s="995">
        <f>SUMIFS(Supplier!E3053:E3099,Supplier!C3053:C3099,s!A14,Supplier!B3053:B3099,s!$B$1)</f>
        <v>0</v>
      </c>
      <c r="C14" s="995">
        <f>SUMIFS(Supplier!F3053:F3099,Supplier!D3053:D3099,s!B14,Supplier!C3053:C3099,s!$B$1)</f>
        <v>0</v>
      </c>
      <c r="D14" s="995">
        <f>SUMIFS(Supplier!G3053:G3099,Supplier!E3053:E3099,s!C14,Supplier!D3053:D3099,s!$B$1)</f>
        <v>0</v>
      </c>
      <c r="E14" s="995">
        <f>SUMIFS(Supplier!H3053:H3099,Supplier!F3053:F3099,s!D14,Supplier!E3053:E3099,s!$B$1)</f>
        <v>0</v>
      </c>
      <c r="F14" s="995">
        <f>SUMIFS(Supplier!I3053:I3099,Supplier!G3053:G3099,s!E14,Supplier!F3053:F3099,s!$B$1)</f>
        <v>0</v>
      </c>
      <c r="G14" s="995">
        <f>SUMIFS(Supplier!J3053:J3099,Supplier!H3053:H3099,s!F14,Supplier!G3053:G3099,s!$B$1)</f>
        <v>0</v>
      </c>
      <c r="H14" s="995">
        <f ca="1">SUMIFS(Supplier!K3053:K3099,Supplier!I3053:I3099,s!G14,Supplier!H3053:H3099,s!$B$1)</f>
        <v>0</v>
      </c>
      <c r="I14" s="995">
        <f ca="1">SUMIFS(Supplier!L3053:L3099,Supplier!J3053:J3099,s!H14,Supplier!I3053:I3099,s!$B$1)</f>
        <v>0</v>
      </c>
      <c r="J14" s="995">
        <f ca="1">SUMIFS(Supplier!M3053:M3099,Supplier!K3053:K3099,s!I14,Supplier!J3053:J3099,s!$B$1)</f>
        <v>0</v>
      </c>
      <c r="K14" s="995">
        <f ca="1">SUMIFS(Supplier!N3053:N3099,Supplier!L3053:L3099,s!J14,Supplier!K3053:K3099,s!$B$1)</f>
        <v>0</v>
      </c>
      <c r="L14" s="995">
        <f ca="1">SUMIF(Supplier!$A$3041:$E$3069,s!K14,Supplier!$E$3041:$E$3069)</f>
        <v>0</v>
      </c>
      <c r="M14" s="995">
        <f ca="1">SUMIF(Supplier!$A$3041:$E$3069,s!L14,Supplier!$E$3041:$E$3069)</f>
        <v>0</v>
      </c>
      <c r="N14" s="995">
        <f ca="1">SUMIF(Supplier!$A$3041:$E$3069,s!M14,Supplier!$E$3041:$E$3069)</f>
        <v>0</v>
      </c>
      <c r="O14" s="995">
        <f ca="1">SUMIF(Supplier!$A$3041:$E$3069,s!N14,Supplier!$E$3041:$E$3069)</f>
        <v>0</v>
      </c>
      <c r="P14" s="995">
        <f ca="1">SUMIF(Supplier!$A$3041:$E$3069,s!O14,Supplier!$E$3041:$E$3069)</f>
        <v>0</v>
      </c>
      <c r="Q14" s="995">
        <f ca="1">SUMIF(Supplier!$A$3041:$E$3069,s!P14,Supplier!$E$3041:$E$3069)</f>
        <v>0</v>
      </c>
      <c r="R14" s="994"/>
      <c r="S14" s="994"/>
      <c r="T14" s="994"/>
      <c r="U14" s="994"/>
      <c r="V14" s="994"/>
      <c r="W14" s="994"/>
      <c r="X14" s="994"/>
      <c r="Y14" s="994"/>
      <c r="Z14" s="994"/>
      <c r="AA14" s="994"/>
      <c r="AB14" s="994"/>
      <c r="AC14" s="994"/>
      <c r="AD14" s="994"/>
      <c r="AE14" s="994"/>
      <c r="AF14" s="994"/>
      <c r="AG14" s="994"/>
      <c r="AH14" s="994"/>
      <c r="AI14" s="994"/>
      <c r="AJ14" s="994"/>
    </row>
    <row r="15" spans="1:56" ht="26.25" x14ac:dyDescent="0.4">
      <c r="A15" s="990" t="s">
        <v>10493</v>
      </c>
      <c r="B15" s="995">
        <f>SUMIFS(Supplier!E3054:E3100,Supplier!C3054:C3100,s!A15,Supplier!B3054:B3100,s!$B$1)</f>
        <v>0</v>
      </c>
      <c r="C15" s="995">
        <f>SUMIFS(Supplier!F3054:F3100,Supplier!D3054:D3100,s!B15,Supplier!C3054:C3100,s!$B$1)</f>
        <v>0</v>
      </c>
      <c r="D15" s="995">
        <f>SUMIFS(Supplier!G3054:G3100,Supplier!E3054:E3100,s!C15,Supplier!D3054:D3100,s!$B$1)</f>
        <v>0</v>
      </c>
      <c r="E15" s="995">
        <f>SUMIFS(Supplier!H3054:H3100,Supplier!F3054:F3100,s!D15,Supplier!E3054:E3100,s!$B$1)</f>
        <v>0</v>
      </c>
      <c r="F15" s="995">
        <f>SUMIFS(Supplier!I3054:I3100,Supplier!G3054:G3100,s!E15,Supplier!F3054:F3100,s!$B$1)</f>
        <v>0</v>
      </c>
      <c r="G15" s="995">
        <f>SUMIFS(Supplier!J3054:J3100,Supplier!H3054:H3100,s!F15,Supplier!G3054:G3100,s!$B$1)</f>
        <v>0</v>
      </c>
      <c r="H15" s="995">
        <f ca="1">SUMIFS(Supplier!K3054:K3100,Supplier!I3054:I3100,s!G15,Supplier!H3054:H3100,s!$B$1)</f>
        <v>0</v>
      </c>
      <c r="I15" s="995">
        <f ca="1">SUMIFS(Supplier!L3054:L3100,Supplier!J3054:J3100,s!H15,Supplier!I3054:I3100,s!$B$1)</f>
        <v>0</v>
      </c>
      <c r="J15" s="995">
        <f ca="1">SUMIFS(Supplier!M3054:M3100,Supplier!K3054:K3100,s!I15,Supplier!J3054:J3100,s!$B$1)</f>
        <v>0</v>
      </c>
      <c r="K15" s="995">
        <f ca="1">SUMIFS(Supplier!N3054:N3100,Supplier!L3054:L3100,s!J15,Supplier!K3054:K3100,s!$B$1)</f>
        <v>0</v>
      </c>
      <c r="L15" s="995">
        <f ca="1">SUMIF(Supplier!$A$3041:$E$3069,s!K15,Supplier!$E$3041:$E$3069)</f>
        <v>0</v>
      </c>
      <c r="M15" s="995">
        <f ca="1">SUMIF(Supplier!$A$3041:$E$3069,s!L15,Supplier!$E$3041:$E$3069)</f>
        <v>0</v>
      </c>
      <c r="N15" s="995">
        <f ca="1">SUMIF(Supplier!$A$3041:$E$3069,s!M15,Supplier!$E$3041:$E$3069)</f>
        <v>0</v>
      </c>
      <c r="O15" s="995">
        <f ca="1">SUMIF(Supplier!$A$3041:$E$3069,s!N15,Supplier!$E$3041:$E$3069)</f>
        <v>0</v>
      </c>
      <c r="P15" s="995">
        <f ca="1">SUMIF(Supplier!$A$3041:$E$3069,s!O15,Supplier!$E$3041:$E$3069)</f>
        <v>0</v>
      </c>
      <c r="Q15" s="995">
        <f ca="1">SUMIF(Supplier!$A$3041:$E$3069,s!P15,Supplier!$E$3041:$E$3069)</f>
        <v>0</v>
      </c>
      <c r="R15" s="994"/>
      <c r="S15" s="994"/>
      <c r="T15" s="994"/>
      <c r="U15" s="994"/>
      <c r="V15" s="994"/>
      <c r="W15" s="994"/>
      <c r="X15" s="994"/>
      <c r="Y15" s="994"/>
      <c r="Z15" s="994"/>
      <c r="AA15" s="994"/>
      <c r="AB15" s="994"/>
      <c r="AC15" s="994"/>
      <c r="AD15" s="994"/>
      <c r="AE15" s="994"/>
      <c r="AF15" s="994"/>
      <c r="AG15" s="994"/>
      <c r="AH15" s="994"/>
      <c r="AI15" s="994"/>
      <c r="AJ15" s="994"/>
    </row>
    <row r="16" spans="1:56" ht="26.25" x14ac:dyDescent="0.4">
      <c r="A16" s="990" t="s">
        <v>10294</v>
      </c>
      <c r="B16" s="995">
        <f>SUMIFS(Supplier!E3055:E3101,Supplier!C3055:C3101,s!A16,Supplier!B3055:B3101,s!$B$1)</f>
        <v>0</v>
      </c>
      <c r="C16" s="995">
        <f>SUMIFS(Supplier!F3055:F3101,Supplier!D3055:D3101,s!B16,Supplier!C3055:C3101,s!$B$1)</f>
        <v>0</v>
      </c>
      <c r="D16" s="995">
        <f>SUMIFS(Supplier!G3055:G3101,Supplier!E3055:E3101,s!C16,Supplier!D3055:D3101,s!$B$1)</f>
        <v>0</v>
      </c>
      <c r="E16" s="995">
        <f>SUMIFS(Supplier!H3055:H3101,Supplier!F3055:F3101,s!D16,Supplier!E3055:E3101,s!$B$1)</f>
        <v>0</v>
      </c>
      <c r="F16" s="995">
        <f>SUMIFS(Supplier!I3055:I3101,Supplier!G3055:G3101,s!E16,Supplier!F3055:F3101,s!$B$1)</f>
        <v>0</v>
      </c>
      <c r="G16" s="995">
        <f>SUMIFS(Supplier!J3055:J3101,Supplier!H3055:H3101,s!F16,Supplier!G3055:G3101,s!$B$1)</f>
        <v>0</v>
      </c>
      <c r="H16" s="995">
        <f ca="1">SUMIFS(Supplier!K3055:K3101,Supplier!I3055:I3101,s!G16,Supplier!H3055:H3101,s!$B$1)</f>
        <v>0</v>
      </c>
      <c r="I16" s="995">
        <f ca="1">SUMIFS(Supplier!L3055:L3101,Supplier!J3055:J3101,s!H16,Supplier!I3055:I3101,s!$B$1)</f>
        <v>0</v>
      </c>
      <c r="J16" s="995">
        <f ca="1">SUMIFS(Supplier!M3055:M3101,Supplier!K3055:K3101,s!I16,Supplier!J3055:J3101,s!$B$1)</f>
        <v>0</v>
      </c>
      <c r="K16" s="995">
        <f ca="1">SUMIFS(Supplier!N3055:N3101,Supplier!L3055:L3101,s!J16,Supplier!K3055:K3101,s!$B$1)</f>
        <v>0</v>
      </c>
      <c r="L16" s="995">
        <f ca="1">SUMIF(Supplier!$A$3041:$E$3069,s!K16,Supplier!$E$3041:$E$3069)</f>
        <v>0</v>
      </c>
      <c r="M16" s="995">
        <f ca="1">SUMIF(Supplier!$A$3041:$E$3069,s!L16,Supplier!$E$3041:$E$3069)</f>
        <v>0</v>
      </c>
      <c r="N16" s="995">
        <f ca="1">SUMIF(Supplier!$A$3041:$E$3069,s!M16,Supplier!$E$3041:$E$3069)</f>
        <v>0</v>
      </c>
      <c r="O16" s="995">
        <f ca="1">SUMIF(Supplier!$A$3041:$E$3069,s!N16,Supplier!$E$3041:$E$3069)</f>
        <v>0</v>
      </c>
      <c r="P16" s="995">
        <f ca="1">SUMIF(Supplier!$A$3041:$E$3069,s!O16,Supplier!$E$3041:$E$3069)</f>
        <v>0</v>
      </c>
      <c r="Q16" s="995">
        <f ca="1">SUMIF(Supplier!$A$3041:$E$3069,s!P16,Supplier!$E$3041:$E$3069)</f>
        <v>0</v>
      </c>
      <c r="R16" s="994"/>
      <c r="S16" s="994"/>
      <c r="T16" s="994"/>
      <c r="U16" s="994"/>
      <c r="V16" s="994"/>
      <c r="W16" s="994"/>
      <c r="X16" s="994"/>
      <c r="Y16" s="994"/>
      <c r="Z16" s="994"/>
      <c r="AA16" s="994"/>
      <c r="AB16" s="994"/>
      <c r="AC16" s="994"/>
      <c r="AD16" s="994"/>
      <c r="AE16" s="994"/>
      <c r="AF16" s="994"/>
      <c r="AG16" s="994"/>
      <c r="AH16" s="994"/>
      <c r="AI16" s="994"/>
      <c r="AJ16" s="994"/>
    </row>
    <row r="17" spans="1:36" ht="26.25" x14ac:dyDescent="0.4">
      <c r="A17" s="990" t="s">
        <v>10230</v>
      </c>
      <c r="B17" s="995">
        <f>SUMIFS(Supplier!E3056:E3105,Supplier!C3056:C3105,s!A17,Supplier!B3056:B3105,s!$B$1)</f>
        <v>0</v>
      </c>
      <c r="C17" s="995">
        <f>SUMIFS(Supplier!F3056:F3105,Supplier!D3056:D3105,s!B17,Supplier!C3056:C3105,s!$B$1)</f>
        <v>0</v>
      </c>
      <c r="D17" s="995">
        <f>SUMIFS(Supplier!G3056:G3105,Supplier!E3056:E3105,s!C17,Supplier!D3056:D3105,s!$B$1)</f>
        <v>0</v>
      </c>
      <c r="E17" s="995">
        <f>SUMIFS(Supplier!H3056:H3105,Supplier!F3056:F3105,s!D17,Supplier!E3056:E3105,s!$B$1)</f>
        <v>0</v>
      </c>
      <c r="F17" s="995">
        <f>SUMIFS(Supplier!I3056:I3105,Supplier!G3056:G3105,s!E17,Supplier!F3056:F3105,s!$B$1)</f>
        <v>0</v>
      </c>
      <c r="G17" s="995">
        <f>SUMIFS(Supplier!J3056:J3105,Supplier!H3056:H3105,s!F17,Supplier!G3056:G3105,s!$B$1)</f>
        <v>0</v>
      </c>
      <c r="H17" s="995">
        <f ca="1">SUMIFS(Supplier!K3056:K3105,Supplier!I3056:I3105,s!G17,Supplier!H3056:H3105,s!$B$1)</f>
        <v>0</v>
      </c>
      <c r="I17" s="995">
        <f ca="1">SUMIFS(Supplier!L3056:L3105,Supplier!J3056:J3105,s!H17,Supplier!I3056:I3105,s!$B$1)</f>
        <v>0</v>
      </c>
      <c r="J17" s="995">
        <f ca="1">SUMIFS(Supplier!M3056:M3105,Supplier!K3056:K3105,s!I17,Supplier!J3056:J3105,s!$B$1)</f>
        <v>0</v>
      </c>
      <c r="K17" s="995">
        <f ca="1">SUMIFS(Supplier!N3056:N3105,Supplier!L3056:L3105,s!J17,Supplier!K3056:K3105,s!$B$1)</f>
        <v>0</v>
      </c>
      <c r="L17" s="994"/>
      <c r="M17" s="994"/>
      <c r="N17" s="994"/>
      <c r="O17" s="994"/>
      <c r="P17" s="994"/>
      <c r="Q17" s="994"/>
      <c r="R17" s="994"/>
      <c r="S17" s="994"/>
      <c r="T17" s="994"/>
      <c r="U17" s="994"/>
      <c r="V17" s="994"/>
      <c r="W17" s="994"/>
      <c r="X17" s="994"/>
      <c r="Y17" s="994"/>
      <c r="Z17" s="994"/>
      <c r="AA17" s="994"/>
      <c r="AB17" s="994"/>
      <c r="AC17" s="994"/>
      <c r="AD17" s="994"/>
      <c r="AE17" s="994"/>
      <c r="AF17" s="994"/>
      <c r="AG17" s="994"/>
      <c r="AH17" s="994"/>
      <c r="AI17" s="994"/>
      <c r="AJ17" s="994"/>
    </row>
    <row r="18" spans="1:36" ht="26.25" x14ac:dyDescent="0.4">
      <c r="A18" s="990" t="s">
        <v>9505</v>
      </c>
      <c r="B18" s="995">
        <f>SUMIFS(Supplier!E3064:E3106,Supplier!B3064:B3106,s!A18,Supplier!C3064:C3106,s!$B$1)</f>
        <v>0</v>
      </c>
      <c r="C18" s="686"/>
      <c r="D18" s="686"/>
      <c r="E18" s="994"/>
      <c r="F18" s="994"/>
      <c r="G18" s="994"/>
      <c r="H18" s="994"/>
      <c r="I18" s="994"/>
      <c r="J18" s="994"/>
      <c r="K18" s="994"/>
      <c r="L18" s="994"/>
      <c r="M18" s="994"/>
      <c r="N18" s="994"/>
      <c r="O18" s="994"/>
      <c r="P18" s="994"/>
      <c r="Q18" s="994"/>
      <c r="R18" s="994"/>
      <c r="S18" s="994"/>
      <c r="T18" s="994"/>
      <c r="U18" s="994"/>
      <c r="V18" s="994"/>
      <c r="W18" s="994"/>
      <c r="X18" s="994"/>
      <c r="Y18" s="994"/>
      <c r="Z18" s="994"/>
      <c r="AA18" s="994"/>
      <c r="AB18" s="994"/>
      <c r="AC18" s="994"/>
      <c r="AD18" s="994"/>
      <c r="AE18" s="994"/>
      <c r="AF18" s="994"/>
      <c r="AG18" s="994"/>
      <c r="AH18" s="994"/>
      <c r="AI18" s="994"/>
      <c r="AJ18" s="994"/>
    </row>
    <row r="19" spans="1:36" ht="26.25" x14ac:dyDescent="0.4">
      <c r="A19" s="990" t="s">
        <v>10294</v>
      </c>
      <c r="B19" s="995">
        <f>SUMIFS(Supplier!E3065:E3107,Supplier!B3065:B3107,s!A19,Supplier!C3065:C3107,s!$B$1)</f>
        <v>0</v>
      </c>
      <c r="C19" s="686"/>
      <c r="D19" s="686"/>
      <c r="E19" s="994"/>
      <c r="F19" s="994"/>
      <c r="G19" s="994"/>
      <c r="H19" s="994"/>
      <c r="I19" s="994"/>
      <c r="J19" s="994"/>
      <c r="K19" s="994"/>
      <c r="L19" s="994"/>
      <c r="M19" s="994"/>
      <c r="N19" s="994"/>
      <c r="O19" s="994"/>
      <c r="P19" s="994"/>
      <c r="Q19" s="994"/>
      <c r="R19" s="994"/>
      <c r="S19" s="994"/>
      <c r="T19" s="994"/>
      <c r="U19" s="994"/>
      <c r="V19" s="994"/>
      <c r="W19" s="994"/>
      <c r="X19" s="994"/>
      <c r="Y19" s="994"/>
      <c r="Z19" s="994"/>
      <c r="AA19" s="994"/>
      <c r="AB19" s="994"/>
      <c r="AC19" s="994"/>
      <c r="AD19" s="994"/>
      <c r="AE19" s="994"/>
      <c r="AF19" s="994"/>
      <c r="AG19" s="994"/>
      <c r="AH19" s="994"/>
      <c r="AI19" s="994"/>
      <c r="AJ19" s="994"/>
    </row>
    <row r="20" spans="1:36" ht="26.25" x14ac:dyDescent="0.4">
      <c r="A20" s="990" t="s">
        <v>9644</v>
      </c>
      <c r="B20" s="995">
        <f>SUMIFS(Supplier!E3066:E3110,Supplier!C3066:C3110,s!A20,Supplier!B3066:B3110,s!$B$1)</f>
        <v>0</v>
      </c>
      <c r="C20" s="686"/>
      <c r="D20" s="686"/>
      <c r="E20" s="994"/>
      <c r="F20" s="994"/>
      <c r="G20" s="994"/>
      <c r="H20" s="994"/>
      <c r="I20" s="994"/>
      <c r="J20" s="994"/>
      <c r="K20" s="994"/>
      <c r="L20" s="994"/>
      <c r="M20" s="994"/>
      <c r="N20" s="994"/>
      <c r="O20" s="994"/>
      <c r="P20" s="994"/>
      <c r="Q20" s="994"/>
      <c r="R20" s="994"/>
      <c r="S20" s="994"/>
      <c r="T20" s="994"/>
      <c r="U20" s="994"/>
      <c r="V20" s="994"/>
      <c r="W20" s="994"/>
      <c r="X20" s="994"/>
      <c r="Y20" s="994"/>
      <c r="Z20" s="994"/>
      <c r="AA20" s="994"/>
      <c r="AB20" s="994"/>
      <c r="AC20" s="994"/>
      <c r="AD20" s="994"/>
      <c r="AE20" s="994"/>
      <c r="AF20" s="994"/>
      <c r="AG20" s="994"/>
      <c r="AH20" s="994"/>
      <c r="AI20" s="994"/>
      <c r="AJ20" s="994"/>
    </row>
    <row r="21" spans="1:36" ht="26.25" x14ac:dyDescent="0.4">
      <c r="A21" s="990" t="s">
        <v>10149</v>
      </c>
      <c r="B21" s="995">
        <f>SUMIFS(Supplier!E3067:E3111,Supplier!C3067:C3111,s!A21,Supplier!B3067:B3111,s!$B$1)</f>
        <v>0</v>
      </c>
      <c r="C21" s="686"/>
      <c r="D21" s="686"/>
      <c r="E21" s="994"/>
      <c r="F21" s="994"/>
      <c r="G21" s="994"/>
      <c r="H21" s="994"/>
      <c r="I21" s="994"/>
      <c r="J21" s="994"/>
      <c r="K21" s="994"/>
      <c r="L21" s="994"/>
      <c r="M21" s="994"/>
      <c r="N21" s="994"/>
      <c r="O21" s="994"/>
      <c r="P21" s="994"/>
      <c r="Q21" s="994"/>
      <c r="R21" s="994"/>
      <c r="S21" s="994"/>
      <c r="T21" s="994"/>
      <c r="U21" s="994"/>
      <c r="V21" s="994"/>
      <c r="W21" s="994"/>
      <c r="X21" s="994"/>
      <c r="Y21" s="994"/>
      <c r="Z21" s="994"/>
      <c r="AA21" s="994"/>
      <c r="AB21" s="994"/>
      <c r="AC21" s="994"/>
      <c r="AD21" s="994"/>
      <c r="AE21" s="994"/>
      <c r="AF21" s="994"/>
      <c r="AG21" s="994"/>
      <c r="AH21" s="994"/>
      <c r="AI21" s="994"/>
      <c r="AJ21" s="994"/>
    </row>
    <row r="22" spans="1:36" ht="26.25" x14ac:dyDescent="0.4">
      <c r="A22" s="990" t="s">
        <v>10493</v>
      </c>
      <c r="B22" s="995">
        <f>SUMIFS(Supplier!E3068:E3112,Supplier!C3068:C3112,s!A22,Supplier!B3068:B3112,s!$B$1)</f>
        <v>0</v>
      </c>
      <c r="C22" s="686"/>
      <c r="D22" s="686"/>
      <c r="E22" s="994"/>
      <c r="F22" s="994"/>
      <c r="G22" s="994"/>
      <c r="H22" s="994"/>
      <c r="I22" s="994"/>
      <c r="J22" s="994"/>
      <c r="K22" s="994"/>
      <c r="L22" s="994"/>
      <c r="M22" s="994"/>
      <c r="N22" s="994"/>
      <c r="O22" s="994"/>
      <c r="P22" s="994"/>
      <c r="Q22" s="994"/>
      <c r="R22" s="994"/>
      <c r="S22" s="994"/>
      <c r="T22" s="994"/>
      <c r="U22" s="994"/>
      <c r="V22" s="994"/>
      <c r="W22" s="994"/>
      <c r="X22" s="994"/>
      <c r="Y22" s="994"/>
      <c r="Z22" s="994"/>
      <c r="AA22" s="994"/>
      <c r="AB22" s="994"/>
      <c r="AC22" s="994"/>
      <c r="AD22" s="994"/>
      <c r="AE22" s="994"/>
      <c r="AF22" s="994"/>
      <c r="AG22" s="994"/>
      <c r="AH22" s="994"/>
      <c r="AI22" s="994"/>
      <c r="AJ22" s="994"/>
    </row>
    <row r="23" spans="1:36" ht="26.25" x14ac:dyDescent="0.4">
      <c r="A23" s="990" t="s">
        <v>10230</v>
      </c>
      <c r="B23" s="995">
        <f>SUMIFS(Supplier!E3069:E3128,Supplier!C3069:C3128,s!A23,Supplier!B3069:B3128,s!$B$1)</f>
        <v>0</v>
      </c>
      <c r="C23" s="686"/>
      <c r="D23" s="686"/>
      <c r="E23" s="994"/>
      <c r="F23" s="994"/>
      <c r="G23" s="994"/>
      <c r="H23" s="994"/>
      <c r="I23" s="994"/>
      <c r="J23" s="994"/>
      <c r="K23" s="994"/>
      <c r="L23" s="994"/>
      <c r="M23" s="994"/>
      <c r="N23" s="994"/>
      <c r="O23" s="994"/>
      <c r="P23" s="994"/>
      <c r="Q23" s="994"/>
      <c r="R23" s="994"/>
      <c r="S23" s="994"/>
      <c r="T23" s="994"/>
      <c r="U23" s="994"/>
      <c r="V23" s="994"/>
      <c r="W23" s="994"/>
      <c r="X23" s="994"/>
      <c r="Y23" s="994"/>
      <c r="Z23" s="994"/>
      <c r="AA23" s="994"/>
      <c r="AB23" s="994"/>
      <c r="AC23" s="994"/>
      <c r="AD23" s="994"/>
      <c r="AE23" s="994"/>
      <c r="AF23" s="994"/>
      <c r="AG23" s="994"/>
      <c r="AH23" s="994"/>
      <c r="AI23" s="994"/>
      <c r="AJ23" s="994"/>
    </row>
    <row r="24" spans="1:36" ht="26.25" x14ac:dyDescent="0.4">
      <c r="A24" s="990" t="s">
        <v>2263</v>
      </c>
      <c r="B24" s="995">
        <f>SUMIFS(Supplier!E3075:E3132,Supplier!C3075:C3132,s!A24,Supplier!B3075:B3132,s!$B$1)</f>
        <v>0</v>
      </c>
      <c r="C24" s="686"/>
      <c r="D24" s="686"/>
      <c r="E24" s="994"/>
      <c r="F24" s="994"/>
      <c r="G24" s="994"/>
      <c r="H24" s="994"/>
      <c r="I24" s="994"/>
      <c r="J24" s="994"/>
      <c r="K24" s="994"/>
      <c r="L24" s="994"/>
      <c r="M24" s="994"/>
      <c r="N24" s="994"/>
      <c r="O24" s="994"/>
      <c r="P24" s="994"/>
      <c r="Q24" s="994"/>
      <c r="R24" s="994"/>
      <c r="S24" s="994"/>
      <c r="T24" s="994"/>
      <c r="U24" s="994"/>
      <c r="V24" s="994"/>
      <c r="W24" s="994"/>
      <c r="X24" s="994"/>
      <c r="Y24" s="994"/>
      <c r="Z24" s="994"/>
      <c r="AA24" s="994"/>
      <c r="AB24" s="994"/>
      <c r="AC24" s="994"/>
      <c r="AD24" s="994"/>
      <c r="AE24" s="994"/>
      <c r="AF24" s="994"/>
      <c r="AG24" s="994"/>
      <c r="AH24" s="994"/>
      <c r="AI24" s="994"/>
      <c r="AJ24" s="994"/>
    </row>
    <row r="25" spans="1:36" ht="26.25" x14ac:dyDescent="0.4">
      <c r="A25" s="990" t="s">
        <v>162</v>
      </c>
      <c r="B25" s="995">
        <f>SUMIFS(Supplier!E3078:E3132,Supplier!C3078:C3132,s!A25,Supplier!B3078:B3132,s!$B$1)</f>
        <v>0</v>
      </c>
      <c r="C25" s="686"/>
      <c r="D25" s="686"/>
      <c r="E25" s="994"/>
      <c r="F25" s="994"/>
      <c r="G25" s="994"/>
      <c r="H25" s="994"/>
      <c r="I25" s="994"/>
      <c r="J25" s="994"/>
      <c r="K25" s="994"/>
      <c r="L25" s="994"/>
      <c r="M25" s="994"/>
      <c r="N25" s="994"/>
      <c r="O25" s="994"/>
      <c r="P25" s="994"/>
      <c r="Q25" s="994"/>
      <c r="R25" s="994"/>
      <c r="S25" s="994"/>
      <c r="T25" s="994"/>
      <c r="U25" s="994"/>
      <c r="V25" s="994"/>
      <c r="W25" s="994"/>
      <c r="X25" s="994"/>
      <c r="Y25" s="994"/>
      <c r="Z25" s="994"/>
      <c r="AA25" s="994"/>
      <c r="AB25" s="994"/>
      <c r="AC25" s="994"/>
      <c r="AD25" s="994"/>
      <c r="AE25" s="994"/>
      <c r="AF25" s="994"/>
      <c r="AG25" s="994"/>
      <c r="AH25" s="994"/>
      <c r="AI25" s="994"/>
      <c r="AJ25" s="994"/>
    </row>
    <row r="26" spans="1:36" ht="26.25" x14ac:dyDescent="0.4">
      <c r="A26" s="990" t="s">
        <v>7862</v>
      </c>
      <c r="B26" s="995">
        <f>SUMIFS(Supplier!E3079:E3133,Supplier!C3079:C3133,s!A26,Supplier!B3079:B3133,s!$B$1)</f>
        <v>0</v>
      </c>
      <c r="C26" s="686"/>
      <c r="D26" s="686"/>
      <c r="E26" s="994"/>
      <c r="F26" s="994"/>
      <c r="G26" s="994"/>
      <c r="H26" s="994"/>
      <c r="I26" s="994"/>
      <c r="J26" s="994"/>
      <c r="K26" s="994"/>
      <c r="L26" s="994"/>
      <c r="M26" s="994"/>
      <c r="N26" s="994"/>
      <c r="O26" s="994"/>
      <c r="P26" s="994"/>
      <c r="Q26" s="994"/>
      <c r="R26" s="994"/>
      <c r="S26" s="994"/>
      <c r="T26" s="994"/>
      <c r="U26" s="994"/>
      <c r="V26" s="994"/>
      <c r="W26" s="994"/>
      <c r="X26" s="994"/>
      <c r="Y26" s="994"/>
      <c r="Z26" s="994"/>
      <c r="AA26" s="994"/>
      <c r="AB26" s="994"/>
      <c r="AC26" s="994"/>
      <c r="AD26" s="994"/>
      <c r="AE26" s="994"/>
      <c r="AF26" s="994"/>
      <c r="AG26" s="994"/>
      <c r="AH26" s="994"/>
      <c r="AI26" s="994"/>
      <c r="AJ26" s="994"/>
    </row>
    <row r="27" spans="1:36" ht="26.25" x14ac:dyDescent="0.4">
      <c r="A27" s="990" t="s">
        <v>5069</v>
      </c>
      <c r="B27" s="995">
        <f>SUMIFS(Supplier!E3080:E3138,Supplier!C3080:C3138,s!A27,Supplier!B3080:B3138,s!$B$1)</f>
        <v>0</v>
      </c>
      <c r="C27" s="686"/>
      <c r="D27" s="686"/>
      <c r="E27" s="994"/>
      <c r="F27" s="994"/>
      <c r="G27" s="994"/>
      <c r="H27" s="994"/>
      <c r="I27" s="994"/>
      <c r="J27" s="994"/>
      <c r="K27" s="994"/>
      <c r="L27" s="994"/>
      <c r="M27" s="994"/>
      <c r="N27" s="994"/>
      <c r="O27" s="994"/>
      <c r="P27" s="994"/>
      <c r="Q27" s="994"/>
      <c r="R27" s="994"/>
      <c r="S27" s="994"/>
      <c r="T27" s="994"/>
      <c r="U27" s="994"/>
      <c r="V27" s="994"/>
      <c r="W27" s="994"/>
      <c r="X27" s="994"/>
      <c r="Y27" s="994"/>
      <c r="Z27" s="994"/>
      <c r="AA27" s="994"/>
      <c r="AB27" s="994"/>
      <c r="AC27" s="994"/>
      <c r="AD27" s="994"/>
      <c r="AE27" s="994"/>
      <c r="AF27" s="994"/>
      <c r="AG27" s="994"/>
      <c r="AH27" s="994"/>
      <c r="AI27" s="994"/>
      <c r="AJ27" s="994"/>
    </row>
    <row r="28" spans="1:36" ht="26.25" x14ac:dyDescent="0.4">
      <c r="A28" s="990" t="s">
        <v>8215</v>
      </c>
      <c r="B28" s="995">
        <f>SUMIFS(Supplier!E3081:E3140,Supplier!C3081:C3140,s!A28,Supplier!B3081:B3140,s!$B$1)</f>
        <v>0</v>
      </c>
      <c r="C28" s="686"/>
      <c r="D28" s="686"/>
      <c r="E28" s="994"/>
      <c r="F28" s="994"/>
      <c r="G28" s="994"/>
      <c r="H28" s="994"/>
      <c r="I28" s="994"/>
      <c r="J28" s="994"/>
      <c r="K28" s="994"/>
      <c r="L28" s="994"/>
      <c r="M28" s="994"/>
      <c r="N28" s="994"/>
      <c r="O28" s="994"/>
      <c r="P28" s="994"/>
      <c r="Q28" s="994"/>
      <c r="R28" s="994"/>
      <c r="S28" s="994"/>
      <c r="T28" s="994"/>
      <c r="U28" s="994"/>
      <c r="V28" s="994"/>
      <c r="W28" s="994"/>
      <c r="X28" s="994"/>
      <c r="Y28" s="994"/>
      <c r="Z28" s="994"/>
      <c r="AA28" s="994"/>
      <c r="AB28" s="994"/>
      <c r="AC28" s="994"/>
      <c r="AD28" s="994"/>
      <c r="AE28" s="994"/>
      <c r="AF28" s="994"/>
      <c r="AG28" s="994"/>
      <c r="AH28" s="994"/>
      <c r="AI28" s="994"/>
      <c r="AJ28" s="994"/>
    </row>
    <row r="29" spans="1:36" ht="26.25" x14ac:dyDescent="0.4">
      <c r="A29" s="990" t="s">
        <v>8706</v>
      </c>
      <c r="B29" s="995">
        <f>SUMIFS(Supplier!E3082:E3140,Supplier!C3082:C3140,s!A29,Supplier!B3082:B3140,s!$B$1)</f>
        <v>0</v>
      </c>
      <c r="C29" s="686"/>
      <c r="D29" s="686"/>
      <c r="E29" s="994"/>
      <c r="F29" s="994"/>
      <c r="G29" s="994"/>
      <c r="H29" s="994"/>
      <c r="I29" s="994"/>
      <c r="J29" s="994"/>
      <c r="K29" s="994"/>
      <c r="L29" s="994"/>
      <c r="M29" s="994"/>
      <c r="N29" s="994"/>
      <c r="O29" s="994"/>
      <c r="P29" s="994"/>
      <c r="Q29" s="994"/>
      <c r="R29" s="994"/>
      <c r="S29" s="994"/>
      <c r="T29" s="994"/>
      <c r="U29" s="994"/>
      <c r="V29" s="994"/>
      <c r="W29" s="994"/>
      <c r="X29" s="994"/>
      <c r="Y29" s="994"/>
      <c r="Z29" s="994"/>
      <c r="AA29" s="994"/>
      <c r="AB29" s="994"/>
      <c r="AC29" s="994"/>
      <c r="AD29" s="994"/>
      <c r="AE29" s="994"/>
      <c r="AF29" s="994"/>
      <c r="AG29" s="994"/>
      <c r="AH29" s="994"/>
      <c r="AI29" s="994"/>
      <c r="AJ29" s="994"/>
    </row>
    <row r="30" spans="1:36" ht="26.25" x14ac:dyDescent="0.4">
      <c r="A30" s="990" t="s">
        <v>7560</v>
      </c>
      <c r="B30" s="995">
        <f>SUMIFS(Supplier!E3083:E3157,Supplier!C3083:C3157,s!A30,Supplier!B3083:B3157,s!$B$1)</f>
        <v>0</v>
      </c>
      <c r="C30" s="686"/>
      <c r="D30" s="686"/>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994"/>
      <c r="AI30" s="994"/>
      <c r="AJ30" s="994"/>
    </row>
    <row r="31" spans="1:36" ht="26.25" x14ac:dyDescent="0.4">
      <c r="A31" s="990" t="s">
        <v>7773</v>
      </c>
      <c r="B31" s="995">
        <f>SUMIFS(Supplier!E3084:E3157,Supplier!C3084:C3157,s!A31,Supplier!B3084:B3157,s!$B$1)</f>
        <v>0</v>
      </c>
      <c r="C31" s="686"/>
      <c r="D31" s="686"/>
      <c r="E31" s="994"/>
      <c r="F31" s="994"/>
      <c r="G31" s="994"/>
      <c r="H31" s="994"/>
      <c r="I31" s="994"/>
      <c r="J31" s="994"/>
      <c r="K31" s="994"/>
      <c r="L31" s="994"/>
      <c r="M31" s="994"/>
      <c r="N31" s="994"/>
      <c r="O31" s="994"/>
      <c r="P31" s="994"/>
      <c r="Q31" s="994"/>
      <c r="R31" s="994"/>
      <c r="S31" s="994"/>
      <c r="T31" s="994"/>
      <c r="U31" s="994"/>
      <c r="V31" s="994"/>
      <c r="W31" s="994"/>
      <c r="X31" s="994"/>
      <c r="Y31" s="994"/>
      <c r="Z31" s="994"/>
      <c r="AA31" s="994"/>
      <c r="AB31" s="994"/>
      <c r="AC31" s="994"/>
      <c r="AD31" s="994"/>
      <c r="AE31" s="994"/>
      <c r="AF31" s="994"/>
      <c r="AG31" s="994"/>
      <c r="AH31" s="994"/>
      <c r="AI31" s="994"/>
      <c r="AJ31" s="994"/>
    </row>
    <row r="32" spans="1:36" ht="26.25" x14ac:dyDescent="0.4">
      <c r="A32" s="990" t="s">
        <v>7514</v>
      </c>
      <c r="B32" s="686"/>
      <c r="C32" s="686"/>
      <c r="D32" s="686"/>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994"/>
      <c r="AI32" s="994"/>
      <c r="AJ32" s="994"/>
    </row>
    <row r="33" spans="1:36" ht="26.25" x14ac:dyDescent="0.4">
      <c r="A33" s="990" t="s">
        <v>3225</v>
      </c>
      <c r="B33" s="686"/>
      <c r="C33" s="686"/>
      <c r="D33" s="686"/>
      <c r="E33" s="994"/>
      <c r="F33" s="994"/>
      <c r="G33" s="994"/>
      <c r="H33" s="994"/>
      <c r="I33" s="994"/>
      <c r="J33" s="994"/>
      <c r="K33" s="994"/>
      <c r="L33" s="994"/>
      <c r="M33" s="994"/>
      <c r="N33" s="994"/>
      <c r="O33" s="994"/>
      <c r="P33" s="994"/>
      <c r="Q33" s="994"/>
      <c r="R33" s="994"/>
      <c r="S33" s="994"/>
      <c r="T33" s="994"/>
      <c r="U33" s="994"/>
      <c r="V33" s="994"/>
      <c r="W33" s="994"/>
      <c r="X33" s="994"/>
      <c r="Y33" s="994"/>
      <c r="Z33" s="994"/>
      <c r="AA33" s="994"/>
      <c r="AB33" s="994"/>
      <c r="AC33" s="994"/>
      <c r="AD33" s="994"/>
      <c r="AE33" s="994"/>
      <c r="AF33" s="994"/>
      <c r="AG33" s="994"/>
      <c r="AH33" s="994"/>
      <c r="AI33" s="994"/>
      <c r="AJ33" s="994"/>
    </row>
    <row r="34" spans="1:36" ht="26.25" x14ac:dyDescent="0.4">
      <c r="A34" s="990" t="s">
        <v>7747</v>
      </c>
      <c r="B34" s="686"/>
      <c r="C34" s="686"/>
      <c r="D34" s="686"/>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994"/>
      <c r="AI34" s="994"/>
      <c r="AJ34" s="994"/>
    </row>
    <row r="35" spans="1:36" ht="26.25" x14ac:dyDescent="0.4">
      <c r="A35" s="990" t="s">
        <v>6806</v>
      </c>
      <c r="B35" s="686"/>
      <c r="C35" s="686"/>
      <c r="D35" s="686"/>
      <c r="E35" s="994"/>
      <c r="F35" s="994"/>
      <c r="G35" s="994"/>
      <c r="H35" s="994"/>
      <c r="I35" s="994"/>
      <c r="J35" s="994"/>
      <c r="K35" s="994"/>
      <c r="L35" s="994"/>
      <c r="M35" s="994"/>
      <c r="N35" s="994"/>
      <c r="O35" s="994"/>
      <c r="P35" s="994"/>
      <c r="Q35" s="994"/>
      <c r="R35" s="994"/>
      <c r="S35" s="994"/>
      <c r="T35" s="994"/>
      <c r="U35" s="994"/>
      <c r="V35" s="994"/>
      <c r="W35" s="994"/>
      <c r="X35" s="994"/>
      <c r="Y35" s="994"/>
      <c r="Z35" s="994"/>
      <c r="AA35" s="994"/>
      <c r="AB35" s="994"/>
      <c r="AC35" s="994"/>
      <c r="AD35" s="994"/>
      <c r="AE35" s="994"/>
      <c r="AF35" s="994"/>
      <c r="AG35" s="994"/>
      <c r="AH35" s="994"/>
      <c r="AI35" s="994"/>
      <c r="AJ35" s="994"/>
    </row>
    <row r="36" spans="1:36" ht="26.25" x14ac:dyDescent="0.4">
      <c r="A36" s="990" t="s">
        <v>1523</v>
      </c>
      <c r="B36" s="686"/>
      <c r="C36" s="686"/>
      <c r="D36" s="686"/>
      <c r="E36" s="994"/>
      <c r="F36" s="994"/>
      <c r="G36" s="994"/>
      <c r="H36" s="994"/>
      <c r="I36" s="994"/>
      <c r="J36" s="994"/>
      <c r="K36" s="994"/>
      <c r="L36" s="994"/>
      <c r="M36" s="994"/>
      <c r="N36" s="994"/>
      <c r="O36" s="994"/>
      <c r="P36" s="994"/>
      <c r="Q36" s="994"/>
      <c r="R36" s="994"/>
      <c r="S36" s="994"/>
      <c r="T36" s="994"/>
      <c r="U36" s="994"/>
      <c r="V36" s="994"/>
      <c r="W36" s="994"/>
      <c r="X36" s="994"/>
      <c r="Y36" s="994"/>
      <c r="Z36" s="994"/>
      <c r="AA36" s="994"/>
      <c r="AB36" s="994"/>
      <c r="AC36" s="994"/>
      <c r="AD36" s="994"/>
      <c r="AE36" s="994"/>
      <c r="AF36" s="994"/>
      <c r="AG36" s="994"/>
      <c r="AH36" s="994"/>
      <c r="AI36" s="994"/>
      <c r="AJ36" s="994"/>
    </row>
    <row r="37" spans="1:36" ht="26.25" x14ac:dyDescent="0.4">
      <c r="A37" s="990" t="s">
        <v>3706</v>
      </c>
      <c r="B37" s="686"/>
      <c r="C37" s="686"/>
      <c r="D37" s="686"/>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row>
    <row r="38" spans="1:36" ht="26.25" x14ac:dyDescent="0.4">
      <c r="A38" s="990" t="s">
        <v>7952</v>
      </c>
      <c r="B38" s="686"/>
      <c r="C38" s="686"/>
      <c r="D38" s="686"/>
      <c r="E38" s="994"/>
      <c r="F38" s="994"/>
      <c r="G38" s="994"/>
      <c r="H38" s="994"/>
      <c r="I38" s="994"/>
      <c r="J38" s="994"/>
      <c r="K38" s="994"/>
      <c r="L38" s="994"/>
      <c r="M38" s="994"/>
      <c r="N38" s="994"/>
      <c r="O38" s="994"/>
      <c r="P38" s="994"/>
      <c r="Q38" s="994"/>
      <c r="R38" s="994"/>
      <c r="S38" s="994"/>
      <c r="T38" s="994"/>
      <c r="U38" s="994"/>
      <c r="V38" s="994"/>
      <c r="W38" s="994"/>
      <c r="X38" s="994"/>
      <c r="Y38" s="994"/>
      <c r="Z38" s="994"/>
      <c r="AA38" s="994"/>
      <c r="AB38" s="994"/>
      <c r="AC38" s="994"/>
      <c r="AD38" s="994"/>
      <c r="AE38" s="994"/>
      <c r="AF38" s="994"/>
      <c r="AG38" s="994"/>
      <c r="AH38" s="994"/>
      <c r="AI38" s="994"/>
      <c r="AJ38" s="994"/>
    </row>
    <row r="39" spans="1:36" ht="26.25" x14ac:dyDescent="0.4">
      <c r="A39" s="990" t="s">
        <v>3665</v>
      </c>
      <c r="B39" s="686"/>
      <c r="C39" s="686"/>
      <c r="D39" s="686"/>
      <c r="E39" s="994"/>
      <c r="F39" s="994"/>
      <c r="G39" s="994"/>
      <c r="H39" s="994"/>
      <c r="I39" s="994"/>
      <c r="J39" s="994"/>
      <c r="K39" s="994"/>
      <c r="L39" s="994"/>
      <c r="M39" s="994"/>
      <c r="N39" s="994"/>
      <c r="O39" s="994"/>
      <c r="P39" s="994"/>
      <c r="Q39" s="994"/>
      <c r="R39" s="994"/>
      <c r="S39" s="994"/>
      <c r="T39" s="994"/>
      <c r="U39" s="994"/>
      <c r="V39" s="994"/>
      <c r="W39" s="994"/>
      <c r="X39" s="994"/>
      <c r="Y39" s="994"/>
      <c r="Z39" s="994"/>
      <c r="AA39" s="994"/>
      <c r="AB39" s="994"/>
      <c r="AC39" s="994"/>
      <c r="AD39" s="994"/>
      <c r="AE39" s="994"/>
      <c r="AF39" s="994"/>
      <c r="AG39" s="994"/>
      <c r="AH39" s="994"/>
      <c r="AI39" s="994"/>
      <c r="AJ39" s="994"/>
    </row>
    <row r="40" spans="1:36" ht="26.25" x14ac:dyDescent="0.4">
      <c r="A40" s="990" t="s">
        <v>8241</v>
      </c>
      <c r="B40" s="686"/>
      <c r="C40" s="686"/>
      <c r="D40" s="686"/>
      <c r="E40" s="994"/>
      <c r="F40" s="994"/>
      <c r="G40" s="994"/>
      <c r="H40" s="994"/>
      <c r="I40" s="994"/>
      <c r="J40" s="994"/>
      <c r="K40" s="994"/>
      <c r="L40" s="994"/>
      <c r="M40" s="994"/>
      <c r="N40" s="994"/>
      <c r="O40" s="994"/>
      <c r="P40" s="994"/>
      <c r="Q40" s="994"/>
      <c r="R40" s="994"/>
      <c r="S40" s="994"/>
      <c r="T40" s="994"/>
      <c r="U40" s="994"/>
      <c r="V40" s="994"/>
      <c r="W40" s="994"/>
      <c r="X40" s="994"/>
      <c r="Y40" s="994"/>
      <c r="Z40" s="994"/>
      <c r="AA40" s="994"/>
      <c r="AB40" s="994"/>
      <c r="AC40" s="994"/>
      <c r="AD40" s="994"/>
      <c r="AE40" s="994"/>
      <c r="AF40" s="994"/>
      <c r="AG40" s="994"/>
      <c r="AH40" s="994"/>
      <c r="AI40" s="994"/>
      <c r="AJ40" s="994"/>
    </row>
    <row r="41" spans="1:36" ht="26.25" x14ac:dyDescent="0.4">
      <c r="A41" s="990" t="s">
        <v>2585</v>
      </c>
      <c r="B41" s="686"/>
      <c r="C41" s="686"/>
      <c r="D41" s="686"/>
      <c r="E41" s="994"/>
      <c r="F41" s="994"/>
      <c r="G41" s="994"/>
      <c r="H41" s="994"/>
      <c r="I41" s="994"/>
      <c r="J41" s="994"/>
      <c r="K41" s="994"/>
      <c r="L41" s="994"/>
      <c r="M41" s="994"/>
      <c r="N41" s="994"/>
      <c r="O41" s="994"/>
      <c r="P41" s="994"/>
      <c r="Q41" s="994"/>
      <c r="R41" s="994"/>
      <c r="S41" s="994"/>
      <c r="T41" s="994"/>
      <c r="U41" s="994"/>
      <c r="V41" s="994"/>
      <c r="W41" s="994"/>
      <c r="X41" s="994"/>
      <c r="Y41" s="994"/>
      <c r="Z41" s="994"/>
      <c r="AA41" s="994"/>
      <c r="AB41" s="994"/>
      <c r="AC41" s="994"/>
      <c r="AD41" s="994"/>
      <c r="AE41" s="994"/>
      <c r="AF41" s="994"/>
      <c r="AG41" s="994"/>
      <c r="AH41" s="994"/>
      <c r="AI41" s="994"/>
      <c r="AJ41" s="994"/>
    </row>
    <row r="42" spans="1:36" ht="26.25" x14ac:dyDescent="0.4">
      <c r="A42" s="990" t="s">
        <v>8387</v>
      </c>
      <c r="B42" s="686"/>
      <c r="C42" s="686"/>
      <c r="D42" s="686"/>
      <c r="E42" s="994"/>
      <c r="F42" s="994"/>
      <c r="G42" s="994"/>
      <c r="H42" s="994"/>
      <c r="I42" s="994"/>
      <c r="J42" s="994"/>
      <c r="K42" s="994"/>
      <c r="L42" s="994"/>
      <c r="M42" s="994"/>
      <c r="N42" s="994"/>
      <c r="O42" s="994"/>
      <c r="P42" s="994"/>
      <c r="Q42" s="994"/>
      <c r="R42" s="994"/>
      <c r="S42" s="994"/>
      <c r="T42" s="994"/>
      <c r="U42" s="994"/>
      <c r="V42" s="994"/>
      <c r="W42" s="994"/>
      <c r="X42" s="994"/>
      <c r="Y42" s="994"/>
      <c r="Z42" s="994"/>
      <c r="AA42" s="994"/>
      <c r="AB42" s="994"/>
      <c r="AC42" s="994"/>
      <c r="AD42" s="994"/>
      <c r="AE42" s="994"/>
      <c r="AF42" s="994"/>
      <c r="AG42" s="994"/>
      <c r="AH42" s="994"/>
      <c r="AI42" s="994"/>
      <c r="AJ42" s="994"/>
    </row>
    <row r="43" spans="1:36" ht="26.25" x14ac:dyDescent="0.4">
      <c r="A43" s="990" t="s">
        <v>8388</v>
      </c>
      <c r="B43" s="686"/>
      <c r="C43" s="686"/>
      <c r="D43" s="686"/>
      <c r="E43" s="994"/>
      <c r="F43" s="994"/>
      <c r="G43" s="994"/>
      <c r="H43" s="994"/>
      <c r="I43" s="994"/>
      <c r="J43" s="994"/>
      <c r="K43" s="994"/>
      <c r="L43" s="994"/>
      <c r="M43" s="994"/>
      <c r="N43" s="994"/>
      <c r="O43" s="994"/>
      <c r="P43" s="994"/>
      <c r="Q43" s="994"/>
      <c r="R43" s="994"/>
      <c r="S43" s="994"/>
      <c r="T43" s="994"/>
      <c r="U43" s="994"/>
      <c r="V43" s="994"/>
      <c r="W43" s="994"/>
      <c r="X43" s="994"/>
      <c r="Y43" s="994"/>
      <c r="Z43" s="994"/>
      <c r="AA43" s="994"/>
      <c r="AB43" s="994"/>
      <c r="AC43" s="994"/>
      <c r="AD43" s="994"/>
      <c r="AE43" s="994"/>
      <c r="AF43" s="994"/>
      <c r="AG43" s="994"/>
      <c r="AH43" s="994"/>
      <c r="AI43" s="994"/>
      <c r="AJ43" s="994"/>
    </row>
    <row r="44" spans="1:36" ht="26.25" x14ac:dyDescent="0.4">
      <c r="A44" s="990" t="s">
        <v>4409</v>
      </c>
      <c r="B44" s="686"/>
      <c r="C44" s="686"/>
      <c r="D44" s="686"/>
      <c r="E44" s="994"/>
      <c r="F44" s="994"/>
      <c r="G44" s="994"/>
      <c r="H44" s="994"/>
      <c r="I44" s="994"/>
      <c r="J44" s="994"/>
      <c r="K44" s="994"/>
      <c r="L44" s="994"/>
      <c r="M44" s="994"/>
      <c r="N44" s="994"/>
      <c r="O44" s="994"/>
      <c r="P44" s="994"/>
      <c r="Q44" s="994"/>
      <c r="R44" s="994"/>
      <c r="S44" s="994"/>
      <c r="T44" s="994"/>
      <c r="U44" s="994"/>
      <c r="V44" s="994"/>
      <c r="W44" s="994"/>
      <c r="X44" s="994"/>
      <c r="Y44" s="994"/>
      <c r="Z44" s="994"/>
      <c r="AA44" s="994"/>
      <c r="AB44" s="994"/>
      <c r="AC44" s="994"/>
      <c r="AD44" s="994"/>
      <c r="AE44" s="994"/>
      <c r="AF44" s="994"/>
      <c r="AG44" s="994"/>
      <c r="AH44" s="994"/>
      <c r="AI44" s="994"/>
      <c r="AJ44" s="994"/>
    </row>
    <row r="45" spans="1:36" ht="26.25" x14ac:dyDescent="0.4">
      <c r="A45" s="990" t="s">
        <v>7487</v>
      </c>
      <c r="B45" s="686"/>
      <c r="C45" s="686"/>
      <c r="D45" s="686"/>
      <c r="E45" s="994"/>
      <c r="F45" s="994"/>
      <c r="G45" s="994"/>
      <c r="H45" s="994"/>
      <c r="I45" s="994"/>
      <c r="J45" s="994"/>
      <c r="K45" s="994"/>
      <c r="L45" s="994"/>
      <c r="M45" s="994"/>
      <c r="N45" s="994"/>
      <c r="O45" s="994"/>
      <c r="P45" s="994"/>
      <c r="Q45" s="994"/>
      <c r="R45" s="994"/>
      <c r="S45" s="994"/>
      <c r="T45" s="994"/>
      <c r="U45" s="994"/>
      <c r="V45" s="994"/>
      <c r="W45" s="994"/>
      <c r="X45" s="994"/>
      <c r="Y45" s="994"/>
      <c r="Z45" s="994"/>
      <c r="AA45" s="994"/>
      <c r="AB45" s="994"/>
      <c r="AC45" s="994"/>
      <c r="AD45" s="994"/>
      <c r="AE45" s="994"/>
      <c r="AF45" s="994"/>
      <c r="AG45" s="994"/>
      <c r="AH45" s="994"/>
      <c r="AI45" s="994"/>
      <c r="AJ45" s="994"/>
    </row>
    <row r="46" spans="1:36" ht="26.25" x14ac:dyDescent="0.4">
      <c r="A46" s="990" t="s">
        <v>7179</v>
      </c>
      <c r="B46" s="686"/>
      <c r="C46" s="686"/>
      <c r="D46" s="686"/>
      <c r="E46" s="994"/>
      <c r="F46" s="994"/>
      <c r="G46" s="994"/>
      <c r="H46" s="994"/>
      <c r="I46" s="994"/>
      <c r="J46" s="994"/>
      <c r="K46" s="994"/>
      <c r="L46" s="994"/>
      <c r="M46" s="994"/>
      <c r="N46" s="994"/>
      <c r="O46" s="994"/>
      <c r="P46" s="994"/>
      <c r="Q46" s="994"/>
      <c r="R46" s="994"/>
      <c r="S46" s="994"/>
      <c r="T46" s="994"/>
      <c r="U46" s="994"/>
      <c r="V46" s="994"/>
      <c r="W46" s="994"/>
      <c r="X46" s="994"/>
      <c r="Y46" s="994"/>
      <c r="Z46" s="994"/>
      <c r="AA46" s="994"/>
      <c r="AB46" s="994"/>
      <c r="AC46" s="994"/>
      <c r="AD46" s="994"/>
      <c r="AE46" s="994"/>
      <c r="AF46" s="994"/>
      <c r="AG46" s="994"/>
      <c r="AH46" s="994"/>
      <c r="AI46" s="994"/>
      <c r="AJ46" s="994"/>
    </row>
    <row r="47" spans="1:36" ht="26.25" x14ac:dyDescent="0.4">
      <c r="A47" s="990" t="s">
        <v>7180</v>
      </c>
      <c r="B47" s="686"/>
      <c r="C47" s="686"/>
      <c r="D47" s="686"/>
      <c r="E47" s="994"/>
      <c r="F47" s="994"/>
      <c r="G47" s="994"/>
      <c r="H47" s="994"/>
      <c r="I47" s="994"/>
      <c r="J47" s="994"/>
      <c r="K47" s="994"/>
      <c r="L47" s="994"/>
      <c r="M47" s="994"/>
      <c r="N47" s="994"/>
      <c r="O47" s="994"/>
      <c r="P47" s="994"/>
      <c r="Q47" s="994"/>
      <c r="R47" s="994"/>
      <c r="S47" s="994"/>
      <c r="T47" s="994"/>
      <c r="U47" s="994"/>
      <c r="V47" s="994"/>
      <c r="W47" s="994"/>
      <c r="X47" s="994"/>
      <c r="Y47" s="994"/>
      <c r="Z47" s="994"/>
      <c r="AA47" s="994"/>
      <c r="AB47" s="994"/>
      <c r="AC47" s="994"/>
      <c r="AD47" s="994"/>
      <c r="AE47" s="994"/>
      <c r="AF47" s="994"/>
      <c r="AG47" s="994"/>
      <c r="AH47" s="994"/>
      <c r="AI47" s="994"/>
      <c r="AJ47" s="994"/>
    </row>
    <row r="48" spans="1:36" ht="26.25" x14ac:dyDescent="0.4">
      <c r="A48" s="990" t="s">
        <v>437</v>
      </c>
      <c r="B48" s="686"/>
      <c r="C48" s="686"/>
      <c r="D48" s="686"/>
      <c r="E48" s="994"/>
      <c r="F48" s="994"/>
      <c r="G48" s="994"/>
      <c r="H48" s="994"/>
      <c r="I48" s="994"/>
      <c r="J48" s="994"/>
      <c r="K48" s="994"/>
      <c r="L48" s="994"/>
      <c r="M48" s="994"/>
      <c r="N48" s="994"/>
      <c r="O48" s="994"/>
      <c r="P48" s="994"/>
      <c r="Q48" s="994"/>
      <c r="R48" s="994"/>
      <c r="S48" s="994"/>
      <c r="T48" s="994"/>
      <c r="U48" s="994"/>
      <c r="V48" s="994"/>
      <c r="W48" s="994"/>
      <c r="X48" s="994"/>
      <c r="Y48" s="994"/>
      <c r="Z48" s="994"/>
      <c r="AA48" s="994"/>
      <c r="AB48" s="994"/>
      <c r="AC48" s="994"/>
      <c r="AD48" s="994"/>
      <c r="AE48" s="994"/>
      <c r="AF48" s="994"/>
      <c r="AG48" s="994"/>
      <c r="AH48" s="994"/>
      <c r="AI48" s="994"/>
      <c r="AJ48" s="994"/>
    </row>
    <row r="49" spans="1:36" ht="26.25" x14ac:dyDescent="0.4">
      <c r="A49" s="990" t="s">
        <v>6805</v>
      </c>
      <c r="B49" s="686"/>
      <c r="C49" s="686"/>
      <c r="D49" s="686"/>
      <c r="E49" s="994"/>
      <c r="F49" s="994"/>
      <c r="G49" s="994"/>
      <c r="H49" s="994"/>
      <c r="I49" s="994"/>
      <c r="J49" s="994"/>
      <c r="K49" s="994"/>
      <c r="L49" s="994"/>
      <c r="M49" s="994"/>
      <c r="N49" s="994"/>
      <c r="O49" s="994"/>
      <c r="P49" s="994"/>
      <c r="Q49" s="994"/>
      <c r="R49" s="994"/>
      <c r="S49" s="994"/>
      <c r="T49" s="994"/>
      <c r="U49" s="994"/>
      <c r="V49" s="994"/>
      <c r="W49" s="994"/>
      <c r="X49" s="994"/>
      <c r="Y49" s="994"/>
      <c r="Z49" s="994"/>
      <c r="AA49" s="994"/>
      <c r="AB49" s="994"/>
      <c r="AC49" s="994"/>
      <c r="AD49" s="994"/>
      <c r="AE49" s="994"/>
      <c r="AF49" s="994"/>
      <c r="AG49" s="994"/>
      <c r="AH49" s="994"/>
      <c r="AI49" s="994"/>
      <c r="AJ49" s="994"/>
    </row>
    <row r="50" spans="1:36" ht="26.25" x14ac:dyDescent="0.4">
      <c r="A50" s="990" t="s">
        <v>7240</v>
      </c>
      <c r="B50" s="686"/>
      <c r="C50" s="686"/>
      <c r="D50" s="686"/>
      <c r="E50" s="994"/>
      <c r="F50" s="994"/>
      <c r="G50" s="994"/>
      <c r="H50" s="994"/>
      <c r="I50" s="994"/>
      <c r="J50" s="994"/>
      <c r="K50" s="994"/>
      <c r="L50" s="994"/>
      <c r="M50" s="994"/>
      <c r="N50" s="994"/>
      <c r="O50" s="994"/>
      <c r="P50" s="994"/>
      <c r="Q50" s="994"/>
      <c r="R50" s="994"/>
      <c r="S50" s="994"/>
      <c r="T50" s="994"/>
      <c r="U50" s="994"/>
      <c r="V50" s="994"/>
      <c r="W50" s="994"/>
      <c r="X50" s="994"/>
      <c r="Y50" s="994"/>
      <c r="Z50" s="994"/>
      <c r="AA50" s="994"/>
      <c r="AB50" s="994"/>
      <c r="AC50" s="994"/>
      <c r="AD50" s="994"/>
      <c r="AE50" s="994"/>
      <c r="AF50" s="994"/>
      <c r="AG50" s="994"/>
      <c r="AH50" s="994"/>
      <c r="AI50" s="994"/>
      <c r="AJ50" s="994"/>
    </row>
    <row r="51" spans="1:36" x14ac:dyDescent="0.25">
      <c r="B51" s="686"/>
      <c r="C51" s="686"/>
      <c r="D51" s="686"/>
      <c r="E51" s="994"/>
      <c r="F51" s="994"/>
      <c r="G51" s="994"/>
      <c r="H51" s="994"/>
      <c r="I51" s="994"/>
      <c r="J51" s="994"/>
      <c r="K51" s="994"/>
      <c r="L51" s="994"/>
      <c r="M51" s="994"/>
      <c r="N51" s="994"/>
      <c r="O51" s="994"/>
      <c r="P51" s="994"/>
      <c r="Q51" s="994"/>
      <c r="R51" s="994"/>
      <c r="S51" s="994"/>
      <c r="T51" s="994"/>
      <c r="U51" s="994"/>
      <c r="V51" s="994"/>
      <c r="W51" s="994"/>
      <c r="X51" s="994"/>
      <c r="Y51" s="994"/>
      <c r="Z51" s="994"/>
      <c r="AA51" s="994"/>
      <c r="AB51" s="994"/>
      <c r="AC51" s="994"/>
      <c r="AD51" s="994"/>
      <c r="AE51" s="994"/>
      <c r="AF51" s="994"/>
      <c r="AG51" s="994"/>
      <c r="AH51" s="994"/>
      <c r="AI51" s="994"/>
      <c r="AJ51" s="994"/>
    </row>
    <row r="52" spans="1:36" x14ac:dyDescent="0.25">
      <c r="B52" s="686"/>
      <c r="C52" s="686"/>
      <c r="D52" s="686"/>
      <c r="E52" s="994"/>
      <c r="F52" s="994"/>
      <c r="G52" s="994"/>
      <c r="H52" s="994"/>
      <c r="I52" s="994"/>
      <c r="J52" s="994"/>
      <c r="K52" s="994"/>
      <c r="L52" s="994"/>
      <c r="M52" s="994"/>
      <c r="N52" s="994"/>
      <c r="O52" s="994"/>
      <c r="P52" s="994"/>
      <c r="Q52" s="994"/>
      <c r="R52" s="994"/>
      <c r="S52" s="994"/>
      <c r="T52" s="994"/>
      <c r="U52" s="994"/>
      <c r="V52" s="994"/>
      <c r="W52" s="994"/>
      <c r="X52" s="994"/>
      <c r="Y52" s="994"/>
      <c r="Z52" s="994"/>
      <c r="AA52" s="994"/>
      <c r="AB52" s="994"/>
      <c r="AC52" s="994"/>
      <c r="AD52" s="994"/>
      <c r="AE52" s="994"/>
      <c r="AF52" s="994"/>
      <c r="AG52" s="994"/>
      <c r="AH52" s="994"/>
      <c r="AI52" s="994"/>
      <c r="AJ52" s="994"/>
    </row>
    <row r="53" spans="1:36" x14ac:dyDescent="0.25">
      <c r="B53" s="686"/>
      <c r="C53" s="686"/>
      <c r="D53" s="686"/>
      <c r="E53" s="994"/>
      <c r="F53" s="994"/>
      <c r="G53" s="994"/>
      <c r="H53" s="994"/>
      <c r="I53" s="994"/>
      <c r="J53" s="994"/>
      <c r="K53" s="994"/>
      <c r="L53" s="994"/>
      <c r="M53" s="994"/>
      <c r="N53" s="994"/>
      <c r="O53" s="994"/>
      <c r="P53" s="994"/>
      <c r="Q53" s="994"/>
      <c r="R53" s="994"/>
      <c r="S53" s="994"/>
      <c r="T53" s="994"/>
      <c r="U53" s="994"/>
      <c r="V53" s="994"/>
      <c r="W53" s="994"/>
      <c r="X53" s="994"/>
      <c r="Y53" s="994"/>
      <c r="Z53" s="994"/>
      <c r="AA53" s="994"/>
      <c r="AB53" s="994"/>
      <c r="AC53" s="994"/>
      <c r="AD53" s="994"/>
      <c r="AE53" s="994"/>
      <c r="AF53" s="994"/>
      <c r="AG53" s="994"/>
      <c r="AH53" s="994"/>
      <c r="AI53" s="994"/>
      <c r="AJ53" s="994"/>
    </row>
    <row r="54" spans="1:36" x14ac:dyDescent="0.25">
      <c r="B54" s="686"/>
      <c r="C54" s="686"/>
      <c r="D54" s="686"/>
      <c r="E54" s="994"/>
      <c r="F54" s="994"/>
      <c r="G54" s="994"/>
      <c r="H54" s="994"/>
      <c r="I54" s="994"/>
      <c r="J54" s="994"/>
      <c r="K54" s="994"/>
      <c r="L54" s="994"/>
      <c r="M54" s="994"/>
      <c r="N54" s="994"/>
      <c r="O54" s="994"/>
      <c r="P54" s="994"/>
      <c r="Q54" s="994"/>
      <c r="R54" s="994"/>
      <c r="S54" s="994"/>
      <c r="T54" s="994"/>
      <c r="U54" s="994"/>
      <c r="V54" s="994"/>
      <c r="W54" s="994"/>
      <c r="X54" s="994"/>
      <c r="Y54" s="994"/>
      <c r="Z54" s="994"/>
      <c r="AA54" s="994"/>
      <c r="AB54" s="994"/>
      <c r="AC54" s="994"/>
      <c r="AD54" s="994"/>
      <c r="AE54" s="994"/>
      <c r="AF54" s="994"/>
      <c r="AG54" s="994"/>
      <c r="AH54" s="994"/>
      <c r="AI54" s="994"/>
      <c r="AJ54" s="994"/>
    </row>
    <row r="55" spans="1:36" x14ac:dyDescent="0.25">
      <c r="B55" s="686"/>
      <c r="C55" s="686"/>
      <c r="D55" s="686"/>
      <c r="E55" s="994"/>
      <c r="F55" s="994"/>
      <c r="G55" s="994"/>
      <c r="H55" s="994"/>
      <c r="I55" s="994"/>
      <c r="J55" s="994"/>
      <c r="K55" s="994"/>
      <c r="L55" s="994"/>
      <c r="M55" s="994"/>
      <c r="N55" s="994"/>
      <c r="O55" s="994"/>
      <c r="P55" s="994"/>
      <c r="Q55" s="994"/>
      <c r="R55" s="994"/>
      <c r="S55" s="994"/>
      <c r="T55" s="994"/>
      <c r="U55" s="994"/>
      <c r="V55" s="994"/>
      <c r="W55" s="994"/>
      <c r="X55" s="994"/>
      <c r="Y55" s="994"/>
      <c r="Z55" s="994"/>
      <c r="AA55" s="994"/>
      <c r="AB55" s="994"/>
      <c r="AC55" s="994"/>
      <c r="AD55" s="994"/>
      <c r="AE55" s="994"/>
      <c r="AF55" s="994"/>
      <c r="AG55" s="994"/>
      <c r="AH55" s="994"/>
      <c r="AI55" s="994"/>
      <c r="AJ55" s="994"/>
    </row>
    <row r="56" spans="1:36" x14ac:dyDescent="0.25">
      <c r="B56" s="686"/>
      <c r="C56" s="686"/>
      <c r="D56" s="686"/>
      <c r="E56" s="994"/>
      <c r="F56" s="994"/>
      <c r="G56" s="994"/>
      <c r="H56" s="994"/>
      <c r="I56" s="994"/>
      <c r="J56" s="994"/>
      <c r="K56" s="994"/>
      <c r="L56" s="994"/>
      <c r="M56" s="994"/>
      <c r="N56" s="994"/>
      <c r="O56" s="994"/>
      <c r="P56" s="994"/>
      <c r="Q56" s="994"/>
      <c r="R56" s="994"/>
      <c r="S56" s="994"/>
      <c r="T56" s="994"/>
      <c r="U56" s="994"/>
      <c r="V56" s="994"/>
      <c r="W56" s="994"/>
      <c r="X56" s="994"/>
      <c r="Y56" s="994"/>
      <c r="Z56" s="994"/>
      <c r="AA56" s="994"/>
      <c r="AB56" s="994"/>
      <c r="AC56" s="994"/>
      <c r="AD56" s="994"/>
      <c r="AE56" s="994"/>
      <c r="AF56" s="994"/>
      <c r="AG56" s="994"/>
      <c r="AH56" s="994"/>
      <c r="AI56" s="994"/>
      <c r="AJ56" s="994"/>
    </row>
    <row r="57" spans="1:36" x14ac:dyDescent="0.25">
      <c r="B57" s="686"/>
      <c r="C57" s="686"/>
      <c r="D57" s="686"/>
      <c r="E57" s="994"/>
      <c r="F57" s="994"/>
      <c r="G57" s="994"/>
      <c r="H57" s="994"/>
      <c r="I57" s="994"/>
      <c r="J57" s="994"/>
      <c r="K57" s="994"/>
      <c r="L57" s="994"/>
      <c r="M57" s="994"/>
      <c r="N57" s="994"/>
      <c r="O57" s="994"/>
      <c r="P57" s="994"/>
      <c r="Q57" s="994"/>
      <c r="R57" s="994"/>
      <c r="S57" s="994"/>
      <c r="T57" s="994"/>
      <c r="U57" s="994"/>
      <c r="V57" s="994"/>
      <c r="W57" s="994"/>
      <c r="X57" s="994"/>
      <c r="Y57" s="994"/>
      <c r="Z57" s="994"/>
      <c r="AA57" s="994"/>
      <c r="AB57" s="994"/>
      <c r="AC57" s="994"/>
      <c r="AD57" s="994"/>
      <c r="AE57" s="994"/>
      <c r="AF57" s="994"/>
      <c r="AG57" s="994"/>
      <c r="AH57" s="994"/>
      <c r="AI57" s="994"/>
      <c r="AJ57" s="994"/>
    </row>
    <row r="58" spans="1:36" x14ac:dyDescent="0.25">
      <c r="B58" s="686"/>
      <c r="C58" s="686"/>
      <c r="D58" s="686"/>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row>
    <row r="59" spans="1:36" x14ac:dyDescent="0.25">
      <c r="B59" s="686"/>
      <c r="C59" s="686"/>
      <c r="D59" s="686"/>
      <c r="E59" s="994"/>
      <c r="F59" s="994"/>
      <c r="G59" s="994"/>
      <c r="H59" s="994"/>
      <c r="I59" s="994"/>
      <c r="J59" s="994"/>
      <c r="K59" s="994"/>
      <c r="L59" s="994"/>
      <c r="M59" s="994"/>
      <c r="N59" s="994"/>
      <c r="O59" s="994"/>
      <c r="P59" s="994"/>
      <c r="Q59" s="994"/>
      <c r="R59" s="994"/>
      <c r="S59" s="994"/>
      <c r="T59" s="994"/>
      <c r="U59" s="994"/>
      <c r="V59" s="994"/>
      <c r="W59" s="994"/>
      <c r="X59" s="994"/>
      <c r="Y59" s="994"/>
      <c r="Z59" s="994"/>
      <c r="AA59" s="994"/>
      <c r="AB59" s="994"/>
      <c r="AC59" s="994"/>
      <c r="AD59" s="994"/>
      <c r="AE59" s="994"/>
      <c r="AF59" s="994"/>
      <c r="AG59" s="994"/>
      <c r="AH59" s="994"/>
      <c r="AI59" s="994"/>
      <c r="AJ59" s="994"/>
    </row>
    <row r="60" spans="1:36" x14ac:dyDescent="0.25">
      <c r="B60" s="686"/>
      <c r="C60" s="686"/>
      <c r="D60" s="686"/>
      <c r="E60" s="994"/>
      <c r="F60" s="994"/>
      <c r="G60" s="994"/>
      <c r="H60" s="994"/>
      <c r="I60" s="994"/>
      <c r="J60" s="994"/>
      <c r="K60" s="994"/>
      <c r="L60" s="994"/>
      <c r="M60" s="994"/>
      <c r="N60" s="994"/>
      <c r="O60" s="994"/>
      <c r="P60" s="994"/>
      <c r="Q60" s="994"/>
      <c r="R60" s="994"/>
      <c r="S60" s="994"/>
      <c r="T60" s="994"/>
      <c r="U60" s="994"/>
      <c r="V60" s="994"/>
      <c r="W60" s="994"/>
      <c r="X60" s="994"/>
      <c r="Y60" s="994"/>
      <c r="Z60" s="994"/>
      <c r="AA60" s="994"/>
      <c r="AB60" s="994"/>
      <c r="AC60" s="994"/>
      <c r="AD60" s="994"/>
      <c r="AE60" s="994"/>
      <c r="AF60" s="994"/>
      <c r="AG60" s="994"/>
      <c r="AH60" s="994"/>
      <c r="AI60" s="994"/>
      <c r="AJ60" s="994"/>
    </row>
    <row r="61" spans="1:36" x14ac:dyDescent="0.25">
      <c r="B61" s="686"/>
      <c r="C61" s="686"/>
      <c r="D61" s="686"/>
      <c r="E61" s="994"/>
      <c r="F61" s="994"/>
      <c r="G61" s="994"/>
      <c r="H61" s="994"/>
      <c r="I61" s="994"/>
      <c r="J61" s="994"/>
      <c r="K61" s="994"/>
      <c r="L61" s="994"/>
      <c r="M61" s="994"/>
      <c r="N61" s="994"/>
      <c r="O61" s="994"/>
      <c r="P61" s="994"/>
      <c r="Q61" s="994"/>
      <c r="R61" s="994"/>
      <c r="S61" s="994"/>
      <c r="T61" s="994"/>
      <c r="U61" s="994"/>
      <c r="V61" s="994"/>
      <c r="W61" s="994"/>
      <c r="X61" s="994"/>
      <c r="Y61" s="994"/>
      <c r="Z61" s="994"/>
      <c r="AA61" s="994"/>
      <c r="AB61" s="994"/>
      <c r="AC61" s="994"/>
      <c r="AD61" s="994"/>
      <c r="AE61" s="994"/>
      <c r="AF61" s="994"/>
      <c r="AG61" s="994"/>
      <c r="AH61" s="994"/>
      <c r="AI61" s="994"/>
      <c r="AJ61" s="994"/>
    </row>
    <row r="62" spans="1:36" x14ac:dyDescent="0.25">
      <c r="B62" s="686"/>
      <c r="C62" s="686"/>
      <c r="D62" s="686"/>
      <c r="E62" s="994"/>
      <c r="F62" s="994"/>
      <c r="G62" s="994"/>
      <c r="H62" s="994"/>
      <c r="I62" s="994"/>
      <c r="J62" s="994"/>
      <c r="K62" s="994"/>
      <c r="L62" s="994"/>
      <c r="M62" s="994"/>
      <c r="N62" s="994"/>
      <c r="O62" s="994"/>
      <c r="P62" s="994"/>
      <c r="Q62" s="994"/>
      <c r="R62" s="994"/>
      <c r="S62" s="994"/>
      <c r="T62" s="994"/>
      <c r="U62" s="994"/>
      <c r="V62" s="994"/>
      <c r="W62" s="994"/>
      <c r="X62" s="994"/>
      <c r="Y62" s="994"/>
      <c r="Z62" s="994"/>
      <c r="AA62" s="994"/>
      <c r="AB62" s="994"/>
      <c r="AC62" s="994"/>
      <c r="AD62" s="994"/>
      <c r="AE62" s="994"/>
      <c r="AF62" s="994"/>
      <c r="AG62" s="994"/>
      <c r="AH62" s="994"/>
      <c r="AI62" s="994"/>
      <c r="AJ62" s="994"/>
    </row>
    <row r="63" spans="1:36" x14ac:dyDescent="0.25">
      <c r="B63" s="686"/>
      <c r="C63" s="686"/>
      <c r="D63" s="686"/>
      <c r="E63" s="994"/>
      <c r="F63" s="994"/>
      <c r="G63" s="994"/>
      <c r="H63" s="994"/>
      <c r="I63" s="994"/>
      <c r="J63" s="994"/>
      <c r="K63" s="994"/>
      <c r="L63" s="994"/>
      <c r="M63" s="994"/>
      <c r="N63" s="994"/>
      <c r="O63" s="994"/>
      <c r="P63" s="994"/>
      <c r="Q63" s="994"/>
      <c r="R63" s="994"/>
      <c r="S63" s="994"/>
      <c r="T63" s="994"/>
      <c r="U63" s="994"/>
      <c r="V63" s="994"/>
      <c r="W63" s="994"/>
      <c r="X63" s="994"/>
      <c r="Y63" s="994"/>
      <c r="Z63" s="994"/>
      <c r="AA63" s="994"/>
      <c r="AB63" s="994"/>
      <c r="AC63" s="994"/>
      <c r="AD63" s="994"/>
      <c r="AE63" s="994"/>
      <c r="AF63" s="994"/>
      <c r="AG63" s="994"/>
      <c r="AH63" s="994"/>
      <c r="AI63" s="994"/>
      <c r="AJ63" s="994"/>
    </row>
    <row r="64" spans="1:36" x14ac:dyDescent="0.25">
      <c r="B64" s="686"/>
      <c r="C64" s="686"/>
      <c r="D64" s="686"/>
      <c r="E64" s="994"/>
      <c r="F64" s="994"/>
      <c r="G64" s="994"/>
      <c r="H64" s="994"/>
      <c r="I64" s="994"/>
      <c r="J64" s="994"/>
      <c r="K64" s="994"/>
      <c r="L64" s="994"/>
      <c r="M64" s="994"/>
      <c r="N64" s="994"/>
      <c r="O64" s="994"/>
      <c r="P64" s="994"/>
      <c r="Q64" s="994"/>
      <c r="R64" s="994"/>
      <c r="S64" s="994"/>
      <c r="T64" s="994"/>
      <c r="U64" s="994"/>
      <c r="V64" s="994"/>
      <c r="W64" s="994"/>
      <c r="X64" s="994"/>
      <c r="Y64" s="994"/>
      <c r="Z64" s="994"/>
      <c r="AA64" s="994"/>
      <c r="AB64" s="994"/>
      <c r="AC64" s="994"/>
      <c r="AD64" s="994"/>
      <c r="AE64" s="994"/>
      <c r="AF64" s="994"/>
      <c r="AG64" s="994"/>
      <c r="AH64" s="994"/>
      <c r="AI64" s="994"/>
      <c r="AJ64" s="994"/>
    </row>
    <row r="65" spans="2:36" x14ac:dyDescent="0.25">
      <c r="B65" s="686"/>
      <c r="C65" s="686"/>
      <c r="D65" s="686"/>
      <c r="E65" s="994"/>
      <c r="F65" s="994"/>
      <c r="G65" s="994"/>
      <c r="H65" s="994"/>
      <c r="I65" s="994"/>
      <c r="J65" s="994"/>
      <c r="K65" s="994"/>
      <c r="L65" s="994"/>
      <c r="M65" s="994"/>
      <c r="N65" s="994"/>
      <c r="O65" s="994"/>
      <c r="P65" s="994"/>
      <c r="Q65" s="994"/>
      <c r="R65" s="994"/>
      <c r="S65" s="994"/>
      <c r="T65" s="994"/>
      <c r="U65" s="994"/>
      <c r="V65" s="994"/>
      <c r="W65" s="994"/>
      <c r="X65" s="994"/>
      <c r="Y65" s="994"/>
      <c r="Z65" s="994"/>
      <c r="AA65" s="994"/>
      <c r="AB65" s="994"/>
      <c r="AC65" s="994"/>
      <c r="AD65" s="994"/>
      <c r="AE65" s="994"/>
      <c r="AF65" s="994"/>
      <c r="AG65" s="994"/>
      <c r="AH65" s="994"/>
      <c r="AI65" s="994"/>
      <c r="AJ65" s="994"/>
    </row>
    <row r="66" spans="2:36" x14ac:dyDescent="0.25">
      <c r="B66" s="686"/>
      <c r="C66" s="686"/>
      <c r="D66" s="686"/>
      <c r="E66" s="994"/>
      <c r="F66" s="994"/>
      <c r="G66" s="994"/>
      <c r="H66" s="994"/>
      <c r="I66" s="994"/>
      <c r="J66" s="994"/>
      <c r="K66" s="994"/>
      <c r="L66" s="994"/>
      <c r="M66" s="994"/>
      <c r="N66" s="994"/>
      <c r="O66" s="994"/>
      <c r="P66" s="994"/>
      <c r="Q66" s="994"/>
      <c r="R66" s="994"/>
      <c r="S66" s="994"/>
      <c r="T66" s="994"/>
      <c r="U66" s="994"/>
      <c r="V66" s="994"/>
      <c r="W66" s="994"/>
      <c r="X66" s="994"/>
      <c r="Y66" s="994"/>
      <c r="Z66" s="994"/>
      <c r="AA66" s="994"/>
      <c r="AB66" s="994"/>
      <c r="AC66" s="994"/>
      <c r="AD66" s="994"/>
      <c r="AE66" s="994"/>
      <c r="AF66" s="994"/>
      <c r="AG66" s="994"/>
      <c r="AH66" s="994"/>
      <c r="AI66" s="994"/>
      <c r="AJ66" s="994"/>
    </row>
    <row r="67" spans="2:36" x14ac:dyDescent="0.25">
      <c r="B67" s="686"/>
      <c r="C67" s="686"/>
      <c r="D67" s="686"/>
      <c r="E67" s="994"/>
      <c r="F67" s="994"/>
      <c r="G67" s="994"/>
      <c r="H67" s="994"/>
      <c r="I67" s="994"/>
      <c r="J67" s="994"/>
      <c r="K67" s="994"/>
      <c r="L67" s="994"/>
      <c r="M67" s="994"/>
      <c r="N67" s="994"/>
      <c r="O67" s="994"/>
      <c r="P67" s="994"/>
      <c r="Q67" s="994"/>
      <c r="R67" s="994"/>
      <c r="S67" s="994"/>
      <c r="T67" s="994"/>
      <c r="U67" s="994"/>
      <c r="V67" s="994"/>
      <c r="W67" s="994"/>
      <c r="X67" s="994"/>
      <c r="Y67" s="994"/>
      <c r="Z67" s="994"/>
      <c r="AA67" s="994"/>
      <c r="AB67" s="994"/>
      <c r="AC67" s="994"/>
      <c r="AD67" s="994"/>
      <c r="AE67" s="994"/>
      <c r="AF67" s="994"/>
      <c r="AG67" s="994"/>
      <c r="AH67" s="994"/>
      <c r="AI67" s="994"/>
      <c r="AJ67" s="994"/>
    </row>
    <row r="68" spans="2:36" x14ac:dyDescent="0.25">
      <c r="B68" s="686"/>
      <c r="C68" s="686"/>
      <c r="D68" s="686"/>
      <c r="E68" s="994"/>
      <c r="F68" s="994"/>
      <c r="G68" s="994"/>
      <c r="H68" s="994"/>
      <c r="I68" s="994"/>
      <c r="J68" s="994"/>
      <c r="K68" s="994"/>
      <c r="L68" s="994"/>
      <c r="M68" s="994"/>
      <c r="N68" s="994"/>
      <c r="O68" s="994"/>
      <c r="P68" s="994"/>
      <c r="Q68" s="994"/>
      <c r="R68" s="994"/>
      <c r="S68" s="994"/>
      <c r="T68" s="994"/>
      <c r="U68" s="994"/>
      <c r="V68" s="994"/>
      <c r="W68" s="994"/>
      <c r="X68" s="994"/>
      <c r="Y68" s="994"/>
      <c r="Z68" s="994"/>
      <c r="AA68" s="994"/>
      <c r="AB68" s="994"/>
      <c r="AC68" s="994"/>
      <c r="AD68" s="994"/>
      <c r="AE68" s="994"/>
      <c r="AF68" s="994"/>
      <c r="AG68" s="994"/>
      <c r="AH68" s="994"/>
      <c r="AI68" s="994"/>
      <c r="AJ68" s="994"/>
    </row>
    <row r="69" spans="2:36" x14ac:dyDescent="0.25">
      <c r="B69" s="686"/>
      <c r="C69" s="686"/>
      <c r="D69" s="686"/>
      <c r="E69" s="994"/>
      <c r="F69" s="994"/>
      <c r="G69" s="994"/>
      <c r="H69" s="994"/>
      <c r="I69" s="994"/>
      <c r="J69" s="994"/>
      <c r="K69" s="994"/>
      <c r="L69" s="994"/>
      <c r="M69" s="994"/>
      <c r="N69" s="994"/>
      <c r="O69" s="994"/>
      <c r="P69" s="994"/>
      <c r="Q69" s="994"/>
      <c r="R69" s="994"/>
      <c r="S69" s="994"/>
      <c r="T69" s="994"/>
      <c r="U69" s="994"/>
      <c r="V69" s="994"/>
      <c r="W69" s="994"/>
      <c r="X69" s="994"/>
      <c r="Y69" s="994"/>
      <c r="Z69" s="994"/>
      <c r="AA69" s="994"/>
      <c r="AB69" s="994"/>
      <c r="AC69" s="994"/>
      <c r="AD69" s="994"/>
      <c r="AE69" s="994"/>
      <c r="AF69" s="994"/>
      <c r="AG69" s="994"/>
      <c r="AH69" s="994"/>
      <c r="AI69" s="994"/>
      <c r="AJ69" s="994"/>
    </row>
    <row r="70" spans="2:36" x14ac:dyDescent="0.25">
      <c r="B70" s="686"/>
      <c r="C70" s="686"/>
      <c r="D70" s="686"/>
      <c r="E70" s="994"/>
      <c r="F70" s="994"/>
      <c r="G70" s="994"/>
      <c r="H70" s="994"/>
      <c r="I70" s="994"/>
      <c r="J70" s="994"/>
      <c r="K70" s="994"/>
      <c r="L70" s="994"/>
      <c r="M70" s="994"/>
      <c r="N70" s="994"/>
      <c r="O70" s="994"/>
      <c r="P70" s="994"/>
      <c r="Q70" s="994"/>
      <c r="R70" s="994"/>
      <c r="S70" s="994"/>
      <c r="T70" s="994"/>
      <c r="U70" s="994"/>
      <c r="V70" s="994"/>
      <c r="W70" s="994"/>
      <c r="X70" s="994"/>
      <c r="Y70" s="994"/>
      <c r="Z70" s="994"/>
      <c r="AA70" s="994"/>
      <c r="AB70" s="994"/>
      <c r="AC70" s="994"/>
      <c r="AD70" s="994"/>
      <c r="AE70" s="994"/>
      <c r="AF70" s="994"/>
      <c r="AG70" s="994"/>
      <c r="AH70" s="994"/>
      <c r="AI70" s="994"/>
      <c r="AJ70" s="994"/>
    </row>
    <row r="71" spans="2:36" x14ac:dyDescent="0.25">
      <c r="B71" s="686"/>
      <c r="C71" s="686"/>
      <c r="D71" s="686"/>
      <c r="E71" s="994"/>
      <c r="F71" s="994"/>
      <c r="G71" s="994"/>
      <c r="H71" s="994"/>
      <c r="I71" s="994"/>
      <c r="J71" s="994"/>
      <c r="K71" s="994"/>
      <c r="L71" s="994"/>
      <c r="M71" s="994"/>
      <c r="N71" s="994"/>
      <c r="O71" s="994"/>
      <c r="P71" s="994"/>
      <c r="Q71" s="994"/>
      <c r="R71" s="994"/>
      <c r="S71" s="994"/>
      <c r="T71" s="994"/>
      <c r="U71" s="994"/>
      <c r="V71" s="994"/>
      <c r="W71" s="994"/>
      <c r="X71" s="994"/>
      <c r="Y71" s="994"/>
      <c r="Z71" s="994"/>
      <c r="AA71" s="994"/>
      <c r="AB71" s="994"/>
      <c r="AC71" s="994"/>
      <c r="AD71" s="994"/>
      <c r="AE71" s="994"/>
      <c r="AF71" s="994"/>
      <c r="AG71" s="994"/>
      <c r="AH71" s="994"/>
      <c r="AI71" s="994"/>
      <c r="AJ71" s="994"/>
    </row>
    <row r="72" spans="2:36" x14ac:dyDescent="0.25">
      <c r="B72" s="686"/>
      <c r="C72" s="686"/>
      <c r="D72" s="686"/>
      <c r="E72" s="994"/>
      <c r="F72" s="994"/>
      <c r="G72" s="994"/>
      <c r="H72" s="994"/>
      <c r="I72" s="994"/>
      <c r="J72" s="994"/>
      <c r="K72" s="994"/>
      <c r="L72" s="994"/>
      <c r="M72" s="994"/>
      <c r="N72" s="994"/>
      <c r="O72" s="994"/>
      <c r="P72" s="994"/>
      <c r="Q72" s="994"/>
      <c r="R72" s="994"/>
      <c r="S72" s="994"/>
      <c r="T72" s="994"/>
      <c r="U72" s="994"/>
      <c r="V72" s="994"/>
      <c r="W72" s="994"/>
      <c r="X72" s="994"/>
      <c r="Y72" s="994"/>
      <c r="Z72" s="994"/>
      <c r="AA72" s="994"/>
      <c r="AB72" s="994"/>
      <c r="AC72" s="994"/>
      <c r="AD72" s="994"/>
      <c r="AE72" s="994"/>
      <c r="AF72" s="994"/>
      <c r="AG72" s="994"/>
      <c r="AH72" s="994"/>
      <c r="AI72" s="994"/>
      <c r="AJ72" s="994"/>
    </row>
    <row r="73" spans="2:36" x14ac:dyDescent="0.25">
      <c r="B73" s="686"/>
      <c r="C73" s="686"/>
      <c r="D73" s="686"/>
      <c r="E73" s="994"/>
      <c r="F73" s="994"/>
      <c r="G73" s="994"/>
      <c r="H73" s="994"/>
      <c r="I73" s="994"/>
      <c r="J73" s="994"/>
      <c r="K73" s="994"/>
      <c r="L73" s="994"/>
      <c r="M73" s="994"/>
      <c r="N73" s="994"/>
      <c r="O73" s="994"/>
      <c r="P73" s="994"/>
      <c r="Q73" s="994"/>
      <c r="R73" s="994"/>
      <c r="S73" s="994"/>
      <c r="T73" s="994"/>
      <c r="U73" s="994"/>
      <c r="V73" s="994"/>
      <c r="W73" s="994"/>
      <c r="X73" s="994"/>
      <c r="Y73" s="994"/>
      <c r="Z73" s="994"/>
      <c r="AA73" s="994"/>
      <c r="AB73" s="994"/>
      <c r="AC73" s="994"/>
      <c r="AD73" s="994"/>
      <c r="AE73" s="994"/>
      <c r="AF73" s="994"/>
      <c r="AG73" s="994"/>
      <c r="AH73" s="994"/>
      <c r="AI73" s="994"/>
      <c r="AJ73" s="994"/>
    </row>
    <row r="74" spans="2:36" x14ac:dyDescent="0.25">
      <c r="B74" s="686"/>
      <c r="C74" s="686"/>
      <c r="D74" s="686"/>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row>
    <row r="75" spans="2:36" x14ac:dyDescent="0.25">
      <c r="B75" s="686"/>
      <c r="C75" s="686"/>
      <c r="D75" s="686"/>
      <c r="E75" s="994"/>
      <c r="F75" s="994"/>
      <c r="G75" s="994"/>
      <c r="H75" s="994"/>
      <c r="I75" s="994"/>
      <c r="J75" s="994"/>
      <c r="K75" s="994"/>
      <c r="L75" s="994"/>
      <c r="M75" s="994"/>
      <c r="N75" s="994"/>
      <c r="O75" s="994"/>
      <c r="P75" s="994"/>
      <c r="Q75" s="994"/>
      <c r="R75" s="994"/>
      <c r="S75" s="994"/>
      <c r="T75" s="994"/>
      <c r="U75" s="994"/>
      <c r="V75" s="994"/>
      <c r="W75" s="994"/>
      <c r="X75" s="994"/>
      <c r="Y75" s="994"/>
      <c r="Z75" s="994"/>
      <c r="AA75" s="994"/>
      <c r="AB75" s="994"/>
      <c r="AC75" s="994"/>
      <c r="AD75" s="994"/>
      <c r="AE75" s="994"/>
      <c r="AF75" s="994"/>
      <c r="AG75" s="994"/>
      <c r="AH75" s="994"/>
      <c r="AI75" s="994"/>
      <c r="AJ75" s="994"/>
    </row>
    <row r="76" spans="2:36" x14ac:dyDescent="0.25">
      <c r="B76" s="686"/>
      <c r="C76" s="686"/>
      <c r="D76" s="686"/>
      <c r="E76" s="994"/>
      <c r="F76" s="994"/>
      <c r="G76" s="994"/>
      <c r="H76" s="994"/>
      <c r="I76" s="994"/>
      <c r="J76" s="994"/>
      <c r="K76" s="994"/>
      <c r="L76" s="994"/>
      <c r="M76" s="994"/>
      <c r="N76" s="994"/>
      <c r="O76" s="994"/>
      <c r="P76" s="994"/>
      <c r="Q76" s="994"/>
      <c r="R76" s="994"/>
      <c r="S76" s="994"/>
      <c r="T76" s="994"/>
      <c r="U76" s="994"/>
      <c r="V76" s="994"/>
      <c r="W76" s="994"/>
      <c r="X76" s="994"/>
      <c r="Y76" s="994"/>
      <c r="Z76" s="994"/>
      <c r="AA76" s="994"/>
      <c r="AB76" s="994"/>
      <c r="AC76" s="994"/>
      <c r="AD76" s="994"/>
      <c r="AE76" s="994"/>
      <c r="AF76" s="994"/>
      <c r="AG76" s="994"/>
      <c r="AH76" s="994"/>
      <c r="AI76" s="994"/>
      <c r="AJ76" s="994"/>
    </row>
    <row r="77" spans="2:36" x14ac:dyDescent="0.25">
      <c r="B77" s="686"/>
      <c r="C77" s="686"/>
      <c r="D77" s="686"/>
      <c r="E77" s="994"/>
      <c r="F77" s="994"/>
      <c r="G77" s="994"/>
      <c r="H77" s="994"/>
      <c r="I77" s="994"/>
      <c r="J77" s="994"/>
      <c r="K77" s="994"/>
      <c r="L77" s="994"/>
      <c r="M77" s="994"/>
      <c r="N77" s="994"/>
      <c r="O77" s="994"/>
      <c r="P77" s="994"/>
      <c r="Q77" s="994"/>
      <c r="R77" s="994"/>
      <c r="S77" s="994"/>
      <c r="T77" s="994"/>
      <c r="U77" s="994"/>
      <c r="V77" s="994"/>
      <c r="W77" s="994"/>
      <c r="X77" s="994"/>
      <c r="Y77" s="994"/>
      <c r="Z77" s="994"/>
      <c r="AA77" s="994"/>
      <c r="AB77" s="994"/>
      <c r="AC77" s="994"/>
      <c r="AD77" s="994"/>
      <c r="AE77" s="994"/>
      <c r="AF77" s="994"/>
      <c r="AG77" s="994"/>
      <c r="AH77" s="994"/>
      <c r="AI77" s="994"/>
      <c r="AJ77" s="994"/>
    </row>
    <row r="78" spans="2:36" x14ac:dyDescent="0.25">
      <c r="B78" s="686"/>
      <c r="C78" s="686"/>
      <c r="D78" s="686"/>
      <c r="E78" s="994"/>
      <c r="F78" s="994"/>
      <c r="G78" s="994"/>
      <c r="H78" s="994"/>
      <c r="I78" s="994"/>
      <c r="J78" s="994"/>
      <c r="K78" s="994"/>
      <c r="L78" s="994"/>
      <c r="M78" s="994"/>
      <c r="N78" s="994"/>
      <c r="O78" s="994"/>
      <c r="P78" s="994"/>
      <c r="Q78" s="994"/>
      <c r="R78" s="994"/>
      <c r="S78" s="994"/>
      <c r="T78" s="994"/>
      <c r="U78" s="994"/>
      <c r="V78" s="994"/>
      <c r="W78" s="994"/>
      <c r="X78" s="994"/>
      <c r="Y78" s="994"/>
      <c r="Z78" s="994"/>
      <c r="AA78" s="994"/>
      <c r="AB78" s="994"/>
      <c r="AC78" s="994"/>
      <c r="AD78" s="994"/>
      <c r="AE78" s="994"/>
      <c r="AF78" s="994"/>
      <c r="AG78" s="994"/>
      <c r="AH78" s="994"/>
      <c r="AI78" s="994"/>
      <c r="AJ78" s="994"/>
    </row>
    <row r="79" spans="2:36" x14ac:dyDescent="0.25">
      <c r="B79" s="686"/>
      <c r="C79" s="686"/>
      <c r="D79" s="686"/>
      <c r="E79" s="994"/>
      <c r="F79" s="994"/>
      <c r="G79" s="994"/>
      <c r="H79" s="994"/>
      <c r="I79" s="994"/>
      <c r="J79" s="994"/>
      <c r="K79" s="994"/>
      <c r="L79" s="994"/>
      <c r="M79" s="994"/>
      <c r="N79" s="994"/>
      <c r="O79" s="994"/>
      <c r="P79" s="994"/>
      <c r="Q79" s="994"/>
      <c r="R79" s="994"/>
      <c r="S79" s="994"/>
      <c r="T79" s="994"/>
      <c r="U79" s="994"/>
      <c r="V79" s="994"/>
      <c r="W79" s="994"/>
      <c r="X79" s="994"/>
      <c r="Y79" s="994"/>
      <c r="Z79" s="994"/>
      <c r="AA79" s="994"/>
      <c r="AB79" s="994"/>
      <c r="AC79" s="994"/>
      <c r="AD79" s="994"/>
      <c r="AE79" s="994"/>
      <c r="AF79" s="994"/>
      <c r="AG79" s="994"/>
      <c r="AH79" s="994"/>
      <c r="AI79" s="994"/>
      <c r="AJ79" s="994"/>
    </row>
    <row r="80" spans="2:36" x14ac:dyDescent="0.25">
      <c r="B80" s="686"/>
      <c r="C80" s="686"/>
      <c r="D80" s="686"/>
      <c r="E80" s="994"/>
      <c r="F80" s="994"/>
      <c r="G80" s="994"/>
      <c r="H80" s="994"/>
      <c r="I80" s="994"/>
      <c r="J80" s="994"/>
      <c r="K80" s="994"/>
      <c r="L80" s="994"/>
      <c r="M80" s="994"/>
      <c r="N80" s="994"/>
      <c r="O80" s="994"/>
      <c r="P80" s="994"/>
      <c r="Q80" s="994"/>
      <c r="R80" s="994"/>
      <c r="S80" s="994"/>
      <c r="T80" s="994"/>
      <c r="U80" s="994"/>
      <c r="V80" s="994"/>
      <c r="W80" s="994"/>
      <c r="X80" s="994"/>
      <c r="Y80" s="994"/>
      <c r="Z80" s="994"/>
      <c r="AA80" s="994"/>
      <c r="AB80" s="994"/>
      <c r="AC80" s="994"/>
      <c r="AD80" s="994"/>
      <c r="AE80" s="994"/>
      <c r="AF80" s="994"/>
      <c r="AG80" s="994"/>
      <c r="AH80" s="994"/>
      <c r="AI80" s="994"/>
      <c r="AJ80" s="994"/>
    </row>
    <row r="81" spans="2:36" x14ac:dyDescent="0.25">
      <c r="B81" s="686"/>
      <c r="C81" s="686"/>
      <c r="D81" s="686"/>
      <c r="E81" s="994"/>
      <c r="F81" s="994"/>
      <c r="G81" s="994"/>
      <c r="H81" s="994"/>
      <c r="I81" s="994"/>
      <c r="J81" s="994"/>
      <c r="K81" s="994"/>
      <c r="L81" s="994"/>
      <c r="M81" s="994"/>
      <c r="N81" s="994"/>
      <c r="O81" s="994"/>
      <c r="P81" s="994"/>
      <c r="Q81" s="994"/>
      <c r="R81" s="994"/>
      <c r="S81" s="994"/>
      <c r="T81" s="994"/>
      <c r="U81" s="994"/>
      <c r="V81" s="994"/>
      <c r="W81" s="994"/>
      <c r="X81" s="994"/>
      <c r="Y81" s="994"/>
      <c r="Z81" s="994"/>
      <c r="AA81" s="994"/>
      <c r="AB81" s="994"/>
      <c r="AC81" s="994"/>
      <c r="AD81" s="994"/>
      <c r="AE81" s="994"/>
      <c r="AF81" s="994"/>
      <c r="AG81" s="994"/>
      <c r="AH81" s="994"/>
      <c r="AI81" s="994"/>
      <c r="AJ81" s="994"/>
    </row>
    <row r="82" spans="2:36" x14ac:dyDescent="0.25">
      <c r="B82" s="686"/>
      <c r="C82" s="686"/>
      <c r="D82" s="686"/>
      <c r="E82" s="994"/>
      <c r="F82" s="994"/>
      <c r="G82" s="994"/>
      <c r="H82" s="994"/>
      <c r="I82" s="994"/>
      <c r="J82" s="994"/>
      <c r="K82" s="994"/>
      <c r="L82" s="994"/>
      <c r="M82" s="994"/>
      <c r="N82" s="994"/>
      <c r="O82" s="994"/>
      <c r="P82" s="994"/>
      <c r="Q82" s="994"/>
      <c r="R82" s="994"/>
      <c r="S82" s="994"/>
      <c r="T82" s="994"/>
      <c r="U82" s="994"/>
      <c r="V82" s="994"/>
      <c r="W82" s="994"/>
      <c r="X82" s="994"/>
      <c r="Y82" s="994"/>
      <c r="Z82" s="994"/>
      <c r="AA82" s="994"/>
      <c r="AB82" s="994"/>
      <c r="AC82" s="994"/>
      <c r="AD82" s="994"/>
      <c r="AE82" s="994"/>
      <c r="AF82" s="994"/>
      <c r="AG82" s="994"/>
      <c r="AH82" s="994"/>
      <c r="AI82" s="994"/>
      <c r="AJ82" s="994"/>
    </row>
    <row r="83" spans="2:36" x14ac:dyDescent="0.25">
      <c r="B83" s="686"/>
      <c r="C83" s="686"/>
      <c r="D83" s="686"/>
      <c r="E83" s="994"/>
      <c r="F83" s="994"/>
      <c r="G83" s="994"/>
      <c r="H83" s="994"/>
      <c r="I83" s="994"/>
      <c r="J83" s="994"/>
      <c r="K83" s="994"/>
      <c r="L83" s="994"/>
      <c r="M83" s="994"/>
      <c r="N83" s="994"/>
      <c r="O83" s="994"/>
      <c r="P83" s="994"/>
      <c r="Q83" s="994"/>
      <c r="R83" s="994"/>
      <c r="S83" s="994"/>
      <c r="T83" s="994"/>
      <c r="U83" s="994"/>
      <c r="V83" s="994"/>
      <c r="W83" s="994"/>
      <c r="X83" s="994"/>
      <c r="Y83" s="994"/>
      <c r="Z83" s="994"/>
      <c r="AA83" s="994"/>
      <c r="AB83" s="994"/>
      <c r="AC83" s="994"/>
      <c r="AD83" s="994"/>
      <c r="AE83" s="994"/>
      <c r="AF83" s="994"/>
      <c r="AG83" s="994"/>
      <c r="AH83" s="994"/>
      <c r="AI83" s="994"/>
      <c r="AJ83" s="994"/>
    </row>
    <row r="84" spans="2:36" x14ac:dyDescent="0.25">
      <c r="B84" s="686"/>
      <c r="C84" s="686"/>
      <c r="D84" s="686"/>
      <c r="E84" s="994"/>
      <c r="F84" s="994"/>
      <c r="G84" s="994"/>
      <c r="H84" s="994"/>
      <c r="I84" s="994"/>
      <c r="J84" s="994"/>
      <c r="K84" s="994"/>
      <c r="L84" s="994"/>
      <c r="M84" s="994"/>
      <c r="N84" s="994"/>
      <c r="O84" s="994"/>
      <c r="P84" s="994"/>
      <c r="Q84" s="994"/>
      <c r="R84" s="994"/>
      <c r="S84" s="994"/>
      <c r="T84" s="994"/>
      <c r="U84" s="994"/>
      <c r="V84" s="994"/>
      <c r="W84" s="994"/>
      <c r="X84" s="994"/>
      <c r="Y84" s="994"/>
      <c r="Z84" s="994"/>
      <c r="AA84" s="994"/>
      <c r="AB84" s="994"/>
      <c r="AC84" s="994"/>
      <c r="AD84" s="994"/>
      <c r="AE84" s="994"/>
      <c r="AF84" s="994"/>
      <c r="AG84" s="994"/>
      <c r="AH84" s="994"/>
      <c r="AI84" s="994"/>
      <c r="AJ84" s="994"/>
    </row>
    <row r="85" spans="2:36" x14ac:dyDescent="0.25">
      <c r="B85" s="686"/>
      <c r="C85" s="686"/>
      <c r="D85" s="686"/>
      <c r="E85" s="994"/>
      <c r="F85" s="994"/>
      <c r="G85" s="994"/>
      <c r="H85" s="994"/>
      <c r="I85" s="994"/>
      <c r="J85" s="994"/>
      <c r="K85" s="994"/>
      <c r="L85" s="994"/>
      <c r="M85" s="994"/>
      <c r="N85" s="994"/>
      <c r="O85" s="994"/>
      <c r="P85" s="994"/>
      <c r="Q85" s="994"/>
      <c r="R85" s="994"/>
      <c r="S85" s="994"/>
      <c r="T85" s="994"/>
      <c r="U85" s="994"/>
      <c r="V85" s="994"/>
      <c r="W85" s="994"/>
      <c r="X85" s="994"/>
      <c r="Y85" s="994"/>
      <c r="Z85" s="994"/>
      <c r="AA85" s="994"/>
      <c r="AB85" s="994"/>
      <c r="AC85" s="994"/>
      <c r="AD85" s="994"/>
      <c r="AE85" s="994"/>
      <c r="AF85" s="994"/>
      <c r="AG85" s="994"/>
      <c r="AH85" s="994"/>
      <c r="AI85" s="994"/>
      <c r="AJ85" s="994"/>
    </row>
    <row r="86" spans="2:36" x14ac:dyDescent="0.25">
      <c r="B86" s="686"/>
      <c r="C86" s="686"/>
      <c r="D86" s="686"/>
      <c r="E86" s="994"/>
      <c r="F86" s="994"/>
      <c r="G86" s="994"/>
      <c r="H86" s="994"/>
      <c r="I86" s="994"/>
      <c r="J86" s="994"/>
      <c r="K86" s="994"/>
      <c r="L86" s="994"/>
      <c r="M86" s="994"/>
      <c r="N86" s="994"/>
      <c r="O86" s="994"/>
      <c r="P86" s="994"/>
      <c r="Q86" s="994"/>
      <c r="R86" s="994"/>
      <c r="S86" s="994"/>
      <c r="T86" s="994"/>
      <c r="U86" s="994"/>
      <c r="V86" s="994"/>
      <c r="W86" s="994"/>
      <c r="X86" s="994"/>
      <c r="Y86" s="994"/>
      <c r="Z86" s="994"/>
      <c r="AA86" s="994"/>
      <c r="AB86" s="994"/>
      <c r="AC86" s="994"/>
      <c r="AD86" s="994"/>
      <c r="AE86" s="994"/>
      <c r="AF86" s="994"/>
      <c r="AG86" s="994"/>
      <c r="AH86" s="994"/>
      <c r="AI86" s="994"/>
      <c r="AJ86" s="994"/>
    </row>
    <row r="87" spans="2:36" x14ac:dyDescent="0.25">
      <c r="B87" s="686"/>
      <c r="C87" s="686"/>
      <c r="D87" s="686"/>
      <c r="E87" s="994"/>
      <c r="F87" s="994"/>
      <c r="G87" s="994"/>
      <c r="H87" s="994"/>
      <c r="I87" s="994"/>
      <c r="J87" s="994"/>
      <c r="K87" s="994"/>
      <c r="L87" s="994"/>
      <c r="M87" s="994"/>
      <c r="N87" s="994"/>
      <c r="O87" s="994"/>
      <c r="P87" s="994"/>
      <c r="Q87" s="994"/>
      <c r="R87" s="994"/>
      <c r="S87" s="994"/>
      <c r="T87" s="994"/>
      <c r="U87" s="994"/>
      <c r="V87" s="994"/>
      <c r="W87" s="994"/>
      <c r="X87" s="994"/>
      <c r="Y87" s="994"/>
      <c r="Z87" s="994"/>
      <c r="AA87" s="994"/>
      <c r="AB87" s="994"/>
      <c r="AC87" s="994"/>
      <c r="AD87" s="994"/>
      <c r="AE87" s="994"/>
      <c r="AF87" s="994"/>
      <c r="AG87" s="994"/>
      <c r="AH87" s="994"/>
      <c r="AI87" s="994"/>
      <c r="AJ87" s="994"/>
    </row>
    <row r="88" spans="2:36" x14ac:dyDescent="0.25">
      <c r="B88" s="686"/>
      <c r="C88" s="686"/>
      <c r="D88" s="686"/>
      <c r="E88" s="994"/>
      <c r="F88" s="994"/>
      <c r="G88" s="994"/>
      <c r="H88" s="994"/>
      <c r="I88" s="994"/>
      <c r="J88" s="994"/>
      <c r="K88" s="994"/>
      <c r="L88" s="994"/>
      <c r="M88" s="994"/>
      <c r="N88" s="994"/>
      <c r="O88" s="994"/>
      <c r="P88" s="994"/>
      <c r="Q88" s="994"/>
      <c r="R88" s="994"/>
      <c r="S88" s="994"/>
      <c r="T88" s="994"/>
      <c r="U88" s="994"/>
      <c r="V88" s="994"/>
      <c r="W88" s="994"/>
      <c r="X88" s="994"/>
      <c r="Y88" s="994"/>
      <c r="Z88" s="994"/>
      <c r="AA88" s="994"/>
      <c r="AB88" s="994"/>
      <c r="AC88" s="994"/>
      <c r="AD88" s="994"/>
      <c r="AE88" s="994"/>
      <c r="AF88" s="994"/>
      <c r="AG88" s="994"/>
      <c r="AH88" s="994"/>
      <c r="AI88" s="994"/>
      <c r="AJ88" s="994"/>
    </row>
    <row r="89" spans="2:36" x14ac:dyDescent="0.25">
      <c r="B89" s="686"/>
      <c r="C89" s="686"/>
      <c r="D89" s="686"/>
      <c r="E89" s="994"/>
      <c r="F89" s="994"/>
      <c r="G89" s="994"/>
      <c r="H89" s="994"/>
      <c r="I89" s="994"/>
      <c r="J89" s="994"/>
      <c r="K89" s="994"/>
      <c r="L89" s="994"/>
      <c r="M89" s="994"/>
      <c r="N89" s="994"/>
      <c r="O89" s="994"/>
      <c r="P89" s="994"/>
      <c r="Q89" s="994"/>
      <c r="R89" s="994"/>
      <c r="S89" s="994"/>
      <c r="T89" s="994"/>
      <c r="U89" s="994"/>
      <c r="V89" s="994"/>
      <c r="W89" s="994"/>
      <c r="X89" s="994"/>
      <c r="Y89" s="994"/>
      <c r="Z89" s="994"/>
      <c r="AA89" s="994"/>
      <c r="AB89" s="994"/>
      <c r="AC89" s="994"/>
      <c r="AD89" s="994"/>
      <c r="AE89" s="994"/>
      <c r="AF89" s="994"/>
      <c r="AG89" s="994"/>
      <c r="AH89" s="994"/>
      <c r="AI89" s="994"/>
      <c r="AJ89" s="994"/>
    </row>
    <row r="90" spans="2:36" x14ac:dyDescent="0.25">
      <c r="B90" s="686"/>
      <c r="C90" s="686"/>
      <c r="D90" s="686"/>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row>
    <row r="91" spans="2:36" x14ac:dyDescent="0.25">
      <c r="B91" s="686"/>
      <c r="C91" s="686"/>
      <c r="D91" s="686"/>
      <c r="E91" s="994"/>
      <c r="F91" s="994"/>
      <c r="G91" s="994"/>
      <c r="H91" s="994"/>
      <c r="I91" s="994"/>
      <c r="J91" s="994"/>
      <c r="K91" s="994"/>
      <c r="L91" s="994"/>
      <c r="M91" s="994"/>
      <c r="N91" s="994"/>
      <c r="O91" s="994"/>
      <c r="P91" s="994"/>
      <c r="Q91" s="994"/>
      <c r="R91" s="994"/>
      <c r="S91" s="994"/>
      <c r="T91" s="994"/>
      <c r="U91" s="994"/>
      <c r="V91" s="994"/>
      <c r="W91" s="994"/>
      <c r="X91" s="994"/>
      <c r="Y91" s="994"/>
      <c r="Z91" s="994"/>
      <c r="AA91" s="994"/>
      <c r="AB91" s="994"/>
      <c r="AC91" s="994"/>
      <c r="AD91" s="994"/>
      <c r="AE91" s="994"/>
      <c r="AF91" s="994"/>
      <c r="AG91" s="994"/>
      <c r="AH91" s="994"/>
      <c r="AI91" s="994"/>
      <c r="AJ91" s="994"/>
    </row>
    <row r="92" spans="2:36" x14ac:dyDescent="0.25">
      <c r="B92" s="686"/>
      <c r="C92" s="686"/>
      <c r="D92" s="686"/>
      <c r="E92" s="994"/>
      <c r="F92" s="994"/>
      <c r="G92" s="994"/>
      <c r="H92" s="994"/>
      <c r="I92" s="994"/>
      <c r="J92" s="994"/>
      <c r="K92" s="994"/>
      <c r="L92" s="994"/>
      <c r="M92" s="994"/>
      <c r="N92" s="994"/>
      <c r="O92" s="994"/>
      <c r="P92" s="994"/>
      <c r="Q92" s="994"/>
      <c r="R92" s="994"/>
      <c r="S92" s="994"/>
      <c r="T92" s="994"/>
      <c r="U92" s="994"/>
      <c r="V92" s="994"/>
      <c r="W92" s="994"/>
      <c r="X92" s="994"/>
      <c r="Y92" s="994"/>
      <c r="Z92" s="994"/>
      <c r="AA92" s="994"/>
      <c r="AB92" s="994"/>
      <c r="AC92" s="994"/>
      <c r="AD92" s="994"/>
      <c r="AE92" s="994"/>
      <c r="AF92" s="994"/>
      <c r="AG92" s="994"/>
      <c r="AH92" s="994"/>
      <c r="AI92" s="994"/>
      <c r="AJ92" s="994"/>
    </row>
    <row r="93" spans="2:36" x14ac:dyDescent="0.25">
      <c r="B93" s="686"/>
      <c r="C93" s="686"/>
      <c r="D93" s="686"/>
      <c r="E93" s="994"/>
      <c r="F93" s="994"/>
      <c r="G93" s="994"/>
      <c r="H93" s="994"/>
      <c r="I93" s="994"/>
      <c r="J93" s="994"/>
      <c r="K93" s="994"/>
      <c r="L93" s="994"/>
      <c r="M93" s="994"/>
      <c r="N93" s="994"/>
      <c r="O93" s="994"/>
      <c r="P93" s="994"/>
      <c r="Q93" s="994"/>
      <c r="R93" s="994"/>
      <c r="S93" s="994"/>
      <c r="T93" s="994"/>
      <c r="U93" s="994"/>
      <c r="V93" s="994"/>
      <c r="W93" s="994"/>
      <c r="X93" s="994"/>
      <c r="Y93" s="994"/>
      <c r="Z93" s="994"/>
      <c r="AA93" s="994"/>
      <c r="AB93" s="994"/>
      <c r="AC93" s="994"/>
      <c r="AD93" s="994"/>
      <c r="AE93" s="994"/>
      <c r="AF93" s="994"/>
      <c r="AG93" s="994"/>
      <c r="AH93" s="994"/>
      <c r="AI93" s="994"/>
      <c r="AJ93" s="994"/>
    </row>
    <row r="94" spans="2:36" x14ac:dyDescent="0.25">
      <c r="B94" s="686"/>
      <c r="C94" s="686"/>
      <c r="D94" s="686"/>
      <c r="E94" s="994"/>
      <c r="F94" s="994"/>
      <c r="G94" s="994"/>
      <c r="H94" s="994"/>
      <c r="I94" s="994"/>
      <c r="J94" s="994"/>
      <c r="K94" s="994"/>
      <c r="L94" s="994"/>
      <c r="M94" s="994"/>
      <c r="N94" s="994"/>
      <c r="O94" s="994"/>
      <c r="P94" s="994"/>
      <c r="Q94" s="994"/>
      <c r="R94" s="994"/>
      <c r="S94" s="994"/>
      <c r="T94" s="994"/>
      <c r="U94" s="994"/>
      <c r="V94" s="994"/>
      <c r="W94" s="994"/>
      <c r="X94" s="994"/>
      <c r="Y94" s="994"/>
      <c r="Z94" s="994"/>
      <c r="AA94" s="994"/>
      <c r="AB94" s="994"/>
      <c r="AC94" s="994"/>
      <c r="AD94" s="994"/>
      <c r="AE94" s="994"/>
      <c r="AF94" s="994"/>
      <c r="AG94" s="994"/>
      <c r="AH94" s="994"/>
      <c r="AI94" s="994"/>
      <c r="AJ94" s="994"/>
    </row>
    <row r="95" spans="2:36" x14ac:dyDescent="0.25">
      <c r="B95" s="686"/>
      <c r="C95" s="686"/>
      <c r="D95" s="686"/>
      <c r="E95" s="994"/>
      <c r="F95" s="994"/>
      <c r="G95" s="994"/>
      <c r="H95" s="994"/>
      <c r="I95" s="994"/>
      <c r="J95" s="994"/>
      <c r="K95" s="994"/>
      <c r="L95" s="994"/>
      <c r="M95" s="994"/>
      <c r="N95" s="994"/>
      <c r="O95" s="994"/>
      <c r="P95" s="994"/>
      <c r="Q95" s="994"/>
      <c r="R95" s="994"/>
      <c r="S95" s="994"/>
      <c r="T95" s="994"/>
      <c r="U95" s="994"/>
      <c r="V95" s="994"/>
      <c r="W95" s="994"/>
      <c r="X95" s="994"/>
      <c r="Y95" s="994"/>
      <c r="Z95" s="994"/>
      <c r="AA95" s="994"/>
      <c r="AB95" s="994"/>
      <c r="AC95" s="994"/>
      <c r="AD95" s="994"/>
      <c r="AE95" s="994"/>
      <c r="AF95" s="994"/>
      <c r="AG95" s="994"/>
      <c r="AH95" s="994"/>
      <c r="AI95" s="994"/>
      <c r="AJ95" s="994"/>
    </row>
    <row r="96" spans="2:36" x14ac:dyDescent="0.25">
      <c r="B96" s="686"/>
      <c r="C96" s="686"/>
      <c r="D96" s="686"/>
      <c r="E96" s="994"/>
      <c r="F96" s="994"/>
      <c r="G96" s="994"/>
      <c r="H96" s="994"/>
      <c r="I96" s="994"/>
      <c r="J96" s="994"/>
      <c r="K96" s="994"/>
      <c r="L96" s="994"/>
      <c r="M96" s="994"/>
      <c r="N96" s="994"/>
      <c r="O96" s="994"/>
      <c r="P96" s="994"/>
      <c r="Q96" s="994"/>
      <c r="R96" s="994"/>
      <c r="S96" s="994"/>
      <c r="T96" s="994"/>
      <c r="U96" s="994"/>
      <c r="V96" s="994"/>
      <c r="W96" s="994"/>
      <c r="X96" s="994"/>
      <c r="Y96" s="994"/>
      <c r="Z96" s="994"/>
      <c r="AA96" s="994"/>
      <c r="AB96" s="994"/>
      <c r="AC96" s="994"/>
      <c r="AD96" s="994"/>
      <c r="AE96" s="994"/>
      <c r="AF96" s="994"/>
      <c r="AG96" s="994"/>
      <c r="AH96" s="994"/>
      <c r="AI96" s="994"/>
      <c r="AJ96" s="994"/>
    </row>
    <row r="97" spans="2:36" x14ac:dyDescent="0.25">
      <c r="B97" s="686"/>
      <c r="C97" s="686"/>
      <c r="D97" s="686"/>
      <c r="E97" s="994"/>
      <c r="F97" s="994"/>
      <c r="G97" s="994"/>
      <c r="H97" s="994"/>
      <c r="I97" s="994"/>
      <c r="J97" s="994"/>
      <c r="K97" s="994"/>
      <c r="L97" s="994"/>
      <c r="M97" s="994"/>
      <c r="N97" s="994"/>
      <c r="O97" s="994"/>
      <c r="P97" s="994"/>
      <c r="Q97" s="994"/>
      <c r="R97" s="994"/>
      <c r="S97" s="994"/>
      <c r="T97" s="994"/>
      <c r="U97" s="994"/>
      <c r="V97" s="994"/>
      <c r="W97" s="994"/>
      <c r="X97" s="994"/>
      <c r="Y97" s="994"/>
      <c r="Z97" s="994"/>
      <c r="AA97" s="994"/>
      <c r="AB97" s="994"/>
      <c r="AC97" s="994"/>
      <c r="AD97" s="994"/>
      <c r="AE97" s="994"/>
      <c r="AF97" s="994"/>
      <c r="AG97" s="994"/>
      <c r="AH97" s="994"/>
      <c r="AI97" s="994"/>
      <c r="AJ97" s="994"/>
    </row>
    <row r="98" spans="2:36" x14ac:dyDescent="0.25">
      <c r="B98" s="686"/>
      <c r="C98" s="686"/>
      <c r="D98" s="686"/>
      <c r="E98" s="994"/>
      <c r="F98" s="994"/>
      <c r="G98" s="994"/>
      <c r="H98" s="994"/>
      <c r="I98" s="994"/>
      <c r="J98" s="994"/>
      <c r="K98" s="994"/>
      <c r="L98" s="994"/>
      <c r="M98" s="994"/>
      <c r="N98" s="994"/>
      <c r="O98" s="994"/>
      <c r="P98" s="994"/>
      <c r="Q98" s="994"/>
      <c r="R98" s="994"/>
      <c r="S98" s="994"/>
      <c r="T98" s="994"/>
      <c r="U98" s="994"/>
      <c r="V98" s="994"/>
      <c r="W98" s="994"/>
      <c r="X98" s="994"/>
      <c r="Y98" s="994"/>
      <c r="Z98" s="994"/>
      <c r="AA98" s="994"/>
      <c r="AB98" s="994"/>
      <c r="AC98" s="994"/>
      <c r="AD98" s="994"/>
      <c r="AE98" s="994"/>
      <c r="AF98" s="994"/>
      <c r="AG98" s="994"/>
      <c r="AH98" s="994"/>
      <c r="AI98" s="994"/>
      <c r="AJ98" s="994"/>
    </row>
    <row r="99" spans="2:36" x14ac:dyDescent="0.25">
      <c r="B99" s="686"/>
      <c r="C99" s="686"/>
      <c r="D99" s="686"/>
      <c r="E99" s="994"/>
      <c r="F99" s="994"/>
      <c r="G99" s="994"/>
      <c r="H99" s="994"/>
      <c r="I99" s="994"/>
      <c r="J99" s="994"/>
      <c r="K99" s="994"/>
      <c r="L99" s="994"/>
      <c r="M99" s="994"/>
      <c r="N99" s="994"/>
      <c r="O99" s="994"/>
      <c r="P99" s="994"/>
      <c r="Q99" s="994"/>
      <c r="R99" s="994"/>
      <c r="S99" s="994"/>
      <c r="T99" s="994"/>
      <c r="U99" s="994"/>
      <c r="V99" s="994"/>
      <c r="W99" s="994"/>
      <c r="X99" s="994"/>
      <c r="Y99" s="994"/>
      <c r="Z99" s="994"/>
      <c r="AA99" s="994"/>
      <c r="AB99" s="994"/>
      <c r="AC99" s="994"/>
      <c r="AD99" s="994"/>
      <c r="AE99" s="994"/>
      <c r="AF99" s="994"/>
      <c r="AG99" s="994"/>
      <c r="AH99" s="994"/>
      <c r="AI99" s="994"/>
      <c r="AJ99" s="994"/>
    </row>
    <row r="100" spans="2:36" x14ac:dyDescent="0.25">
      <c r="B100" s="686"/>
      <c r="C100" s="686"/>
      <c r="D100" s="686"/>
      <c r="E100" s="994"/>
      <c r="F100" s="994"/>
      <c r="G100" s="994"/>
      <c r="H100" s="994"/>
      <c r="I100" s="994"/>
      <c r="J100" s="994"/>
      <c r="K100" s="994"/>
      <c r="L100" s="994"/>
      <c r="M100" s="994"/>
      <c r="N100" s="994"/>
      <c r="O100" s="994"/>
      <c r="P100" s="994"/>
      <c r="Q100" s="994"/>
      <c r="R100" s="994"/>
      <c r="S100" s="994"/>
      <c r="T100" s="994"/>
      <c r="U100" s="994"/>
      <c r="V100" s="994"/>
      <c r="W100" s="994"/>
      <c r="X100" s="994"/>
      <c r="Y100" s="994"/>
      <c r="Z100" s="994"/>
      <c r="AA100" s="994"/>
      <c r="AB100" s="994"/>
      <c r="AC100" s="994"/>
      <c r="AD100" s="994"/>
      <c r="AE100" s="994"/>
      <c r="AF100" s="994"/>
      <c r="AG100" s="994"/>
      <c r="AH100" s="994"/>
      <c r="AI100" s="994"/>
      <c r="AJ100" s="994"/>
    </row>
    <row r="101" spans="2:36" x14ac:dyDescent="0.25">
      <c r="B101" s="686"/>
      <c r="C101" s="686"/>
      <c r="D101" s="686"/>
      <c r="E101" s="994"/>
      <c r="F101" s="994"/>
      <c r="G101" s="994"/>
      <c r="H101" s="994"/>
      <c r="I101" s="994"/>
      <c r="J101" s="994"/>
      <c r="K101" s="994"/>
      <c r="L101" s="994"/>
      <c r="M101" s="994"/>
      <c r="N101" s="994"/>
      <c r="O101" s="994"/>
      <c r="P101" s="994"/>
      <c r="Q101" s="994"/>
      <c r="R101" s="994"/>
      <c r="S101" s="994"/>
      <c r="T101" s="994"/>
      <c r="U101" s="994"/>
      <c r="V101" s="994"/>
      <c r="W101" s="994"/>
      <c r="X101" s="994"/>
      <c r="Y101" s="994"/>
      <c r="Z101" s="994"/>
      <c r="AA101" s="994"/>
      <c r="AB101" s="994"/>
      <c r="AC101" s="994"/>
      <c r="AD101" s="994"/>
      <c r="AE101" s="994"/>
      <c r="AF101" s="994"/>
      <c r="AG101" s="994"/>
      <c r="AH101" s="994"/>
      <c r="AI101" s="994"/>
      <c r="AJ101" s="994"/>
    </row>
    <row r="102" spans="2:36" x14ac:dyDescent="0.25">
      <c r="B102" s="686"/>
      <c r="C102" s="686"/>
      <c r="D102" s="686"/>
      <c r="E102" s="994"/>
      <c r="F102" s="994"/>
      <c r="G102" s="994"/>
      <c r="H102" s="994"/>
      <c r="I102" s="994"/>
      <c r="J102" s="994"/>
      <c r="K102" s="994"/>
      <c r="L102" s="994"/>
      <c r="M102" s="994"/>
      <c r="N102" s="994"/>
      <c r="O102" s="994"/>
      <c r="P102" s="994"/>
      <c r="Q102" s="994"/>
      <c r="R102" s="994"/>
      <c r="S102" s="994"/>
      <c r="T102" s="994"/>
      <c r="U102" s="994"/>
      <c r="V102" s="994"/>
      <c r="W102" s="994"/>
      <c r="X102" s="994"/>
      <c r="Y102" s="994"/>
      <c r="Z102" s="994"/>
      <c r="AA102" s="994"/>
      <c r="AB102" s="994"/>
      <c r="AC102" s="994"/>
      <c r="AD102" s="994"/>
      <c r="AE102" s="994"/>
      <c r="AF102" s="994"/>
      <c r="AG102" s="994"/>
      <c r="AH102" s="994"/>
      <c r="AI102" s="994"/>
      <c r="AJ102" s="994"/>
    </row>
    <row r="103" spans="2:36" x14ac:dyDescent="0.25">
      <c r="B103" s="686"/>
      <c r="C103" s="686"/>
      <c r="D103" s="686"/>
      <c r="E103" s="994"/>
      <c r="F103" s="994"/>
      <c r="G103" s="994"/>
      <c r="H103" s="994"/>
      <c r="I103" s="994"/>
      <c r="J103" s="994"/>
      <c r="K103" s="994"/>
      <c r="L103" s="994"/>
      <c r="M103" s="994"/>
      <c r="N103" s="994"/>
      <c r="O103" s="994"/>
      <c r="P103" s="994"/>
      <c r="Q103" s="994"/>
      <c r="R103" s="994"/>
      <c r="S103" s="994"/>
      <c r="T103" s="994"/>
      <c r="U103" s="994"/>
      <c r="V103" s="994"/>
      <c r="W103" s="994"/>
      <c r="X103" s="994"/>
      <c r="Y103" s="994"/>
      <c r="Z103" s="994"/>
      <c r="AA103" s="994"/>
      <c r="AB103" s="994"/>
      <c r="AC103" s="994"/>
      <c r="AD103" s="994"/>
      <c r="AE103" s="994"/>
      <c r="AF103" s="994"/>
      <c r="AG103" s="994"/>
      <c r="AH103" s="994"/>
      <c r="AI103" s="994"/>
      <c r="AJ103" s="994"/>
    </row>
    <row r="104" spans="2:36" x14ac:dyDescent="0.25">
      <c r="B104" s="686"/>
      <c r="C104" s="686"/>
      <c r="D104" s="686"/>
      <c r="E104" s="994"/>
      <c r="F104" s="994"/>
      <c r="G104" s="994"/>
      <c r="H104" s="994"/>
      <c r="I104" s="994"/>
      <c r="J104" s="994"/>
      <c r="K104" s="994"/>
      <c r="L104" s="994"/>
      <c r="M104" s="994"/>
      <c r="N104" s="994"/>
      <c r="O104" s="994"/>
      <c r="P104" s="994"/>
      <c r="Q104" s="994"/>
      <c r="R104" s="994"/>
      <c r="S104" s="994"/>
      <c r="T104" s="994"/>
      <c r="U104" s="994"/>
      <c r="V104" s="994"/>
      <c r="W104" s="994"/>
      <c r="X104" s="994"/>
      <c r="Y104" s="994"/>
      <c r="Z104" s="994"/>
      <c r="AA104" s="994"/>
      <c r="AB104" s="994"/>
      <c r="AC104" s="994"/>
      <c r="AD104" s="994"/>
      <c r="AE104" s="994"/>
      <c r="AF104" s="994"/>
      <c r="AG104" s="994"/>
      <c r="AH104" s="994"/>
      <c r="AI104" s="994"/>
      <c r="AJ104" s="994"/>
    </row>
    <row r="105" spans="2:36" x14ac:dyDescent="0.25">
      <c r="B105" s="686"/>
      <c r="C105" s="686"/>
      <c r="D105" s="686"/>
      <c r="E105" s="994"/>
      <c r="F105" s="994"/>
      <c r="G105" s="994"/>
      <c r="H105" s="994"/>
      <c r="I105" s="994"/>
      <c r="J105" s="994"/>
      <c r="K105" s="994"/>
      <c r="L105" s="994"/>
      <c r="M105" s="994"/>
      <c r="N105" s="994"/>
      <c r="O105" s="994"/>
      <c r="P105" s="994"/>
      <c r="Q105" s="994"/>
      <c r="R105" s="994"/>
      <c r="S105" s="994"/>
      <c r="T105" s="994"/>
      <c r="U105" s="994"/>
      <c r="V105" s="994"/>
      <c r="W105" s="994"/>
      <c r="X105" s="994"/>
      <c r="Y105" s="994"/>
      <c r="Z105" s="994"/>
      <c r="AA105" s="994"/>
      <c r="AB105" s="994"/>
      <c r="AC105" s="994"/>
      <c r="AD105" s="994"/>
      <c r="AE105" s="994"/>
      <c r="AF105" s="994"/>
      <c r="AG105" s="994"/>
      <c r="AH105" s="994"/>
      <c r="AI105" s="994"/>
      <c r="AJ105" s="994"/>
    </row>
    <row r="106" spans="2:36" x14ac:dyDescent="0.25">
      <c r="B106" s="686"/>
      <c r="C106" s="686"/>
      <c r="D106" s="686"/>
      <c r="E106" s="994"/>
      <c r="F106" s="994"/>
      <c r="G106" s="994"/>
      <c r="H106" s="994"/>
      <c r="I106" s="994"/>
      <c r="J106" s="994"/>
      <c r="K106" s="994"/>
      <c r="L106" s="994"/>
      <c r="M106" s="994"/>
      <c r="N106" s="994"/>
      <c r="O106" s="994"/>
      <c r="P106" s="994"/>
      <c r="Q106" s="994"/>
      <c r="R106" s="994"/>
      <c r="S106" s="994"/>
      <c r="T106" s="994"/>
      <c r="U106" s="994"/>
      <c r="V106" s="994"/>
      <c r="W106" s="994"/>
      <c r="X106" s="994"/>
      <c r="Y106" s="994"/>
      <c r="Z106" s="994"/>
      <c r="AA106" s="994"/>
      <c r="AB106" s="994"/>
      <c r="AC106" s="994"/>
      <c r="AD106" s="994"/>
      <c r="AE106" s="994"/>
      <c r="AF106" s="994"/>
      <c r="AG106" s="994"/>
      <c r="AH106" s="994"/>
      <c r="AI106" s="994"/>
      <c r="AJ106" s="994"/>
    </row>
    <row r="107" spans="2:36" x14ac:dyDescent="0.25">
      <c r="B107" s="686"/>
      <c r="C107" s="686"/>
      <c r="D107" s="686"/>
      <c r="E107" s="994"/>
      <c r="F107" s="994"/>
      <c r="G107" s="994"/>
      <c r="H107" s="994"/>
      <c r="I107" s="994"/>
      <c r="J107" s="994"/>
      <c r="K107" s="994"/>
      <c r="L107" s="994"/>
      <c r="M107" s="994"/>
      <c r="N107" s="994"/>
      <c r="O107" s="994"/>
      <c r="P107" s="994"/>
      <c r="Q107" s="994"/>
      <c r="R107" s="994"/>
      <c r="S107" s="994"/>
      <c r="T107" s="994"/>
      <c r="U107" s="994"/>
      <c r="V107" s="994"/>
      <c r="W107" s="994"/>
      <c r="X107" s="994"/>
      <c r="Y107" s="994"/>
      <c r="Z107" s="994"/>
      <c r="AA107" s="994"/>
      <c r="AB107" s="994"/>
      <c r="AC107" s="994"/>
      <c r="AD107" s="994"/>
      <c r="AE107" s="994"/>
      <c r="AF107" s="994"/>
      <c r="AG107" s="994"/>
      <c r="AH107" s="994"/>
      <c r="AI107" s="994"/>
      <c r="AJ107" s="994"/>
    </row>
    <row r="108" spans="2:36" x14ac:dyDescent="0.25">
      <c r="B108" s="686"/>
      <c r="C108" s="686"/>
      <c r="D108" s="686"/>
      <c r="E108" s="994"/>
      <c r="F108" s="994"/>
      <c r="G108" s="994"/>
      <c r="H108" s="994"/>
      <c r="I108" s="994"/>
      <c r="J108" s="994"/>
      <c r="K108" s="994"/>
      <c r="L108" s="994"/>
      <c r="M108" s="994"/>
      <c r="N108" s="994"/>
      <c r="O108" s="994"/>
      <c r="P108" s="994"/>
      <c r="Q108" s="994"/>
      <c r="R108" s="994"/>
      <c r="S108" s="994"/>
      <c r="T108" s="994"/>
      <c r="U108" s="994"/>
      <c r="V108" s="994"/>
      <c r="W108" s="994"/>
      <c r="X108" s="994"/>
      <c r="Y108" s="994"/>
      <c r="Z108" s="994"/>
      <c r="AA108" s="994"/>
      <c r="AB108" s="994"/>
      <c r="AC108" s="994"/>
      <c r="AD108" s="994"/>
      <c r="AE108" s="994"/>
      <c r="AF108" s="994"/>
      <c r="AG108" s="994"/>
      <c r="AH108" s="994"/>
      <c r="AI108" s="994"/>
      <c r="AJ108" s="994"/>
    </row>
    <row r="109" spans="2:36" x14ac:dyDescent="0.25">
      <c r="B109" s="686"/>
      <c r="C109" s="686"/>
      <c r="D109" s="686"/>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row>
    <row r="110" spans="2:36" x14ac:dyDescent="0.25">
      <c r="B110" s="686"/>
      <c r="C110" s="686"/>
      <c r="D110" s="686"/>
      <c r="E110" s="994"/>
      <c r="F110" s="994"/>
      <c r="G110" s="994"/>
      <c r="H110" s="994"/>
      <c r="I110" s="994"/>
      <c r="J110" s="994"/>
      <c r="K110" s="994"/>
      <c r="L110" s="994"/>
      <c r="M110" s="994"/>
      <c r="N110" s="994"/>
      <c r="O110" s="994"/>
      <c r="P110" s="994"/>
      <c r="Q110" s="994"/>
      <c r="R110" s="994"/>
      <c r="S110" s="994"/>
      <c r="T110" s="994"/>
      <c r="U110" s="994"/>
      <c r="V110" s="994"/>
      <c r="W110" s="994"/>
      <c r="X110" s="994"/>
      <c r="Y110" s="994"/>
      <c r="Z110" s="994"/>
      <c r="AA110" s="994"/>
      <c r="AB110" s="994"/>
      <c r="AC110" s="994"/>
      <c r="AD110" s="994"/>
      <c r="AE110" s="994"/>
      <c r="AF110" s="994"/>
      <c r="AG110" s="994"/>
      <c r="AH110" s="994"/>
      <c r="AI110" s="994"/>
      <c r="AJ110" s="994"/>
    </row>
    <row r="111" spans="2:36" x14ac:dyDescent="0.25">
      <c r="B111" s="686"/>
      <c r="C111" s="686"/>
      <c r="D111" s="686"/>
      <c r="E111" s="994"/>
      <c r="F111" s="994"/>
      <c r="G111" s="994"/>
      <c r="H111" s="994"/>
      <c r="I111" s="994"/>
      <c r="J111" s="994"/>
      <c r="K111" s="994"/>
      <c r="L111" s="994"/>
      <c r="M111" s="994"/>
      <c r="N111" s="994"/>
      <c r="O111" s="994"/>
      <c r="P111" s="994"/>
      <c r="Q111" s="994"/>
      <c r="R111" s="994"/>
      <c r="S111" s="994"/>
      <c r="T111" s="994"/>
      <c r="U111" s="994"/>
      <c r="V111" s="994"/>
      <c r="W111" s="994"/>
      <c r="X111" s="994"/>
      <c r="Y111" s="994"/>
      <c r="Z111" s="994"/>
      <c r="AA111" s="994"/>
      <c r="AB111" s="994"/>
      <c r="AC111" s="994"/>
      <c r="AD111" s="994"/>
      <c r="AE111" s="994"/>
      <c r="AF111" s="994"/>
      <c r="AG111" s="994"/>
      <c r="AH111" s="994"/>
      <c r="AI111" s="994"/>
      <c r="AJ111" s="994"/>
    </row>
    <row r="112" spans="2:36" x14ac:dyDescent="0.25">
      <c r="B112" s="686"/>
      <c r="C112" s="686"/>
      <c r="D112" s="686"/>
      <c r="E112" s="994"/>
      <c r="F112" s="994"/>
      <c r="G112" s="994"/>
      <c r="H112" s="994"/>
      <c r="I112" s="994"/>
      <c r="J112" s="994"/>
      <c r="K112" s="994"/>
      <c r="L112" s="994"/>
      <c r="M112" s="994"/>
      <c r="N112" s="994"/>
      <c r="O112" s="994"/>
      <c r="P112" s="994"/>
      <c r="Q112" s="994"/>
      <c r="R112" s="994"/>
      <c r="S112" s="994"/>
      <c r="T112" s="994"/>
      <c r="U112" s="994"/>
      <c r="V112" s="994"/>
      <c r="W112" s="994"/>
      <c r="X112" s="994"/>
      <c r="Y112" s="994"/>
      <c r="Z112" s="994"/>
      <c r="AA112" s="994"/>
      <c r="AB112" s="994"/>
      <c r="AC112" s="994"/>
      <c r="AD112" s="994"/>
      <c r="AE112" s="994"/>
      <c r="AF112" s="994"/>
      <c r="AG112" s="994"/>
      <c r="AH112" s="994"/>
      <c r="AI112" s="994"/>
      <c r="AJ112" s="994"/>
    </row>
    <row r="113" spans="2:36" x14ac:dyDescent="0.25">
      <c r="B113" s="686"/>
      <c r="C113" s="686"/>
      <c r="D113" s="686"/>
      <c r="E113" s="994"/>
      <c r="F113" s="994"/>
      <c r="G113" s="994"/>
      <c r="H113" s="994"/>
      <c r="I113" s="994"/>
      <c r="J113" s="994"/>
      <c r="K113" s="994"/>
      <c r="L113" s="994"/>
      <c r="M113" s="994"/>
      <c r="N113" s="994"/>
      <c r="O113" s="994"/>
      <c r="P113" s="994"/>
      <c r="Q113" s="994"/>
      <c r="R113" s="994"/>
      <c r="S113" s="994"/>
      <c r="T113" s="994"/>
      <c r="U113" s="994"/>
      <c r="V113" s="994"/>
      <c r="W113" s="994"/>
      <c r="X113" s="994"/>
      <c r="Y113" s="994"/>
      <c r="Z113" s="994"/>
      <c r="AA113" s="994"/>
      <c r="AB113" s="994"/>
      <c r="AC113" s="994"/>
      <c r="AD113" s="994"/>
      <c r="AE113" s="994"/>
      <c r="AF113" s="994"/>
      <c r="AG113" s="994"/>
      <c r="AH113" s="994"/>
      <c r="AI113" s="994"/>
      <c r="AJ113" s="994"/>
    </row>
    <row r="114" spans="2:36" x14ac:dyDescent="0.25">
      <c r="B114" s="686"/>
      <c r="C114" s="686"/>
      <c r="D114" s="686"/>
      <c r="E114" s="994"/>
      <c r="F114" s="994"/>
      <c r="G114" s="994"/>
      <c r="H114" s="994"/>
      <c r="I114" s="994"/>
      <c r="J114" s="994"/>
      <c r="K114" s="994"/>
      <c r="L114" s="994"/>
      <c r="M114" s="994"/>
      <c r="N114" s="994"/>
      <c r="O114" s="994"/>
      <c r="P114" s="994"/>
      <c r="Q114" s="994"/>
      <c r="R114" s="994"/>
      <c r="S114" s="994"/>
      <c r="T114" s="994"/>
      <c r="U114" s="994"/>
      <c r="V114" s="994"/>
      <c r="W114" s="994"/>
      <c r="X114" s="994"/>
      <c r="Y114" s="994"/>
      <c r="Z114" s="994"/>
      <c r="AA114" s="994"/>
      <c r="AB114" s="994"/>
      <c r="AC114" s="994"/>
      <c r="AD114" s="994"/>
      <c r="AE114" s="994"/>
      <c r="AF114" s="994"/>
      <c r="AG114" s="994"/>
      <c r="AH114" s="994"/>
      <c r="AI114" s="994"/>
      <c r="AJ114" s="994"/>
    </row>
    <row r="115" spans="2:36" x14ac:dyDescent="0.25">
      <c r="B115" s="686"/>
      <c r="C115" s="686"/>
      <c r="D115" s="686"/>
      <c r="E115" s="994"/>
      <c r="F115" s="994"/>
      <c r="G115" s="994"/>
      <c r="H115" s="994"/>
      <c r="I115" s="994"/>
      <c r="J115" s="994"/>
      <c r="K115" s="994"/>
      <c r="L115" s="994"/>
      <c r="M115" s="994"/>
      <c r="N115" s="994"/>
      <c r="O115" s="994"/>
      <c r="P115" s="994"/>
      <c r="Q115" s="994"/>
      <c r="R115" s="994"/>
      <c r="S115" s="994"/>
      <c r="T115" s="994"/>
      <c r="U115" s="994"/>
      <c r="V115" s="994"/>
      <c r="W115" s="994"/>
      <c r="X115" s="994"/>
      <c r="Y115" s="994"/>
      <c r="Z115" s="994"/>
      <c r="AA115" s="994"/>
      <c r="AB115" s="994"/>
      <c r="AC115" s="994"/>
      <c r="AD115" s="994"/>
      <c r="AE115" s="994"/>
      <c r="AF115" s="994"/>
      <c r="AG115" s="994"/>
      <c r="AH115" s="994"/>
      <c r="AI115" s="994"/>
      <c r="AJ115" s="994"/>
    </row>
    <row r="116" spans="2:36" x14ac:dyDescent="0.25">
      <c r="B116" s="686"/>
      <c r="C116" s="686"/>
      <c r="D116" s="686"/>
      <c r="E116" s="994"/>
      <c r="F116" s="994"/>
      <c r="G116" s="994"/>
      <c r="H116" s="994"/>
      <c r="I116" s="994"/>
      <c r="J116" s="994"/>
      <c r="K116" s="994"/>
      <c r="L116" s="994"/>
      <c r="M116" s="994"/>
      <c r="N116" s="994"/>
      <c r="O116" s="994"/>
      <c r="P116" s="994"/>
      <c r="Q116" s="994"/>
      <c r="R116" s="994"/>
      <c r="S116" s="994"/>
      <c r="T116" s="994"/>
      <c r="U116" s="994"/>
      <c r="V116" s="994"/>
      <c r="W116" s="994"/>
      <c r="X116" s="994"/>
      <c r="Y116" s="994"/>
      <c r="Z116" s="994"/>
      <c r="AA116" s="994"/>
      <c r="AB116" s="994"/>
      <c r="AC116" s="994"/>
      <c r="AD116" s="994"/>
      <c r="AE116" s="994"/>
      <c r="AF116" s="994"/>
      <c r="AG116" s="994"/>
      <c r="AH116" s="994"/>
      <c r="AI116" s="994"/>
      <c r="AJ116" s="994"/>
    </row>
    <row r="117" spans="2:36" x14ac:dyDescent="0.25">
      <c r="B117" s="686"/>
      <c r="C117" s="686"/>
      <c r="D117" s="686"/>
      <c r="E117" s="994"/>
      <c r="F117" s="994"/>
      <c r="G117" s="994"/>
      <c r="H117" s="994"/>
      <c r="I117" s="994"/>
      <c r="J117" s="994"/>
      <c r="K117" s="994"/>
      <c r="L117" s="994"/>
      <c r="M117" s="994"/>
      <c r="N117" s="994"/>
      <c r="O117" s="994"/>
      <c r="P117" s="994"/>
      <c r="Q117" s="994"/>
      <c r="R117" s="994"/>
      <c r="S117" s="994"/>
      <c r="T117" s="994"/>
      <c r="U117" s="994"/>
      <c r="V117" s="994"/>
      <c r="W117" s="994"/>
      <c r="X117" s="994"/>
      <c r="Y117" s="994"/>
      <c r="Z117" s="994"/>
      <c r="AA117" s="994"/>
      <c r="AB117" s="994"/>
      <c r="AC117" s="994"/>
      <c r="AD117" s="994"/>
      <c r="AE117" s="994"/>
      <c r="AF117" s="994"/>
      <c r="AG117" s="994"/>
      <c r="AH117" s="994"/>
      <c r="AI117" s="994"/>
      <c r="AJ117" s="994"/>
    </row>
    <row r="118" spans="2:36" x14ac:dyDescent="0.25">
      <c r="B118" s="686"/>
      <c r="C118" s="686"/>
      <c r="D118" s="686"/>
      <c r="E118" s="994"/>
      <c r="F118" s="994"/>
      <c r="G118" s="994"/>
      <c r="H118" s="994"/>
      <c r="I118" s="994"/>
      <c r="J118" s="994"/>
      <c r="K118" s="994"/>
      <c r="L118" s="994"/>
      <c r="M118" s="994"/>
      <c r="N118" s="994"/>
      <c r="O118" s="994"/>
      <c r="P118" s="994"/>
      <c r="Q118" s="994"/>
      <c r="R118" s="994"/>
      <c r="S118" s="994"/>
      <c r="T118" s="994"/>
      <c r="U118" s="994"/>
      <c r="V118" s="994"/>
      <c r="W118" s="994"/>
      <c r="X118" s="994"/>
      <c r="Y118" s="994"/>
      <c r="Z118" s="994"/>
      <c r="AA118" s="994"/>
      <c r="AB118" s="994"/>
      <c r="AC118" s="994"/>
      <c r="AD118" s="994"/>
      <c r="AE118" s="994"/>
      <c r="AF118" s="994"/>
      <c r="AG118" s="994"/>
      <c r="AH118" s="994"/>
      <c r="AI118" s="994"/>
      <c r="AJ118" s="994"/>
    </row>
    <row r="119" spans="2:36" x14ac:dyDescent="0.25">
      <c r="B119" s="686"/>
      <c r="C119" s="686"/>
      <c r="D119" s="686"/>
      <c r="E119" s="994"/>
      <c r="F119" s="994"/>
      <c r="G119" s="994"/>
      <c r="H119" s="994"/>
      <c r="I119" s="994"/>
      <c r="J119" s="994"/>
      <c r="K119" s="994"/>
      <c r="L119" s="994"/>
      <c r="M119" s="994"/>
      <c r="N119" s="994"/>
      <c r="O119" s="994"/>
      <c r="P119" s="994"/>
      <c r="Q119" s="994"/>
      <c r="R119" s="994"/>
      <c r="S119" s="994"/>
      <c r="T119" s="994"/>
      <c r="U119" s="994"/>
      <c r="V119" s="994"/>
      <c r="W119" s="994"/>
      <c r="X119" s="994"/>
      <c r="Y119" s="994"/>
      <c r="Z119" s="994"/>
      <c r="AA119" s="994"/>
      <c r="AB119" s="994"/>
      <c r="AC119" s="994"/>
      <c r="AD119" s="994"/>
      <c r="AE119" s="994"/>
      <c r="AF119" s="994"/>
      <c r="AG119" s="994"/>
      <c r="AH119" s="994"/>
      <c r="AI119" s="994"/>
      <c r="AJ119" s="994"/>
    </row>
    <row r="120" spans="2:36" x14ac:dyDescent="0.25">
      <c r="B120" s="686"/>
      <c r="C120" s="686"/>
      <c r="D120" s="686"/>
      <c r="E120" s="994"/>
      <c r="F120" s="994"/>
      <c r="G120" s="994"/>
      <c r="H120" s="994"/>
      <c r="I120" s="994"/>
      <c r="J120" s="994"/>
      <c r="K120" s="994"/>
      <c r="L120" s="994"/>
      <c r="M120" s="994"/>
      <c r="N120" s="994"/>
      <c r="O120" s="994"/>
      <c r="P120" s="994"/>
      <c r="Q120" s="994"/>
      <c r="R120" s="994"/>
      <c r="S120" s="994"/>
      <c r="T120" s="994"/>
      <c r="U120" s="994"/>
      <c r="V120" s="994"/>
      <c r="W120" s="994"/>
      <c r="X120" s="994"/>
      <c r="Y120" s="994"/>
      <c r="Z120" s="994"/>
      <c r="AA120" s="994"/>
      <c r="AB120" s="994"/>
      <c r="AC120" s="994"/>
      <c r="AD120" s="994"/>
      <c r="AE120" s="994"/>
      <c r="AF120" s="994"/>
      <c r="AG120" s="994"/>
      <c r="AH120" s="994"/>
      <c r="AI120" s="994"/>
      <c r="AJ120" s="994"/>
    </row>
    <row r="121" spans="2:36" x14ac:dyDescent="0.25">
      <c r="B121" s="686"/>
      <c r="C121" s="686"/>
      <c r="D121" s="686"/>
      <c r="E121" s="994"/>
      <c r="F121" s="994"/>
      <c r="G121" s="994"/>
      <c r="H121" s="994"/>
      <c r="I121" s="994"/>
      <c r="J121" s="994"/>
      <c r="K121" s="994"/>
      <c r="L121" s="994"/>
      <c r="M121" s="994"/>
      <c r="N121" s="994"/>
      <c r="O121" s="994"/>
      <c r="P121" s="994"/>
      <c r="Q121" s="994"/>
      <c r="R121" s="994"/>
      <c r="S121" s="994"/>
      <c r="T121" s="994"/>
      <c r="U121" s="994"/>
      <c r="V121" s="994"/>
      <c r="W121" s="994"/>
      <c r="X121" s="994"/>
      <c r="Y121" s="994"/>
      <c r="Z121" s="994"/>
      <c r="AA121" s="994"/>
      <c r="AB121" s="994"/>
      <c r="AC121" s="994"/>
      <c r="AD121" s="994"/>
      <c r="AE121" s="994"/>
      <c r="AF121" s="994"/>
      <c r="AG121" s="994"/>
      <c r="AH121" s="994"/>
      <c r="AI121" s="994"/>
      <c r="AJ121" s="994"/>
    </row>
    <row r="122" spans="2:36" x14ac:dyDescent="0.25">
      <c r="B122" s="686"/>
      <c r="C122" s="686"/>
      <c r="D122" s="686"/>
      <c r="E122" s="994"/>
      <c r="F122" s="994"/>
      <c r="G122" s="994"/>
      <c r="H122" s="994"/>
      <c r="I122" s="994"/>
      <c r="J122" s="994"/>
      <c r="K122" s="994"/>
      <c r="L122" s="994"/>
      <c r="M122" s="994"/>
      <c r="N122" s="994"/>
      <c r="O122" s="994"/>
      <c r="P122" s="994"/>
      <c r="Q122" s="994"/>
      <c r="R122" s="994"/>
      <c r="S122" s="994"/>
      <c r="T122" s="994"/>
      <c r="U122" s="994"/>
      <c r="V122" s="994"/>
      <c r="W122" s="994"/>
      <c r="X122" s="994"/>
      <c r="Y122" s="994"/>
      <c r="Z122" s="994"/>
      <c r="AA122" s="994"/>
      <c r="AB122" s="994"/>
      <c r="AC122" s="994"/>
      <c r="AD122" s="994"/>
      <c r="AE122" s="994"/>
      <c r="AF122" s="994"/>
      <c r="AG122" s="994"/>
      <c r="AH122" s="994"/>
      <c r="AI122" s="994"/>
      <c r="AJ122" s="994"/>
    </row>
    <row r="123" spans="2:36" x14ac:dyDescent="0.25">
      <c r="B123" s="686"/>
      <c r="C123" s="686"/>
      <c r="D123" s="686"/>
      <c r="E123" s="994"/>
      <c r="F123" s="994"/>
      <c r="G123" s="994"/>
      <c r="H123" s="994"/>
      <c r="I123" s="994"/>
      <c r="J123" s="994"/>
      <c r="K123" s="994"/>
      <c r="L123" s="994"/>
      <c r="M123" s="994"/>
      <c r="N123" s="994"/>
      <c r="O123" s="994"/>
      <c r="P123" s="994"/>
      <c r="Q123" s="994"/>
      <c r="R123" s="994"/>
      <c r="S123" s="994"/>
      <c r="T123" s="994"/>
      <c r="U123" s="994"/>
      <c r="V123" s="994"/>
      <c r="W123" s="994"/>
      <c r="X123" s="994"/>
      <c r="Y123" s="994"/>
      <c r="Z123" s="994"/>
      <c r="AA123" s="994"/>
      <c r="AB123" s="994"/>
      <c r="AC123" s="994"/>
      <c r="AD123" s="994"/>
      <c r="AE123" s="994"/>
      <c r="AF123" s="994"/>
      <c r="AG123" s="994"/>
      <c r="AH123" s="994"/>
      <c r="AI123" s="994"/>
      <c r="AJ123" s="994"/>
    </row>
    <row r="124" spans="2:36" x14ac:dyDescent="0.25">
      <c r="B124" s="686"/>
      <c r="C124" s="686"/>
      <c r="D124" s="686"/>
      <c r="E124" s="994"/>
      <c r="F124" s="994"/>
      <c r="G124" s="994"/>
      <c r="H124" s="994"/>
      <c r="I124" s="994"/>
      <c r="J124" s="994"/>
      <c r="K124" s="994"/>
      <c r="L124" s="994"/>
      <c r="M124" s="994"/>
      <c r="N124" s="994"/>
      <c r="O124" s="994"/>
      <c r="P124" s="994"/>
      <c r="Q124" s="994"/>
      <c r="R124" s="994"/>
      <c r="S124" s="994"/>
      <c r="T124" s="994"/>
      <c r="U124" s="994"/>
      <c r="V124" s="994"/>
      <c r="W124" s="994"/>
      <c r="X124" s="994"/>
      <c r="Y124" s="994"/>
      <c r="Z124" s="994"/>
      <c r="AA124" s="994"/>
      <c r="AB124" s="994"/>
      <c r="AC124" s="994"/>
      <c r="AD124" s="994"/>
      <c r="AE124" s="994"/>
      <c r="AF124" s="994"/>
      <c r="AG124" s="994"/>
      <c r="AH124" s="994"/>
      <c r="AI124" s="994"/>
      <c r="AJ124" s="994"/>
    </row>
    <row r="125" spans="2:36" x14ac:dyDescent="0.25">
      <c r="B125" s="686"/>
      <c r="C125" s="686"/>
      <c r="D125" s="686"/>
      <c r="E125" s="994"/>
      <c r="F125" s="994"/>
      <c r="G125" s="994"/>
      <c r="H125" s="994"/>
      <c r="I125" s="994"/>
      <c r="J125" s="994"/>
      <c r="K125" s="994"/>
      <c r="L125" s="994"/>
      <c r="M125" s="994"/>
      <c r="N125" s="994"/>
      <c r="O125" s="994"/>
      <c r="P125" s="994"/>
      <c r="Q125" s="994"/>
      <c r="R125" s="994"/>
      <c r="S125" s="994"/>
      <c r="T125" s="994"/>
      <c r="U125" s="994"/>
      <c r="V125" s="994"/>
      <c r="W125" s="994"/>
      <c r="X125" s="994"/>
      <c r="Y125" s="994"/>
      <c r="Z125" s="994"/>
      <c r="AA125" s="994"/>
      <c r="AB125" s="994"/>
      <c r="AC125" s="994"/>
      <c r="AD125" s="994"/>
      <c r="AE125" s="994"/>
      <c r="AF125" s="994"/>
      <c r="AG125" s="994"/>
      <c r="AH125" s="994"/>
      <c r="AI125" s="994"/>
      <c r="AJ125" s="994"/>
    </row>
    <row r="126" spans="2:36" x14ac:dyDescent="0.25">
      <c r="B126" s="686"/>
      <c r="C126" s="686"/>
      <c r="D126" s="686"/>
      <c r="E126" s="994"/>
      <c r="F126" s="994"/>
      <c r="G126" s="994"/>
      <c r="H126" s="994"/>
      <c r="I126" s="994"/>
      <c r="J126" s="994"/>
      <c r="K126" s="994"/>
      <c r="L126" s="994"/>
      <c r="M126" s="994"/>
      <c r="N126" s="994"/>
      <c r="O126" s="994"/>
      <c r="P126" s="994"/>
      <c r="Q126" s="994"/>
      <c r="R126" s="994"/>
      <c r="S126" s="994"/>
      <c r="T126" s="994"/>
      <c r="U126" s="994"/>
      <c r="V126" s="994"/>
      <c r="W126" s="994"/>
      <c r="X126" s="994"/>
      <c r="Y126" s="994"/>
      <c r="Z126" s="994"/>
      <c r="AA126" s="994"/>
      <c r="AB126" s="994"/>
      <c r="AC126" s="994"/>
      <c r="AD126" s="994"/>
      <c r="AE126" s="994"/>
      <c r="AF126" s="994"/>
      <c r="AG126" s="994"/>
      <c r="AH126" s="994"/>
      <c r="AI126" s="994"/>
      <c r="AJ126" s="994"/>
    </row>
    <row r="127" spans="2:36" x14ac:dyDescent="0.25">
      <c r="B127" s="686"/>
      <c r="C127" s="686"/>
      <c r="D127" s="686"/>
      <c r="E127" s="994"/>
      <c r="F127" s="994"/>
      <c r="G127" s="994"/>
      <c r="H127" s="994"/>
      <c r="I127" s="994"/>
      <c r="J127" s="994"/>
      <c r="K127" s="994"/>
      <c r="L127" s="994"/>
      <c r="M127" s="994"/>
      <c r="N127" s="994"/>
      <c r="O127" s="994"/>
      <c r="P127" s="994"/>
      <c r="Q127" s="994"/>
      <c r="R127" s="994"/>
      <c r="S127" s="994"/>
      <c r="T127" s="994"/>
      <c r="U127" s="994"/>
      <c r="V127" s="994"/>
      <c r="W127" s="994"/>
      <c r="X127" s="994"/>
      <c r="Y127" s="994"/>
      <c r="Z127" s="994"/>
      <c r="AA127" s="994"/>
      <c r="AB127" s="994"/>
      <c r="AC127" s="994"/>
      <c r="AD127" s="994"/>
      <c r="AE127" s="994"/>
      <c r="AF127" s="994"/>
      <c r="AG127" s="994"/>
      <c r="AH127" s="994"/>
      <c r="AI127" s="994"/>
      <c r="AJ127" s="994"/>
    </row>
    <row r="128" spans="2:36" x14ac:dyDescent="0.25">
      <c r="B128" s="686"/>
      <c r="C128" s="686"/>
      <c r="D128" s="686"/>
      <c r="E128" s="994"/>
      <c r="F128" s="994"/>
      <c r="G128" s="994"/>
      <c r="H128" s="994"/>
      <c r="I128" s="994"/>
      <c r="J128" s="994"/>
      <c r="K128" s="994"/>
      <c r="L128" s="994"/>
      <c r="M128" s="994"/>
      <c r="N128" s="994"/>
      <c r="O128" s="994"/>
      <c r="P128" s="994"/>
      <c r="Q128" s="994"/>
      <c r="R128" s="994"/>
      <c r="S128" s="994"/>
      <c r="T128" s="994"/>
      <c r="U128" s="994"/>
      <c r="V128" s="994"/>
      <c r="W128" s="994"/>
      <c r="X128" s="994"/>
      <c r="Y128" s="994"/>
      <c r="Z128" s="994"/>
      <c r="AA128" s="994"/>
      <c r="AB128" s="994"/>
      <c r="AC128" s="994"/>
      <c r="AD128" s="994"/>
      <c r="AE128" s="994"/>
      <c r="AF128" s="994"/>
      <c r="AG128" s="994"/>
      <c r="AH128" s="994"/>
      <c r="AI128" s="994"/>
      <c r="AJ128" s="994"/>
    </row>
    <row r="129" spans="2:36" x14ac:dyDescent="0.25">
      <c r="B129" s="686"/>
      <c r="C129" s="686"/>
      <c r="D129" s="686"/>
      <c r="E129" s="994"/>
      <c r="F129" s="994"/>
      <c r="G129" s="994"/>
      <c r="H129" s="994"/>
      <c r="I129" s="994"/>
      <c r="J129" s="994"/>
      <c r="K129" s="994"/>
      <c r="L129" s="994"/>
      <c r="M129" s="994"/>
      <c r="N129" s="994"/>
      <c r="O129" s="994"/>
      <c r="P129" s="994"/>
      <c r="Q129" s="994"/>
      <c r="R129" s="994"/>
      <c r="S129" s="994"/>
      <c r="T129" s="994"/>
      <c r="U129" s="994"/>
      <c r="V129" s="994"/>
      <c r="W129" s="994"/>
      <c r="X129" s="994"/>
      <c r="Y129" s="994"/>
      <c r="Z129" s="994"/>
      <c r="AA129" s="994"/>
      <c r="AB129" s="994"/>
      <c r="AC129" s="994"/>
      <c r="AD129" s="994"/>
      <c r="AE129" s="994"/>
      <c r="AF129" s="994"/>
      <c r="AG129" s="994"/>
      <c r="AH129" s="994"/>
      <c r="AI129" s="994"/>
      <c r="AJ129" s="994"/>
    </row>
    <row r="130" spans="2:36" x14ac:dyDescent="0.25">
      <c r="B130" s="686"/>
      <c r="C130" s="686"/>
      <c r="D130" s="686"/>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row>
    <row r="131" spans="2:36" x14ac:dyDescent="0.25">
      <c r="B131" s="686"/>
      <c r="C131" s="686"/>
      <c r="D131" s="686"/>
      <c r="E131" s="994"/>
      <c r="F131" s="994"/>
      <c r="G131" s="994"/>
      <c r="H131" s="994"/>
      <c r="I131" s="994"/>
      <c r="J131" s="994"/>
      <c r="K131" s="994"/>
      <c r="L131" s="994"/>
      <c r="M131" s="994"/>
      <c r="N131" s="994"/>
      <c r="O131" s="994"/>
      <c r="P131" s="994"/>
      <c r="Q131" s="994"/>
      <c r="R131" s="994"/>
      <c r="S131" s="994"/>
      <c r="T131" s="994"/>
      <c r="U131" s="994"/>
      <c r="V131" s="994"/>
      <c r="W131" s="994"/>
      <c r="X131" s="994"/>
      <c r="Y131" s="994"/>
      <c r="Z131" s="994"/>
      <c r="AA131" s="994"/>
      <c r="AB131" s="994"/>
      <c r="AC131" s="994"/>
      <c r="AD131" s="994"/>
      <c r="AE131" s="994"/>
      <c r="AF131" s="994"/>
      <c r="AG131" s="994"/>
      <c r="AH131" s="994"/>
      <c r="AI131" s="994"/>
      <c r="AJ131" s="994"/>
    </row>
    <row r="132" spans="2:36" x14ac:dyDescent="0.25">
      <c r="B132" s="686"/>
      <c r="C132" s="686"/>
      <c r="D132" s="686"/>
      <c r="E132" s="994"/>
      <c r="F132" s="994"/>
      <c r="G132" s="994"/>
      <c r="H132" s="994"/>
      <c r="I132" s="994"/>
      <c r="J132" s="994"/>
      <c r="K132" s="994"/>
      <c r="L132" s="994"/>
      <c r="M132" s="994"/>
      <c r="N132" s="994"/>
      <c r="O132" s="994"/>
      <c r="P132" s="994"/>
      <c r="Q132" s="994"/>
      <c r="R132" s="994"/>
      <c r="S132" s="994"/>
      <c r="T132" s="994"/>
      <c r="U132" s="994"/>
      <c r="V132" s="994"/>
      <c r="W132" s="994"/>
      <c r="X132" s="994"/>
      <c r="Y132" s="994"/>
      <c r="Z132" s="994"/>
      <c r="AA132" s="994"/>
      <c r="AB132" s="994"/>
      <c r="AC132" s="994"/>
      <c r="AD132" s="994"/>
      <c r="AE132" s="994"/>
      <c r="AF132" s="994"/>
      <c r="AG132" s="994"/>
      <c r="AH132" s="994"/>
      <c r="AI132" s="994"/>
      <c r="AJ132" s="994"/>
    </row>
    <row r="133" spans="2:36" x14ac:dyDescent="0.25">
      <c r="B133" s="686"/>
      <c r="C133" s="686"/>
      <c r="D133" s="686"/>
      <c r="E133" s="994"/>
      <c r="F133" s="994"/>
      <c r="G133" s="994"/>
      <c r="H133" s="994"/>
      <c r="I133" s="994"/>
      <c r="J133" s="994"/>
      <c r="K133" s="994"/>
      <c r="L133" s="994"/>
      <c r="M133" s="994"/>
      <c r="N133" s="994"/>
      <c r="O133" s="994"/>
      <c r="P133" s="994"/>
      <c r="Q133" s="994"/>
      <c r="R133" s="994"/>
      <c r="S133" s="994"/>
      <c r="T133" s="994"/>
      <c r="U133" s="994"/>
      <c r="V133" s="994"/>
      <c r="W133" s="994"/>
      <c r="X133" s="994"/>
      <c r="Y133" s="994"/>
      <c r="Z133" s="994"/>
      <c r="AA133" s="994"/>
      <c r="AB133" s="994"/>
      <c r="AC133" s="994"/>
      <c r="AD133" s="994"/>
      <c r="AE133" s="994"/>
      <c r="AF133" s="994"/>
      <c r="AG133" s="994"/>
      <c r="AH133" s="994"/>
      <c r="AI133" s="994"/>
      <c r="AJ133" s="994"/>
    </row>
    <row r="134" spans="2:36" x14ac:dyDescent="0.25">
      <c r="B134" s="686"/>
      <c r="C134" s="686"/>
      <c r="D134" s="686"/>
      <c r="E134" s="994"/>
      <c r="F134" s="994"/>
      <c r="G134" s="994"/>
      <c r="H134" s="994"/>
      <c r="I134" s="994"/>
      <c r="J134" s="994"/>
      <c r="K134" s="994"/>
      <c r="L134" s="994"/>
      <c r="M134" s="994"/>
      <c r="N134" s="994"/>
      <c r="O134" s="994"/>
      <c r="P134" s="994"/>
      <c r="Q134" s="994"/>
      <c r="R134" s="994"/>
      <c r="S134" s="994"/>
      <c r="T134" s="994"/>
      <c r="U134" s="994"/>
      <c r="V134" s="994"/>
      <c r="W134" s="994"/>
      <c r="X134" s="994"/>
      <c r="Y134" s="994"/>
      <c r="Z134" s="994"/>
      <c r="AA134" s="994"/>
      <c r="AB134" s="994"/>
      <c r="AC134" s="994"/>
      <c r="AD134" s="994"/>
      <c r="AE134" s="994"/>
      <c r="AF134" s="994"/>
      <c r="AG134" s="994"/>
      <c r="AH134" s="994"/>
      <c r="AI134" s="994"/>
      <c r="AJ134" s="994"/>
    </row>
    <row r="135" spans="2:36" x14ac:dyDescent="0.25">
      <c r="B135" s="686"/>
      <c r="C135" s="686"/>
      <c r="D135" s="686"/>
      <c r="E135" s="994"/>
      <c r="F135" s="994"/>
      <c r="G135" s="994"/>
      <c r="H135" s="994"/>
      <c r="I135" s="994"/>
      <c r="J135" s="994"/>
      <c r="K135" s="994"/>
      <c r="L135" s="994"/>
      <c r="M135" s="994"/>
      <c r="N135" s="994"/>
      <c r="O135" s="994"/>
      <c r="P135" s="994"/>
      <c r="Q135" s="994"/>
      <c r="R135" s="994"/>
      <c r="S135" s="994"/>
      <c r="T135" s="994"/>
      <c r="U135" s="994"/>
      <c r="V135" s="994"/>
      <c r="W135" s="994"/>
      <c r="X135" s="994"/>
      <c r="Y135" s="994"/>
      <c r="Z135" s="994"/>
      <c r="AA135" s="994"/>
      <c r="AB135" s="994"/>
      <c r="AC135" s="994"/>
      <c r="AD135" s="994"/>
      <c r="AE135" s="994"/>
      <c r="AF135" s="994"/>
      <c r="AG135" s="994"/>
      <c r="AH135" s="994"/>
      <c r="AI135" s="994"/>
      <c r="AJ135" s="994"/>
    </row>
    <row r="136" spans="2:36" x14ac:dyDescent="0.25">
      <c r="B136" s="686"/>
      <c r="C136" s="686"/>
      <c r="D136" s="686"/>
      <c r="E136" s="994"/>
      <c r="F136" s="994"/>
      <c r="G136" s="994"/>
      <c r="H136" s="994"/>
      <c r="I136" s="994"/>
      <c r="J136" s="994"/>
      <c r="K136" s="994"/>
      <c r="L136" s="994"/>
      <c r="M136" s="994"/>
      <c r="N136" s="994"/>
      <c r="O136" s="994"/>
      <c r="P136" s="994"/>
      <c r="Q136" s="994"/>
      <c r="R136" s="994"/>
      <c r="S136" s="994"/>
      <c r="T136" s="994"/>
      <c r="U136" s="994"/>
      <c r="V136" s="994"/>
      <c r="W136" s="994"/>
      <c r="X136" s="994"/>
      <c r="Y136" s="994"/>
      <c r="Z136" s="994"/>
      <c r="AA136" s="994"/>
      <c r="AB136" s="994"/>
      <c r="AC136" s="994"/>
      <c r="AD136" s="994"/>
      <c r="AE136" s="994"/>
      <c r="AF136" s="994"/>
      <c r="AG136" s="994"/>
      <c r="AH136" s="994"/>
      <c r="AI136" s="994"/>
      <c r="AJ136" s="994"/>
    </row>
    <row r="137" spans="2:36" x14ac:dyDescent="0.25">
      <c r="B137" s="686"/>
      <c r="C137" s="686"/>
      <c r="D137" s="686"/>
      <c r="E137" s="994"/>
      <c r="F137" s="994"/>
      <c r="G137" s="994"/>
      <c r="H137" s="994"/>
      <c r="I137" s="994"/>
      <c r="J137" s="994"/>
      <c r="K137" s="994"/>
      <c r="L137" s="994"/>
      <c r="M137" s="994"/>
      <c r="N137" s="994"/>
      <c r="O137" s="994"/>
      <c r="P137" s="994"/>
      <c r="Q137" s="994"/>
      <c r="R137" s="994"/>
      <c r="S137" s="994"/>
      <c r="T137" s="994"/>
      <c r="U137" s="994"/>
      <c r="V137" s="994"/>
      <c r="W137" s="994"/>
      <c r="X137" s="994"/>
      <c r="Y137" s="994"/>
      <c r="Z137" s="994"/>
      <c r="AA137" s="994"/>
      <c r="AB137" s="994"/>
      <c r="AC137" s="994"/>
      <c r="AD137" s="994"/>
      <c r="AE137" s="994"/>
      <c r="AF137" s="994"/>
      <c r="AG137" s="994"/>
      <c r="AH137" s="994"/>
      <c r="AI137" s="994"/>
      <c r="AJ137" s="994"/>
    </row>
    <row r="138" spans="2:36" x14ac:dyDescent="0.25">
      <c r="B138" s="686"/>
      <c r="C138" s="686"/>
      <c r="D138" s="686"/>
      <c r="E138" s="994"/>
      <c r="F138" s="994"/>
      <c r="G138" s="994"/>
      <c r="H138" s="994"/>
      <c r="I138" s="994"/>
      <c r="J138" s="994"/>
      <c r="K138" s="994"/>
      <c r="L138" s="994"/>
      <c r="M138" s="994"/>
      <c r="N138" s="994"/>
      <c r="O138" s="994"/>
      <c r="P138" s="994"/>
      <c r="Q138" s="994"/>
      <c r="R138" s="994"/>
      <c r="S138" s="994"/>
      <c r="T138" s="994"/>
      <c r="U138" s="994"/>
      <c r="V138" s="994"/>
      <c r="W138" s="994"/>
      <c r="X138" s="994"/>
      <c r="Y138" s="994"/>
      <c r="Z138" s="994"/>
      <c r="AA138" s="994"/>
      <c r="AB138" s="994"/>
      <c r="AC138" s="994"/>
      <c r="AD138" s="994"/>
      <c r="AE138" s="994"/>
      <c r="AF138" s="994"/>
      <c r="AG138" s="994"/>
      <c r="AH138" s="994"/>
      <c r="AI138" s="994"/>
      <c r="AJ138" s="994"/>
    </row>
    <row r="139" spans="2:36" x14ac:dyDescent="0.25">
      <c r="B139" s="686"/>
      <c r="C139" s="686"/>
      <c r="D139" s="686"/>
      <c r="E139" s="994"/>
      <c r="F139" s="994"/>
      <c r="G139" s="994"/>
      <c r="H139" s="994"/>
      <c r="I139" s="994"/>
      <c r="J139" s="994"/>
      <c r="K139" s="994"/>
      <c r="L139" s="994"/>
      <c r="M139" s="994"/>
      <c r="N139" s="994"/>
      <c r="O139" s="994"/>
      <c r="P139" s="994"/>
      <c r="Q139" s="994"/>
      <c r="R139" s="994"/>
      <c r="S139" s="994"/>
      <c r="T139" s="994"/>
      <c r="U139" s="994"/>
      <c r="V139" s="994"/>
      <c r="W139" s="994"/>
      <c r="X139" s="994"/>
      <c r="Y139" s="994"/>
      <c r="Z139" s="994"/>
      <c r="AA139" s="994"/>
      <c r="AB139" s="994"/>
      <c r="AC139" s="994"/>
      <c r="AD139" s="994"/>
      <c r="AE139" s="994"/>
      <c r="AF139" s="994"/>
      <c r="AG139" s="994"/>
      <c r="AH139" s="994"/>
      <c r="AI139" s="994"/>
      <c r="AJ139" s="994"/>
    </row>
    <row r="140" spans="2:36" x14ac:dyDescent="0.25">
      <c r="B140" s="686"/>
      <c r="C140" s="686"/>
      <c r="D140" s="686"/>
      <c r="E140" s="994"/>
      <c r="F140" s="994"/>
      <c r="G140" s="994"/>
      <c r="H140" s="994"/>
      <c r="I140" s="994"/>
      <c r="J140" s="994"/>
      <c r="K140" s="994"/>
      <c r="L140" s="994"/>
      <c r="M140" s="994"/>
      <c r="N140" s="994"/>
      <c r="O140" s="994"/>
      <c r="P140" s="994"/>
      <c r="Q140" s="994"/>
      <c r="R140" s="994"/>
      <c r="S140" s="994"/>
      <c r="T140" s="994"/>
      <c r="U140" s="994"/>
      <c r="V140" s="994"/>
      <c r="W140" s="994"/>
      <c r="X140" s="994"/>
      <c r="Y140" s="994"/>
      <c r="Z140" s="994"/>
      <c r="AA140" s="994"/>
      <c r="AB140" s="994"/>
      <c r="AC140" s="994"/>
      <c r="AD140" s="994"/>
      <c r="AE140" s="994"/>
      <c r="AF140" s="994"/>
      <c r="AG140" s="994"/>
      <c r="AH140" s="994"/>
      <c r="AI140" s="994"/>
      <c r="AJ140" s="994"/>
    </row>
    <row r="141" spans="2:36" x14ac:dyDescent="0.25">
      <c r="B141" s="686"/>
      <c r="C141" s="686"/>
      <c r="D141" s="686"/>
      <c r="E141" s="994"/>
      <c r="F141" s="994"/>
      <c r="G141" s="994"/>
      <c r="H141" s="994"/>
      <c r="I141" s="994"/>
      <c r="J141" s="994"/>
      <c r="K141" s="994"/>
      <c r="L141" s="994"/>
      <c r="M141" s="994"/>
      <c r="N141" s="994"/>
      <c r="O141" s="994"/>
      <c r="P141" s="994"/>
      <c r="Q141" s="994"/>
      <c r="R141" s="994"/>
      <c r="S141" s="994"/>
      <c r="T141" s="994"/>
      <c r="U141" s="994"/>
      <c r="V141" s="994"/>
      <c r="W141" s="994"/>
      <c r="X141" s="994"/>
      <c r="Y141" s="994"/>
      <c r="Z141" s="994"/>
      <c r="AA141" s="994"/>
      <c r="AB141" s="994"/>
      <c r="AC141" s="994"/>
      <c r="AD141" s="994"/>
      <c r="AE141" s="994"/>
      <c r="AF141" s="994"/>
      <c r="AG141" s="994"/>
      <c r="AH141" s="994"/>
      <c r="AI141" s="994"/>
      <c r="AJ141" s="994"/>
    </row>
    <row r="142" spans="2:36" x14ac:dyDescent="0.25">
      <c r="B142" s="686"/>
      <c r="C142" s="686"/>
      <c r="D142" s="686"/>
      <c r="E142" s="994"/>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4"/>
      <c r="AC142" s="994"/>
      <c r="AD142" s="994"/>
      <c r="AE142" s="994"/>
      <c r="AF142" s="994"/>
      <c r="AG142" s="994"/>
      <c r="AH142" s="994"/>
      <c r="AI142" s="994"/>
      <c r="AJ142" s="994"/>
    </row>
    <row r="143" spans="2:36" x14ac:dyDescent="0.25">
      <c r="B143" s="686"/>
      <c r="C143" s="686"/>
      <c r="D143" s="686"/>
      <c r="E143" s="994"/>
      <c r="F143" s="994"/>
      <c r="G143" s="994"/>
      <c r="H143" s="994"/>
      <c r="I143" s="994"/>
      <c r="J143" s="994"/>
      <c r="K143" s="994"/>
      <c r="L143" s="994"/>
      <c r="M143" s="994"/>
      <c r="N143" s="994"/>
      <c r="O143" s="994"/>
      <c r="P143" s="994"/>
      <c r="Q143" s="994"/>
      <c r="R143" s="994"/>
      <c r="S143" s="994"/>
      <c r="T143" s="994"/>
      <c r="U143" s="994"/>
      <c r="V143" s="994"/>
      <c r="W143" s="994"/>
      <c r="X143" s="994"/>
      <c r="Y143" s="994"/>
      <c r="Z143" s="994"/>
      <c r="AA143" s="994"/>
      <c r="AB143" s="994"/>
      <c r="AC143" s="994"/>
      <c r="AD143" s="994"/>
      <c r="AE143" s="994"/>
      <c r="AF143" s="994"/>
      <c r="AG143" s="994"/>
      <c r="AH143" s="994"/>
      <c r="AI143" s="994"/>
      <c r="AJ143" s="994"/>
    </row>
    <row r="144" spans="2:36" x14ac:dyDescent="0.25">
      <c r="B144" s="686"/>
      <c r="C144" s="686"/>
      <c r="D144" s="686"/>
      <c r="E144" s="994"/>
      <c r="F144" s="994"/>
      <c r="G144" s="994"/>
      <c r="H144" s="994"/>
      <c r="I144" s="994"/>
      <c r="J144" s="994"/>
      <c r="K144" s="994"/>
      <c r="L144" s="994"/>
      <c r="M144" s="994"/>
      <c r="N144" s="994"/>
      <c r="O144" s="994"/>
      <c r="P144" s="994"/>
      <c r="Q144" s="994"/>
      <c r="R144" s="994"/>
      <c r="S144" s="994"/>
      <c r="T144" s="994"/>
      <c r="U144" s="994"/>
      <c r="V144" s="994"/>
      <c r="W144" s="994"/>
      <c r="X144" s="994"/>
      <c r="Y144" s="994"/>
      <c r="Z144" s="994"/>
      <c r="AA144" s="994"/>
      <c r="AB144" s="994"/>
      <c r="AC144" s="994"/>
      <c r="AD144" s="994"/>
      <c r="AE144" s="994"/>
      <c r="AF144" s="994"/>
      <c r="AG144" s="994"/>
      <c r="AH144" s="994"/>
      <c r="AI144" s="994"/>
      <c r="AJ144" s="994"/>
    </row>
    <row r="145" spans="2:36" x14ac:dyDescent="0.25">
      <c r="B145" s="686"/>
      <c r="C145" s="686"/>
      <c r="D145" s="686"/>
      <c r="E145" s="994"/>
      <c r="F145" s="994"/>
      <c r="G145" s="994"/>
      <c r="H145" s="994"/>
      <c r="I145" s="994"/>
      <c r="J145" s="994"/>
      <c r="K145" s="994"/>
      <c r="L145" s="994"/>
      <c r="M145" s="994"/>
      <c r="N145" s="994"/>
      <c r="O145" s="994"/>
      <c r="P145" s="994"/>
      <c r="Q145" s="994"/>
      <c r="R145" s="994"/>
      <c r="S145" s="994"/>
      <c r="T145" s="994"/>
      <c r="U145" s="994"/>
      <c r="V145" s="994"/>
      <c r="W145" s="994"/>
      <c r="X145" s="994"/>
      <c r="Y145" s="994"/>
      <c r="Z145" s="994"/>
      <c r="AA145" s="994"/>
      <c r="AB145" s="994"/>
      <c r="AC145" s="994"/>
      <c r="AD145" s="994"/>
      <c r="AE145" s="994"/>
      <c r="AF145" s="994"/>
      <c r="AG145" s="994"/>
      <c r="AH145" s="994"/>
      <c r="AI145" s="994"/>
      <c r="AJ145" s="994"/>
    </row>
    <row r="146" spans="2:36" x14ac:dyDescent="0.25">
      <c r="B146" s="686"/>
      <c r="C146" s="686"/>
      <c r="D146" s="686"/>
      <c r="E146" s="994"/>
      <c r="F146" s="994"/>
      <c r="G146" s="994"/>
      <c r="H146" s="994"/>
      <c r="I146" s="994"/>
      <c r="J146" s="994"/>
      <c r="K146" s="994"/>
      <c r="L146" s="994"/>
      <c r="M146" s="994"/>
      <c r="N146" s="994"/>
      <c r="O146" s="994"/>
      <c r="P146" s="994"/>
      <c r="Q146" s="994"/>
      <c r="R146" s="994"/>
      <c r="S146" s="994"/>
      <c r="T146" s="994"/>
      <c r="U146" s="994"/>
      <c r="V146" s="994"/>
      <c r="W146" s="994"/>
      <c r="X146" s="994"/>
      <c r="Y146" s="994"/>
      <c r="Z146" s="994"/>
      <c r="AA146" s="994"/>
      <c r="AB146" s="994"/>
      <c r="AC146" s="994"/>
      <c r="AD146" s="994"/>
      <c r="AE146" s="994"/>
      <c r="AF146" s="994"/>
      <c r="AG146" s="994"/>
      <c r="AH146" s="994"/>
      <c r="AI146" s="994"/>
      <c r="AJ146" s="994"/>
    </row>
    <row r="147" spans="2:36" x14ac:dyDescent="0.25">
      <c r="B147" s="686"/>
      <c r="C147" s="686"/>
      <c r="D147" s="686"/>
      <c r="E147" s="994"/>
      <c r="F147" s="994"/>
      <c r="G147" s="994"/>
      <c r="H147" s="994"/>
      <c r="I147" s="994"/>
      <c r="J147" s="994"/>
      <c r="K147" s="994"/>
      <c r="L147" s="994"/>
      <c r="M147" s="994"/>
      <c r="N147" s="994"/>
      <c r="O147" s="994"/>
      <c r="P147" s="994"/>
      <c r="Q147" s="994"/>
      <c r="R147" s="994"/>
      <c r="S147" s="994"/>
      <c r="T147" s="994"/>
      <c r="U147" s="994"/>
      <c r="V147" s="994"/>
      <c r="W147" s="994"/>
      <c r="X147" s="994"/>
      <c r="Y147" s="994"/>
      <c r="Z147" s="994"/>
      <c r="AA147" s="994"/>
      <c r="AB147" s="994"/>
      <c r="AC147" s="994"/>
      <c r="AD147" s="994"/>
      <c r="AE147" s="994"/>
      <c r="AF147" s="994"/>
      <c r="AG147" s="994"/>
      <c r="AH147" s="994"/>
      <c r="AI147" s="994"/>
      <c r="AJ147" s="994"/>
    </row>
    <row r="148" spans="2:36" x14ac:dyDescent="0.25">
      <c r="B148" s="686"/>
      <c r="C148" s="686"/>
      <c r="D148" s="686"/>
      <c r="E148" s="994"/>
      <c r="F148" s="994"/>
      <c r="G148" s="994"/>
      <c r="H148" s="994"/>
      <c r="I148" s="994"/>
      <c r="J148" s="994"/>
      <c r="K148" s="994"/>
      <c r="L148" s="994"/>
      <c r="M148" s="994"/>
      <c r="N148" s="994"/>
      <c r="O148" s="994"/>
      <c r="P148" s="994"/>
      <c r="Q148" s="994"/>
      <c r="R148" s="994"/>
      <c r="S148" s="994"/>
      <c r="T148" s="994"/>
      <c r="U148" s="994"/>
      <c r="V148" s="994"/>
      <c r="W148" s="994"/>
      <c r="X148" s="994"/>
      <c r="Y148" s="994"/>
      <c r="Z148" s="994"/>
      <c r="AA148" s="994"/>
      <c r="AB148" s="994"/>
      <c r="AC148" s="994"/>
      <c r="AD148" s="994"/>
      <c r="AE148" s="994"/>
      <c r="AF148" s="994"/>
      <c r="AG148" s="994"/>
      <c r="AH148" s="994"/>
      <c r="AI148" s="994"/>
      <c r="AJ148" s="994"/>
    </row>
    <row r="149" spans="2:36" x14ac:dyDescent="0.25">
      <c r="B149" s="686"/>
      <c r="C149" s="686"/>
      <c r="D149" s="686"/>
      <c r="E149" s="994"/>
      <c r="F149" s="994"/>
      <c r="G149" s="994"/>
      <c r="H149" s="994"/>
      <c r="I149" s="994"/>
      <c r="J149" s="994"/>
      <c r="K149" s="994"/>
      <c r="L149" s="994"/>
      <c r="M149" s="994"/>
      <c r="N149" s="994"/>
      <c r="O149" s="994"/>
      <c r="P149" s="994"/>
      <c r="Q149" s="994"/>
      <c r="R149" s="994"/>
      <c r="S149" s="994"/>
      <c r="T149" s="994"/>
      <c r="U149" s="994"/>
      <c r="V149" s="994"/>
      <c r="W149" s="994"/>
      <c r="X149" s="994"/>
      <c r="Y149" s="994"/>
      <c r="Z149" s="994"/>
      <c r="AA149" s="994"/>
      <c r="AB149" s="994"/>
      <c r="AC149" s="994"/>
      <c r="AD149" s="994"/>
      <c r="AE149" s="994"/>
      <c r="AF149" s="994"/>
      <c r="AG149" s="994"/>
      <c r="AH149" s="994"/>
      <c r="AI149" s="994"/>
      <c r="AJ149" s="994"/>
    </row>
    <row r="150" spans="2:36" x14ac:dyDescent="0.25">
      <c r="B150" s="686"/>
      <c r="C150" s="686"/>
      <c r="D150" s="686"/>
      <c r="E150" s="994"/>
      <c r="F150" s="994"/>
      <c r="G150" s="994"/>
      <c r="H150" s="994"/>
      <c r="I150" s="994"/>
      <c r="J150" s="994"/>
      <c r="K150" s="994"/>
      <c r="L150" s="994"/>
      <c r="M150" s="994"/>
      <c r="N150" s="994"/>
      <c r="O150" s="994"/>
      <c r="P150" s="994"/>
      <c r="Q150" s="994"/>
      <c r="R150" s="994"/>
      <c r="S150" s="994"/>
      <c r="T150" s="994"/>
      <c r="U150" s="994"/>
      <c r="V150" s="994"/>
      <c r="W150" s="994"/>
      <c r="X150" s="994"/>
      <c r="Y150" s="994"/>
      <c r="Z150" s="994"/>
      <c r="AA150" s="994"/>
      <c r="AB150" s="994"/>
      <c r="AC150" s="994"/>
      <c r="AD150" s="994"/>
      <c r="AE150" s="994"/>
      <c r="AF150" s="994"/>
      <c r="AG150" s="994"/>
      <c r="AH150" s="994"/>
      <c r="AI150" s="994"/>
      <c r="AJ150" s="994"/>
    </row>
    <row r="151" spans="2:36" x14ac:dyDescent="0.25">
      <c r="B151" s="686"/>
      <c r="C151" s="686"/>
      <c r="D151" s="686"/>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row>
    <row r="152" spans="2:36" x14ac:dyDescent="0.25">
      <c r="B152" s="686"/>
      <c r="C152" s="686"/>
      <c r="D152" s="686"/>
      <c r="E152" s="994"/>
      <c r="F152" s="994"/>
      <c r="G152" s="994"/>
      <c r="H152" s="994"/>
      <c r="I152" s="994"/>
      <c r="J152" s="994"/>
      <c r="K152" s="994"/>
      <c r="L152" s="994"/>
      <c r="M152" s="994"/>
      <c r="N152" s="994"/>
      <c r="O152" s="994"/>
      <c r="P152" s="994"/>
      <c r="Q152" s="994"/>
      <c r="R152" s="994"/>
      <c r="S152" s="994"/>
      <c r="T152" s="994"/>
      <c r="U152" s="994"/>
      <c r="V152" s="994"/>
      <c r="W152" s="994"/>
      <c r="X152" s="994"/>
      <c r="Y152" s="994"/>
      <c r="Z152" s="994"/>
      <c r="AA152" s="994"/>
      <c r="AB152" s="994"/>
      <c r="AC152" s="994"/>
      <c r="AD152" s="994"/>
      <c r="AE152" s="994"/>
      <c r="AF152" s="994"/>
      <c r="AG152" s="994"/>
      <c r="AH152" s="994"/>
      <c r="AI152" s="994"/>
      <c r="AJ152" s="994"/>
    </row>
    <row r="153" spans="2:36" x14ac:dyDescent="0.25">
      <c r="B153" s="686"/>
      <c r="C153" s="686"/>
      <c r="D153" s="686"/>
      <c r="E153" s="994"/>
      <c r="F153" s="994"/>
      <c r="G153" s="994"/>
      <c r="H153" s="994"/>
      <c r="I153" s="994"/>
      <c r="J153" s="994"/>
      <c r="K153" s="994"/>
      <c r="L153" s="994"/>
      <c r="M153" s="994"/>
      <c r="N153" s="994"/>
      <c r="O153" s="994"/>
      <c r="P153" s="994"/>
      <c r="Q153" s="994"/>
      <c r="R153" s="994"/>
      <c r="S153" s="994"/>
      <c r="T153" s="994"/>
      <c r="U153" s="994"/>
      <c r="V153" s="994"/>
      <c r="W153" s="994"/>
      <c r="X153" s="994"/>
      <c r="Y153" s="994"/>
      <c r="Z153" s="994"/>
      <c r="AA153" s="994"/>
      <c r="AB153" s="994"/>
      <c r="AC153" s="994"/>
      <c r="AD153" s="994"/>
      <c r="AE153" s="994"/>
      <c r="AF153" s="994"/>
      <c r="AG153" s="994"/>
      <c r="AH153" s="994"/>
      <c r="AI153" s="994"/>
      <c r="AJ153" s="994"/>
    </row>
    <row r="154" spans="2:36" x14ac:dyDescent="0.25">
      <c r="B154" s="686"/>
      <c r="C154" s="686"/>
      <c r="D154" s="686"/>
      <c r="E154" s="994"/>
      <c r="F154" s="994"/>
      <c r="G154" s="994"/>
      <c r="H154" s="994"/>
      <c r="I154" s="994"/>
      <c r="J154" s="994"/>
      <c r="K154" s="994"/>
      <c r="L154" s="994"/>
      <c r="M154" s="994"/>
      <c r="N154" s="994"/>
      <c r="O154" s="994"/>
      <c r="P154" s="994"/>
      <c r="Q154" s="994"/>
      <c r="R154" s="994"/>
      <c r="S154" s="994"/>
      <c r="T154" s="994"/>
      <c r="U154" s="994"/>
      <c r="V154" s="994"/>
      <c r="W154" s="994"/>
      <c r="X154" s="994"/>
      <c r="Y154" s="994"/>
      <c r="Z154" s="994"/>
      <c r="AA154" s="994"/>
      <c r="AB154" s="994"/>
      <c r="AC154" s="994"/>
      <c r="AD154" s="994"/>
      <c r="AE154" s="994"/>
      <c r="AF154" s="994"/>
      <c r="AG154" s="994"/>
      <c r="AH154" s="994"/>
      <c r="AI154" s="994"/>
      <c r="AJ154" s="994"/>
    </row>
    <row r="155" spans="2:36" x14ac:dyDescent="0.25">
      <c r="B155" s="686"/>
      <c r="C155" s="686"/>
      <c r="D155" s="686"/>
      <c r="E155" s="994"/>
      <c r="F155" s="994"/>
      <c r="G155" s="994"/>
      <c r="H155" s="994"/>
      <c r="I155" s="994"/>
      <c r="J155" s="994"/>
      <c r="K155" s="994"/>
      <c r="L155" s="994"/>
      <c r="M155" s="994"/>
      <c r="N155" s="994"/>
      <c r="O155" s="994"/>
      <c r="P155" s="994"/>
      <c r="Q155" s="994"/>
      <c r="R155" s="994"/>
      <c r="S155" s="994"/>
      <c r="T155" s="994"/>
      <c r="U155" s="994"/>
      <c r="V155" s="994"/>
      <c r="W155" s="994"/>
      <c r="X155" s="994"/>
      <c r="Y155" s="994"/>
      <c r="Z155" s="994"/>
      <c r="AA155" s="994"/>
      <c r="AB155" s="994"/>
      <c r="AC155" s="994"/>
      <c r="AD155" s="994"/>
      <c r="AE155" s="994"/>
      <c r="AF155" s="994"/>
      <c r="AG155" s="994"/>
      <c r="AH155" s="994"/>
      <c r="AI155" s="994"/>
      <c r="AJ155" s="994"/>
    </row>
    <row r="156" spans="2:36" x14ac:dyDescent="0.25">
      <c r="B156" s="686"/>
      <c r="C156" s="686"/>
      <c r="D156" s="686"/>
      <c r="E156" s="994"/>
      <c r="F156" s="994"/>
      <c r="G156" s="994"/>
      <c r="H156" s="994"/>
      <c r="I156" s="994"/>
      <c r="J156" s="994"/>
      <c r="K156" s="994"/>
      <c r="L156" s="994"/>
      <c r="M156" s="994"/>
      <c r="N156" s="994"/>
      <c r="O156" s="994"/>
      <c r="P156" s="994"/>
      <c r="Q156" s="994"/>
      <c r="R156" s="994"/>
      <c r="S156" s="994"/>
      <c r="T156" s="994"/>
      <c r="U156" s="994"/>
      <c r="V156" s="994"/>
      <c r="W156" s="994"/>
      <c r="X156" s="994"/>
      <c r="Y156" s="994"/>
      <c r="Z156" s="994"/>
      <c r="AA156" s="994"/>
      <c r="AB156" s="994"/>
      <c r="AC156" s="994"/>
      <c r="AD156" s="994"/>
      <c r="AE156" s="994"/>
      <c r="AF156" s="994"/>
      <c r="AG156" s="994"/>
      <c r="AH156" s="994"/>
      <c r="AI156" s="994"/>
      <c r="AJ156" s="994"/>
    </row>
    <row r="157" spans="2:36" x14ac:dyDescent="0.25">
      <c r="B157" s="686"/>
      <c r="C157" s="686"/>
      <c r="D157" s="686"/>
      <c r="E157" s="994"/>
      <c r="F157" s="994"/>
      <c r="G157" s="994"/>
      <c r="H157" s="994"/>
      <c r="I157" s="994"/>
      <c r="J157" s="994"/>
      <c r="K157" s="994"/>
      <c r="L157" s="994"/>
      <c r="M157" s="994"/>
      <c r="N157" s="994"/>
      <c r="O157" s="994"/>
      <c r="P157" s="994"/>
      <c r="Q157" s="994"/>
      <c r="R157" s="994"/>
      <c r="S157" s="994"/>
      <c r="T157" s="994"/>
      <c r="U157" s="994"/>
      <c r="V157" s="994"/>
      <c r="W157" s="994"/>
      <c r="X157" s="994"/>
      <c r="Y157" s="994"/>
      <c r="Z157" s="994"/>
      <c r="AA157" s="994"/>
      <c r="AB157" s="994"/>
      <c r="AC157" s="994"/>
      <c r="AD157" s="994"/>
      <c r="AE157" s="994"/>
      <c r="AF157" s="994"/>
      <c r="AG157" s="994"/>
      <c r="AH157" s="994"/>
      <c r="AI157" s="994"/>
      <c r="AJ157" s="994"/>
    </row>
    <row r="158" spans="2:36" x14ac:dyDescent="0.25">
      <c r="B158" s="686"/>
      <c r="C158" s="686"/>
      <c r="D158" s="686"/>
      <c r="E158" s="994"/>
      <c r="F158" s="994"/>
      <c r="G158" s="994"/>
      <c r="H158" s="994"/>
      <c r="I158" s="994"/>
      <c r="J158" s="994"/>
      <c r="K158" s="994"/>
      <c r="L158" s="994"/>
      <c r="M158" s="994"/>
      <c r="N158" s="994"/>
      <c r="O158" s="994"/>
      <c r="P158" s="994"/>
      <c r="Q158" s="994"/>
      <c r="R158" s="994"/>
      <c r="S158" s="994"/>
      <c r="T158" s="994"/>
      <c r="U158" s="994"/>
      <c r="V158" s="994"/>
      <c r="W158" s="994"/>
      <c r="X158" s="994"/>
      <c r="Y158" s="994"/>
      <c r="Z158" s="994"/>
      <c r="AA158" s="994"/>
      <c r="AB158" s="994"/>
      <c r="AC158" s="994"/>
      <c r="AD158" s="994"/>
      <c r="AE158" s="994"/>
      <c r="AF158" s="994"/>
      <c r="AG158" s="994"/>
      <c r="AH158" s="994"/>
      <c r="AI158" s="994"/>
      <c r="AJ158" s="994"/>
    </row>
    <row r="159" spans="2:36" x14ac:dyDescent="0.25">
      <c r="B159" s="686"/>
      <c r="C159" s="686"/>
      <c r="D159" s="686"/>
      <c r="E159" s="994"/>
      <c r="F159" s="994"/>
      <c r="G159" s="994"/>
      <c r="H159" s="994"/>
      <c r="I159" s="994"/>
      <c r="J159" s="994"/>
      <c r="K159" s="994"/>
      <c r="L159" s="994"/>
      <c r="M159" s="994"/>
      <c r="N159" s="994"/>
      <c r="O159" s="994"/>
      <c r="P159" s="994"/>
      <c r="Q159" s="994"/>
      <c r="R159" s="994"/>
      <c r="S159" s="994"/>
      <c r="T159" s="994"/>
      <c r="U159" s="994"/>
      <c r="V159" s="994"/>
      <c r="W159" s="994"/>
      <c r="X159" s="994"/>
      <c r="Y159" s="994"/>
      <c r="Z159" s="994"/>
      <c r="AA159" s="994"/>
      <c r="AB159" s="994"/>
      <c r="AC159" s="994"/>
      <c r="AD159" s="994"/>
      <c r="AE159" s="994"/>
      <c r="AF159" s="994"/>
      <c r="AG159" s="994"/>
      <c r="AH159" s="994"/>
      <c r="AI159" s="994"/>
      <c r="AJ159" s="994"/>
    </row>
    <row r="160" spans="2:36" x14ac:dyDescent="0.25">
      <c r="B160" s="686"/>
      <c r="C160" s="686"/>
      <c r="D160" s="686"/>
      <c r="E160" s="994"/>
      <c r="F160" s="994"/>
      <c r="G160" s="994"/>
      <c r="H160" s="994"/>
      <c r="I160" s="994"/>
      <c r="J160" s="994"/>
      <c r="K160" s="994"/>
      <c r="L160" s="994"/>
      <c r="M160" s="994"/>
      <c r="N160" s="994"/>
      <c r="O160" s="994"/>
      <c r="P160" s="994"/>
      <c r="Q160" s="994"/>
      <c r="R160" s="994"/>
      <c r="S160" s="994"/>
      <c r="T160" s="994"/>
      <c r="U160" s="994"/>
      <c r="V160" s="994"/>
      <c r="W160" s="994"/>
      <c r="X160" s="994"/>
      <c r="Y160" s="994"/>
      <c r="Z160" s="994"/>
      <c r="AA160" s="994"/>
      <c r="AB160" s="994"/>
      <c r="AC160" s="994"/>
      <c r="AD160" s="994"/>
      <c r="AE160" s="994"/>
      <c r="AF160" s="994"/>
      <c r="AG160" s="994"/>
      <c r="AH160" s="994"/>
      <c r="AI160" s="994"/>
      <c r="AJ160" s="994"/>
    </row>
    <row r="161" spans="2:36" x14ac:dyDescent="0.25">
      <c r="B161" s="686"/>
      <c r="C161" s="686"/>
      <c r="D161" s="686"/>
      <c r="E161" s="994"/>
      <c r="F161" s="994"/>
      <c r="G161" s="994"/>
      <c r="H161" s="994"/>
      <c r="I161" s="994"/>
      <c r="J161" s="994"/>
      <c r="K161" s="994"/>
      <c r="L161" s="994"/>
      <c r="M161" s="994"/>
      <c r="N161" s="994"/>
      <c r="O161" s="994"/>
      <c r="P161" s="994"/>
      <c r="Q161" s="994"/>
      <c r="R161" s="994"/>
      <c r="S161" s="994"/>
      <c r="T161" s="994"/>
      <c r="U161" s="994"/>
      <c r="V161" s="994"/>
      <c r="W161" s="994"/>
      <c r="X161" s="994"/>
      <c r="Y161" s="994"/>
      <c r="Z161" s="994"/>
      <c r="AA161" s="994"/>
      <c r="AB161" s="994"/>
      <c r="AC161" s="994"/>
      <c r="AD161" s="994"/>
      <c r="AE161" s="994"/>
      <c r="AF161" s="994"/>
      <c r="AG161" s="994"/>
      <c r="AH161" s="994"/>
      <c r="AI161" s="994"/>
      <c r="AJ161" s="994"/>
    </row>
    <row r="162" spans="2:36" x14ac:dyDescent="0.25">
      <c r="B162" s="686"/>
      <c r="C162" s="686"/>
      <c r="D162" s="686"/>
      <c r="E162" s="994"/>
      <c r="F162" s="994"/>
      <c r="G162" s="994"/>
      <c r="H162" s="994"/>
      <c r="I162" s="994"/>
      <c r="J162" s="994"/>
      <c r="K162" s="994"/>
      <c r="L162" s="994"/>
      <c r="M162" s="994"/>
      <c r="N162" s="994"/>
      <c r="O162" s="994"/>
      <c r="P162" s="994"/>
      <c r="Q162" s="994"/>
      <c r="R162" s="994"/>
      <c r="S162" s="994"/>
      <c r="T162" s="994"/>
      <c r="U162" s="994"/>
      <c r="V162" s="994"/>
      <c r="W162" s="994"/>
      <c r="X162" s="994"/>
      <c r="Y162" s="994"/>
      <c r="Z162" s="994"/>
      <c r="AA162" s="994"/>
      <c r="AB162" s="994"/>
      <c r="AC162" s="994"/>
      <c r="AD162" s="994"/>
      <c r="AE162" s="994"/>
      <c r="AF162" s="994"/>
      <c r="AG162" s="994"/>
      <c r="AH162" s="994"/>
      <c r="AI162" s="994"/>
      <c r="AJ162" s="994"/>
    </row>
    <row r="163" spans="2:36" x14ac:dyDescent="0.25">
      <c r="B163" s="686"/>
      <c r="C163" s="686"/>
      <c r="D163" s="686"/>
      <c r="E163" s="994"/>
      <c r="F163" s="994"/>
      <c r="G163" s="994"/>
      <c r="H163" s="994"/>
      <c r="I163" s="994"/>
      <c r="J163" s="994"/>
      <c r="K163" s="994"/>
      <c r="L163" s="994"/>
      <c r="M163" s="994"/>
      <c r="N163" s="994"/>
      <c r="O163" s="994"/>
      <c r="P163" s="994"/>
      <c r="Q163" s="994"/>
      <c r="R163" s="994"/>
      <c r="S163" s="994"/>
      <c r="T163" s="994"/>
      <c r="U163" s="994"/>
      <c r="V163" s="994"/>
      <c r="W163" s="994"/>
      <c r="X163" s="994"/>
      <c r="Y163" s="994"/>
      <c r="Z163" s="994"/>
      <c r="AA163" s="994"/>
      <c r="AB163" s="994"/>
      <c r="AC163" s="994"/>
      <c r="AD163" s="994"/>
      <c r="AE163" s="994"/>
      <c r="AF163" s="994"/>
      <c r="AG163" s="994"/>
      <c r="AH163" s="994"/>
      <c r="AI163" s="994"/>
      <c r="AJ163" s="994"/>
    </row>
    <row r="164" spans="2:36" x14ac:dyDescent="0.25">
      <c r="B164" s="686"/>
      <c r="C164" s="686"/>
      <c r="D164" s="686"/>
      <c r="E164" s="994"/>
      <c r="F164" s="994"/>
      <c r="G164" s="994"/>
      <c r="H164" s="994"/>
      <c r="I164" s="994"/>
      <c r="J164" s="994"/>
      <c r="K164" s="994"/>
      <c r="L164" s="994"/>
      <c r="M164" s="994"/>
      <c r="N164" s="994"/>
      <c r="O164" s="994"/>
      <c r="P164" s="994"/>
      <c r="Q164" s="994"/>
      <c r="R164" s="994"/>
      <c r="S164" s="994"/>
      <c r="T164" s="994"/>
      <c r="U164" s="994"/>
      <c r="V164" s="994"/>
      <c r="W164" s="994"/>
      <c r="X164" s="994"/>
      <c r="Y164" s="994"/>
      <c r="Z164" s="994"/>
      <c r="AA164" s="994"/>
      <c r="AB164" s="994"/>
      <c r="AC164" s="994"/>
      <c r="AD164" s="994"/>
      <c r="AE164" s="994"/>
      <c r="AF164" s="994"/>
      <c r="AG164" s="994"/>
      <c r="AH164" s="994"/>
      <c r="AI164" s="994"/>
      <c r="AJ164" s="994"/>
    </row>
    <row r="165" spans="2:36" x14ac:dyDescent="0.25">
      <c r="B165" s="686"/>
      <c r="C165" s="686"/>
      <c r="D165" s="686"/>
      <c r="E165" s="994"/>
      <c r="F165" s="994"/>
      <c r="G165" s="994"/>
      <c r="H165" s="994"/>
      <c r="I165" s="994"/>
      <c r="J165" s="994"/>
      <c r="K165" s="994"/>
      <c r="L165" s="994"/>
      <c r="M165" s="994"/>
      <c r="N165" s="994"/>
      <c r="O165" s="994"/>
      <c r="P165" s="994"/>
      <c r="Q165" s="994"/>
      <c r="R165" s="994"/>
      <c r="S165" s="994"/>
      <c r="T165" s="994"/>
      <c r="U165" s="994"/>
      <c r="V165" s="994"/>
      <c r="W165" s="994"/>
      <c r="X165" s="994"/>
      <c r="Y165" s="994"/>
      <c r="Z165" s="994"/>
      <c r="AA165" s="994"/>
      <c r="AB165" s="994"/>
      <c r="AC165" s="994"/>
      <c r="AD165" s="994"/>
      <c r="AE165" s="994"/>
      <c r="AF165" s="994"/>
      <c r="AG165" s="994"/>
      <c r="AH165" s="994"/>
      <c r="AI165" s="994"/>
      <c r="AJ165" s="994"/>
    </row>
    <row r="166" spans="2:36" x14ac:dyDescent="0.25">
      <c r="B166" s="686"/>
      <c r="C166" s="686"/>
      <c r="D166" s="686"/>
      <c r="E166" s="994"/>
      <c r="F166" s="994"/>
      <c r="G166" s="994"/>
      <c r="H166" s="994"/>
      <c r="I166" s="994"/>
      <c r="J166" s="994"/>
      <c r="K166" s="994"/>
      <c r="L166" s="994"/>
      <c r="M166" s="994"/>
      <c r="N166" s="994"/>
      <c r="O166" s="994"/>
      <c r="P166" s="994"/>
      <c r="Q166" s="994"/>
      <c r="R166" s="994"/>
      <c r="S166" s="994"/>
      <c r="T166" s="994"/>
      <c r="U166" s="994"/>
      <c r="V166" s="994"/>
      <c r="W166" s="994"/>
      <c r="X166" s="994"/>
      <c r="Y166" s="994"/>
      <c r="Z166" s="994"/>
      <c r="AA166" s="994"/>
      <c r="AB166" s="994"/>
      <c r="AC166" s="994"/>
      <c r="AD166" s="994"/>
      <c r="AE166" s="994"/>
      <c r="AF166" s="994"/>
      <c r="AG166" s="994"/>
      <c r="AH166" s="994"/>
      <c r="AI166" s="994"/>
      <c r="AJ166" s="994"/>
    </row>
    <row r="167" spans="2:36" x14ac:dyDescent="0.25">
      <c r="B167" s="686"/>
      <c r="C167" s="686"/>
      <c r="D167" s="686"/>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row>
    <row r="168" spans="2:36" x14ac:dyDescent="0.25">
      <c r="B168" s="686"/>
      <c r="C168" s="686"/>
      <c r="D168" s="686"/>
      <c r="E168" s="994"/>
      <c r="F168" s="994"/>
      <c r="G168" s="994"/>
      <c r="H168" s="994"/>
      <c r="I168" s="994"/>
      <c r="J168" s="994"/>
      <c r="K168" s="994"/>
      <c r="L168" s="994"/>
      <c r="M168" s="994"/>
      <c r="N168" s="994"/>
      <c r="O168" s="994"/>
      <c r="P168" s="994"/>
      <c r="Q168" s="994"/>
      <c r="R168" s="994"/>
      <c r="S168" s="994"/>
      <c r="T168" s="994"/>
      <c r="U168" s="994"/>
      <c r="V168" s="994"/>
      <c r="W168" s="994"/>
      <c r="X168" s="994"/>
      <c r="Y168" s="994"/>
      <c r="Z168" s="994"/>
      <c r="AA168" s="994"/>
      <c r="AB168" s="994"/>
      <c r="AC168" s="994"/>
      <c r="AD168" s="994"/>
      <c r="AE168" s="994"/>
      <c r="AF168" s="994"/>
      <c r="AG168" s="994"/>
      <c r="AH168" s="994"/>
      <c r="AI168" s="994"/>
      <c r="AJ168" s="994"/>
    </row>
    <row r="169" spans="2:36" x14ac:dyDescent="0.25">
      <c r="B169" s="686"/>
      <c r="C169" s="686"/>
      <c r="D169" s="686"/>
      <c r="E169" s="994"/>
      <c r="F169" s="994"/>
      <c r="G169" s="994"/>
      <c r="H169" s="994"/>
      <c r="I169" s="994"/>
      <c r="J169" s="994"/>
      <c r="K169" s="994"/>
      <c r="L169" s="994"/>
      <c r="M169" s="994"/>
      <c r="N169" s="994"/>
      <c r="O169" s="994"/>
      <c r="P169" s="994"/>
      <c r="Q169" s="994"/>
      <c r="R169" s="994"/>
      <c r="S169" s="994"/>
      <c r="T169" s="994"/>
      <c r="U169" s="994"/>
      <c r="V169" s="994"/>
      <c r="W169" s="994"/>
      <c r="X169" s="994"/>
      <c r="Y169" s="994"/>
      <c r="Z169" s="994"/>
      <c r="AA169" s="994"/>
      <c r="AB169" s="994"/>
      <c r="AC169" s="994"/>
      <c r="AD169" s="994"/>
      <c r="AE169" s="994"/>
      <c r="AF169" s="994"/>
      <c r="AG169" s="994"/>
      <c r="AH169" s="994"/>
      <c r="AI169" s="994"/>
      <c r="AJ169" s="994"/>
    </row>
    <row r="170" spans="2:36" x14ac:dyDescent="0.25">
      <c r="B170" s="686"/>
      <c r="C170" s="686"/>
      <c r="D170" s="686"/>
      <c r="E170" s="994"/>
      <c r="F170" s="994"/>
      <c r="G170" s="994"/>
      <c r="H170" s="994"/>
      <c r="I170" s="994"/>
      <c r="J170" s="994"/>
      <c r="K170" s="994"/>
      <c r="L170" s="994"/>
      <c r="M170" s="994"/>
      <c r="N170" s="994"/>
      <c r="O170" s="994"/>
      <c r="P170" s="994"/>
      <c r="Q170" s="994"/>
      <c r="R170" s="994"/>
      <c r="S170" s="994"/>
      <c r="T170" s="994"/>
      <c r="U170" s="994"/>
      <c r="V170" s="994"/>
      <c r="W170" s="994"/>
      <c r="X170" s="994"/>
      <c r="Y170" s="994"/>
      <c r="Z170" s="994"/>
      <c r="AA170" s="994"/>
      <c r="AB170" s="994"/>
      <c r="AC170" s="994"/>
      <c r="AD170" s="994"/>
      <c r="AE170" s="994"/>
      <c r="AF170" s="994"/>
      <c r="AG170" s="994"/>
      <c r="AH170" s="994"/>
      <c r="AI170" s="994"/>
      <c r="AJ170" s="994"/>
    </row>
    <row r="171" spans="2:36" x14ac:dyDescent="0.25">
      <c r="B171" s="686"/>
      <c r="C171" s="686"/>
      <c r="D171" s="686"/>
      <c r="E171" s="994"/>
      <c r="F171" s="994"/>
      <c r="G171" s="994"/>
      <c r="H171" s="994"/>
      <c r="I171" s="994"/>
      <c r="J171" s="994"/>
      <c r="K171" s="994"/>
      <c r="L171" s="994"/>
      <c r="M171" s="994"/>
      <c r="N171" s="994"/>
      <c r="O171" s="994"/>
      <c r="P171" s="994"/>
      <c r="Q171" s="994"/>
      <c r="R171" s="994"/>
      <c r="S171" s="994"/>
      <c r="T171" s="994"/>
      <c r="U171" s="994"/>
      <c r="V171" s="994"/>
      <c r="W171" s="994"/>
      <c r="X171" s="994"/>
      <c r="Y171" s="994"/>
      <c r="Z171" s="994"/>
      <c r="AA171" s="994"/>
      <c r="AB171" s="994"/>
      <c r="AC171" s="994"/>
      <c r="AD171" s="994"/>
      <c r="AE171" s="994"/>
      <c r="AF171" s="994"/>
      <c r="AG171" s="994"/>
      <c r="AH171" s="994"/>
      <c r="AI171" s="994"/>
      <c r="AJ171" s="994"/>
    </row>
    <row r="172" spans="2:36" x14ac:dyDescent="0.25">
      <c r="B172" s="686"/>
      <c r="C172" s="686"/>
      <c r="D172" s="686"/>
      <c r="E172" s="994"/>
      <c r="F172" s="994"/>
      <c r="G172" s="994"/>
      <c r="H172" s="994"/>
      <c r="I172" s="994"/>
      <c r="J172" s="994"/>
      <c r="K172" s="994"/>
      <c r="L172" s="994"/>
      <c r="M172" s="994"/>
      <c r="N172" s="994"/>
      <c r="O172" s="994"/>
      <c r="P172" s="994"/>
      <c r="Q172" s="994"/>
      <c r="R172" s="994"/>
      <c r="S172" s="994"/>
      <c r="T172" s="994"/>
      <c r="U172" s="994"/>
      <c r="V172" s="994"/>
      <c r="W172" s="994"/>
      <c r="X172" s="994"/>
      <c r="Y172" s="994"/>
      <c r="Z172" s="994"/>
      <c r="AA172" s="994"/>
      <c r="AB172" s="994"/>
      <c r="AC172" s="994"/>
      <c r="AD172" s="994"/>
      <c r="AE172" s="994"/>
      <c r="AF172" s="994"/>
      <c r="AG172" s="994"/>
      <c r="AH172" s="994"/>
      <c r="AI172" s="994"/>
      <c r="AJ172" s="994"/>
    </row>
    <row r="173" spans="2:36" x14ac:dyDescent="0.25">
      <c r="B173" s="686"/>
      <c r="C173" s="686"/>
      <c r="D173" s="686"/>
      <c r="E173" s="994"/>
      <c r="F173" s="994"/>
      <c r="G173" s="994"/>
      <c r="H173" s="994"/>
      <c r="I173" s="994"/>
      <c r="J173" s="994"/>
      <c r="K173" s="994"/>
      <c r="L173" s="994"/>
      <c r="M173" s="994"/>
      <c r="N173" s="994"/>
      <c r="O173" s="994"/>
      <c r="P173" s="994"/>
      <c r="Q173" s="994"/>
      <c r="R173" s="994"/>
      <c r="S173" s="994"/>
      <c r="T173" s="994"/>
      <c r="U173" s="994"/>
      <c r="V173" s="994"/>
      <c r="W173" s="994"/>
      <c r="X173" s="994"/>
      <c r="Y173" s="994"/>
      <c r="Z173" s="994"/>
      <c r="AA173" s="994"/>
      <c r="AB173" s="994"/>
      <c r="AC173" s="994"/>
      <c r="AD173" s="994"/>
      <c r="AE173" s="994"/>
      <c r="AF173" s="994"/>
      <c r="AG173" s="994"/>
      <c r="AH173" s="994"/>
      <c r="AI173" s="994"/>
      <c r="AJ173" s="994"/>
    </row>
    <row r="174" spans="2:36" x14ac:dyDescent="0.25">
      <c r="B174" s="686"/>
      <c r="C174" s="686"/>
      <c r="D174" s="686"/>
      <c r="E174" s="994"/>
      <c r="F174" s="994"/>
      <c r="G174" s="994"/>
      <c r="H174" s="994"/>
      <c r="I174" s="994"/>
      <c r="J174" s="994"/>
      <c r="K174" s="994"/>
      <c r="L174" s="994"/>
      <c r="M174" s="994"/>
      <c r="N174" s="994"/>
      <c r="O174" s="994"/>
      <c r="P174" s="994"/>
      <c r="Q174" s="994"/>
      <c r="R174" s="994"/>
      <c r="S174" s="994"/>
      <c r="T174" s="994"/>
      <c r="U174" s="994"/>
      <c r="V174" s="994"/>
      <c r="W174" s="994"/>
      <c r="X174" s="994"/>
      <c r="Y174" s="994"/>
      <c r="Z174" s="994"/>
      <c r="AA174" s="994"/>
      <c r="AB174" s="994"/>
      <c r="AC174" s="994"/>
      <c r="AD174" s="994"/>
      <c r="AE174" s="994"/>
      <c r="AF174" s="994"/>
      <c r="AG174" s="994"/>
      <c r="AH174" s="994"/>
      <c r="AI174" s="994"/>
      <c r="AJ174" s="994"/>
    </row>
    <row r="175" spans="2:36" x14ac:dyDescent="0.25">
      <c r="B175" s="686"/>
      <c r="C175" s="686"/>
      <c r="D175" s="686"/>
      <c r="E175" s="994"/>
      <c r="F175" s="994"/>
      <c r="G175" s="994"/>
      <c r="H175" s="994"/>
      <c r="I175" s="994"/>
      <c r="J175" s="994"/>
      <c r="K175" s="994"/>
      <c r="L175" s="994"/>
      <c r="M175" s="994"/>
      <c r="N175" s="994"/>
      <c r="O175" s="994"/>
      <c r="P175" s="994"/>
      <c r="Q175" s="994"/>
      <c r="R175" s="994"/>
      <c r="S175" s="994"/>
      <c r="T175" s="994"/>
      <c r="U175" s="994"/>
      <c r="V175" s="994"/>
      <c r="W175" s="994"/>
      <c r="X175" s="994"/>
      <c r="Y175" s="994"/>
      <c r="Z175" s="994"/>
      <c r="AA175" s="994"/>
      <c r="AB175" s="994"/>
      <c r="AC175" s="994"/>
      <c r="AD175" s="994"/>
      <c r="AE175" s="994"/>
      <c r="AF175" s="994"/>
      <c r="AG175" s="994"/>
      <c r="AH175" s="994"/>
      <c r="AI175" s="994"/>
      <c r="AJ175" s="994"/>
    </row>
    <row r="176" spans="2:36" x14ac:dyDescent="0.25">
      <c r="B176" s="686"/>
      <c r="C176" s="686"/>
      <c r="D176" s="686"/>
      <c r="E176" s="994"/>
      <c r="F176" s="994"/>
      <c r="G176" s="994"/>
      <c r="H176" s="994"/>
      <c r="I176" s="994"/>
      <c r="J176" s="994"/>
      <c r="K176" s="994"/>
      <c r="L176" s="994"/>
      <c r="M176" s="994"/>
      <c r="N176" s="994"/>
      <c r="O176" s="994"/>
      <c r="P176" s="994"/>
      <c r="Q176" s="994"/>
      <c r="R176" s="994"/>
      <c r="S176" s="994"/>
      <c r="T176" s="994"/>
      <c r="U176" s="994"/>
      <c r="V176" s="994"/>
      <c r="W176" s="994"/>
      <c r="X176" s="994"/>
      <c r="Y176" s="994"/>
      <c r="Z176" s="994"/>
      <c r="AA176" s="994"/>
      <c r="AB176" s="994"/>
      <c r="AC176" s="994"/>
      <c r="AD176" s="994"/>
      <c r="AE176" s="994"/>
      <c r="AF176" s="994"/>
      <c r="AG176" s="994"/>
      <c r="AH176" s="994"/>
      <c r="AI176" s="994"/>
      <c r="AJ176" s="994"/>
    </row>
    <row r="177" spans="2:36" x14ac:dyDescent="0.25">
      <c r="B177" s="686"/>
      <c r="C177" s="686"/>
      <c r="D177" s="686"/>
      <c r="E177" s="994"/>
      <c r="F177" s="994"/>
      <c r="G177" s="994"/>
      <c r="H177" s="994"/>
      <c r="I177" s="994"/>
      <c r="J177" s="994"/>
      <c r="K177" s="994"/>
      <c r="L177" s="994"/>
      <c r="M177" s="994"/>
      <c r="N177" s="994"/>
      <c r="O177" s="994"/>
      <c r="P177" s="994"/>
      <c r="Q177" s="994"/>
      <c r="R177" s="994"/>
      <c r="S177" s="994"/>
      <c r="T177" s="994"/>
      <c r="U177" s="994"/>
      <c r="V177" s="994"/>
      <c r="W177" s="994"/>
      <c r="X177" s="994"/>
      <c r="Y177" s="994"/>
      <c r="Z177" s="994"/>
      <c r="AA177" s="994"/>
      <c r="AB177" s="994"/>
      <c r="AC177" s="994"/>
      <c r="AD177" s="994"/>
      <c r="AE177" s="994"/>
      <c r="AF177" s="994"/>
      <c r="AG177" s="994"/>
      <c r="AH177" s="994"/>
      <c r="AI177" s="994"/>
      <c r="AJ177" s="994"/>
    </row>
    <row r="178" spans="2:36" x14ac:dyDescent="0.25">
      <c r="B178" s="686"/>
      <c r="C178" s="686"/>
      <c r="D178" s="686"/>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row>
    <row r="179" spans="2:36" x14ac:dyDescent="0.25">
      <c r="B179" s="686"/>
      <c r="C179" s="686"/>
      <c r="D179" s="686"/>
      <c r="E179" s="994"/>
      <c r="F179" s="994"/>
      <c r="G179" s="994"/>
      <c r="H179" s="994"/>
      <c r="I179" s="994"/>
      <c r="J179" s="994"/>
      <c r="K179" s="994"/>
      <c r="L179" s="994"/>
      <c r="M179" s="994"/>
      <c r="N179" s="994"/>
      <c r="O179" s="994"/>
      <c r="P179" s="994"/>
      <c r="Q179" s="994"/>
      <c r="R179" s="994"/>
      <c r="S179" s="994"/>
      <c r="T179" s="994"/>
      <c r="U179" s="994"/>
      <c r="V179" s="994"/>
      <c r="W179" s="994"/>
      <c r="X179" s="994"/>
      <c r="Y179" s="994"/>
      <c r="Z179" s="994"/>
      <c r="AA179" s="994"/>
      <c r="AB179" s="994"/>
      <c r="AC179" s="994"/>
      <c r="AD179" s="994"/>
      <c r="AE179" s="994"/>
      <c r="AF179" s="994"/>
      <c r="AG179" s="994"/>
      <c r="AH179" s="994"/>
      <c r="AI179" s="994"/>
      <c r="AJ179" s="994"/>
    </row>
    <row r="180" spans="2:36" x14ac:dyDescent="0.25">
      <c r="B180" s="686"/>
      <c r="C180" s="686"/>
      <c r="D180" s="686"/>
      <c r="E180" s="994"/>
      <c r="F180" s="994"/>
      <c r="G180" s="994"/>
      <c r="H180" s="994"/>
      <c r="I180" s="994"/>
      <c r="J180" s="994"/>
      <c r="K180" s="994"/>
      <c r="L180" s="994"/>
      <c r="M180" s="994"/>
      <c r="N180" s="994"/>
      <c r="O180" s="994"/>
      <c r="P180" s="994"/>
      <c r="Q180" s="994"/>
      <c r="R180" s="994"/>
      <c r="S180" s="994"/>
      <c r="T180" s="994"/>
      <c r="U180" s="994"/>
      <c r="V180" s="994"/>
      <c r="W180" s="994"/>
      <c r="X180" s="994"/>
      <c r="Y180" s="994"/>
      <c r="Z180" s="994"/>
      <c r="AA180" s="994"/>
      <c r="AB180" s="994"/>
      <c r="AC180" s="994"/>
      <c r="AD180" s="994"/>
      <c r="AE180" s="994"/>
      <c r="AF180" s="994"/>
      <c r="AG180" s="994"/>
      <c r="AH180" s="994"/>
      <c r="AI180" s="994"/>
      <c r="AJ180" s="994"/>
    </row>
    <row r="181" spans="2:36" x14ac:dyDescent="0.25">
      <c r="B181" s="686"/>
      <c r="C181" s="686"/>
      <c r="D181" s="686"/>
      <c r="E181" s="994"/>
      <c r="F181" s="994"/>
      <c r="G181" s="994"/>
      <c r="H181" s="994"/>
      <c r="I181" s="994"/>
      <c r="J181" s="994"/>
      <c r="K181" s="994"/>
      <c r="L181" s="994"/>
      <c r="M181" s="994"/>
      <c r="N181" s="994"/>
      <c r="O181" s="994"/>
      <c r="P181" s="994"/>
      <c r="Q181" s="994"/>
      <c r="R181" s="994"/>
      <c r="S181" s="994"/>
      <c r="T181" s="994"/>
      <c r="U181" s="994"/>
      <c r="V181" s="994"/>
      <c r="W181" s="994"/>
      <c r="X181" s="994"/>
      <c r="Y181" s="994"/>
      <c r="Z181" s="994"/>
      <c r="AA181" s="994"/>
      <c r="AB181" s="994"/>
      <c r="AC181" s="994"/>
      <c r="AD181" s="994"/>
      <c r="AE181" s="994"/>
      <c r="AF181" s="994"/>
      <c r="AG181" s="994"/>
      <c r="AH181" s="994"/>
      <c r="AI181" s="994"/>
      <c r="AJ181" s="994"/>
    </row>
    <row r="182" spans="2:36" x14ac:dyDescent="0.25">
      <c r="B182" s="686"/>
      <c r="C182" s="686"/>
      <c r="D182" s="686"/>
      <c r="E182" s="994"/>
      <c r="F182" s="994"/>
      <c r="G182" s="994"/>
      <c r="H182" s="994"/>
      <c r="I182" s="994"/>
      <c r="J182" s="994"/>
      <c r="K182" s="994"/>
      <c r="L182" s="994"/>
      <c r="M182" s="994"/>
      <c r="N182" s="994"/>
      <c r="O182" s="994"/>
      <c r="P182" s="994"/>
      <c r="Q182" s="994"/>
      <c r="R182" s="994"/>
      <c r="S182" s="994"/>
      <c r="T182" s="994"/>
      <c r="U182" s="994"/>
      <c r="V182" s="994"/>
      <c r="W182" s="994"/>
      <c r="X182" s="994"/>
      <c r="Y182" s="994"/>
      <c r="Z182" s="994"/>
      <c r="AA182" s="994"/>
      <c r="AB182" s="994"/>
      <c r="AC182" s="994"/>
      <c r="AD182" s="994"/>
      <c r="AE182" s="994"/>
      <c r="AF182" s="994"/>
      <c r="AG182" s="994"/>
      <c r="AH182" s="994"/>
      <c r="AI182" s="994"/>
      <c r="AJ182" s="994"/>
    </row>
    <row r="183" spans="2:36" x14ac:dyDescent="0.25">
      <c r="B183" s="686"/>
      <c r="C183" s="686"/>
      <c r="D183" s="686"/>
      <c r="E183" s="994"/>
      <c r="F183" s="994"/>
      <c r="G183" s="994"/>
      <c r="H183" s="994"/>
      <c r="I183" s="994"/>
      <c r="J183" s="994"/>
      <c r="K183" s="994"/>
      <c r="L183" s="994"/>
      <c r="M183" s="994"/>
      <c r="N183" s="994"/>
      <c r="O183" s="994"/>
      <c r="P183" s="994"/>
      <c r="Q183" s="994"/>
      <c r="R183" s="994"/>
      <c r="S183" s="994"/>
      <c r="T183" s="994"/>
      <c r="U183" s="994"/>
      <c r="V183" s="994"/>
      <c r="W183" s="994"/>
      <c r="X183" s="994"/>
      <c r="Y183" s="994"/>
      <c r="Z183" s="994"/>
      <c r="AA183" s="994"/>
      <c r="AB183" s="994"/>
      <c r="AC183" s="994"/>
      <c r="AD183" s="994"/>
      <c r="AE183" s="994"/>
      <c r="AF183" s="994"/>
      <c r="AG183" s="994"/>
      <c r="AH183" s="994"/>
      <c r="AI183" s="994"/>
      <c r="AJ183" s="994"/>
    </row>
    <row r="184" spans="2:36" x14ac:dyDescent="0.25">
      <c r="B184" s="686"/>
      <c r="C184" s="686"/>
      <c r="D184" s="686"/>
      <c r="E184" s="994"/>
      <c r="F184" s="994"/>
      <c r="G184" s="994"/>
      <c r="H184" s="994"/>
      <c r="I184" s="994"/>
      <c r="J184" s="994"/>
      <c r="K184" s="994"/>
      <c r="L184" s="994"/>
      <c r="M184" s="994"/>
      <c r="N184" s="994"/>
      <c r="O184" s="994"/>
      <c r="P184" s="994"/>
      <c r="Q184" s="994"/>
      <c r="R184" s="994"/>
      <c r="S184" s="994"/>
      <c r="T184" s="994"/>
      <c r="U184" s="994"/>
      <c r="V184" s="994"/>
      <c r="W184" s="994"/>
      <c r="X184" s="994"/>
      <c r="Y184" s="994"/>
      <c r="Z184" s="994"/>
      <c r="AA184" s="994"/>
      <c r="AB184" s="994"/>
      <c r="AC184" s="994"/>
      <c r="AD184" s="994"/>
      <c r="AE184" s="994"/>
      <c r="AF184" s="994"/>
      <c r="AG184" s="994"/>
      <c r="AH184" s="994"/>
      <c r="AI184" s="994"/>
      <c r="AJ184" s="994"/>
    </row>
    <row r="185" spans="2:36" x14ac:dyDescent="0.25">
      <c r="B185" s="686"/>
      <c r="C185" s="686"/>
      <c r="D185" s="686"/>
      <c r="E185" s="994"/>
      <c r="F185" s="994"/>
      <c r="G185" s="994"/>
      <c r="H185" s="994"/>
      <c r="I185" s="994"/>
      <c r="J185" s="994"/>
      <c r="K185" s="994"/>
      <c r="L185" s="994"/>
      <c r="M185" s="994"/>
      <c r="N185" s="994"/>
      <c r="O185" s="994"/>
      <c r="P185" s="994"/>
      <c r="Q185" s="994"/>
      <c r="R185" s="994"/>
      <c r="S185" s="994"/>
      <c r="T185" s="994"/>
      <c r="U185" s="994"/>
      <c r="V185" s="994"/>
      <c r="W185" s="994"/>
      <c r="X185" s="994"/>
      <c r="Y185" s="994"/>
      <c r="Z185" s="994"/>
      <c r="AA185" s="994"/>
      <c r="AB185" s="994"/>
      <c r="AC185" s="994"/>
      <c r="AD185" s="994"/>
      <c r="AE185" s="994"/>
      <c r="AF185" s="994"/>
      <c r="AG185" s="994"/>
      <c r="AH185" s="994"/>
      <c r="AI185" s="994"/>
      <c r="AJ185" s="994"/>
    </row>
    <row r="186" spans="2:36" x14ac:dyDescent="0.25">
      <c r="B186" s="686"/>
      <c r="C186" s="686"/>
      <c r="D186" s="686"/>
      <c r="E186" s="994"/>
      <c r="F186" s="994"/>
      <c r="G186" s="994"/>
      <c r="H186" s="994"/>
      <c r="I186" s="994"/>
      <c r="J186" s="994"/>
      <c r="K186" s="994"/>
      <c r="L186" s="994"/>
      <c r="M186" s="994"/>
      <c r="N186" s="994"/>
      <c r="O186" s="994"/>
      <c r="P186" s="994"/>
      <c r="Q186" s="994"/>
      <c r="R186" s="994"/>
      <c r="S186" s="994"/>
      <c r="T186" s="994"/>
      <c r="U186" s="994"/>
      <c r="V186" s="994"/>
      <c r="W186" s="994"/>
      <c r="X186" s="994"/>
      <c r="Y186" s="994"/>
      <c r="Z186" s="994"/>
      <c r="AA186" s="994"/>
      <c r="AB186" s="994"/>
      <c r="AC186" s="994"/>
      <c r="AD186" s="994"/>
      <c r="AE186" s="994"/>
      <c r="AF186" s="994"/>
      <c r="AG186" s="994"/>
      <c r="AH186" s="994"/>
      <c r="AI186" s="994"/>
      <c r="AJ186" s="994"/>
    </row>
    <row r="187" spans="2:36" x14ac:dyDescent="0.25">
      <c r="B187" s="686"/>
      <c r="C187" s="686"/>
      <c r="D187" s="686"/>
      <c r="E187" s="994"/>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4"/>
      <c r="AC187" s="994"/>
      <c r="AD187" s="994"/>
      <c r="AE187" s="994"/>
      <c r="AF187" s="994"/>
      <c r="AG187" s="994"/>
      <c r="AH187" s="994"/>
      <c r="AI187" s="994"/>
      <c r="AJ187" s="994"/>
    </row>
    <row r="188" spans="2:36" x14ac:dyDescent="0.25">
      <c r="B188" s="686"/>
      <c r="C188" s="686"/>
      <c r="D188" s="686"/>
      <c r="E188" s="994"/>
      <c r="F188" s="994"/>
      <c r="G188" s="994"/>
      <c r="H188" s="994"/>
      <c r="I188" s="994"/>
      <c r="J188" s="994"/>
      <c r="K188" s="994"/>
      <c r="L188" s="994"/>
      <c r="M188" s="994"/>
      <c r="N188" s="994"/>
      <c r="O188" s="994"/>
      <c r="P188" s="994"/>
      <c r="Q188" s="994"/>
      <c r="R188" s="994"/>
      <c r="S188" s="994"/>
      <c r="T188" s="994"/>
      <c r="U188" s="994"/>
      <c r="V188" s="994"/>
      <c r="W188" s="994"/>
      <c r="X188" s="994"/>
      <c r="Y188" s="994"/>
      <c r="Z188" s="994"/>
      <c r="AA188" s="994"/>
      <c r="AB188" s="994"/>
      <c r="AC188" s="994"/>
      <c r="AD188" s="994"/>
      <c r="AE188" s="994"/>
      <c r="AF188" s="994"/>
      <c r="AG188" s="994"/>
      <c r="AH188" s="994"/>
      <c r="AI188" s="994"/>
      <c r="AJ188" s="994"/>
    </row>
    <row r="189" spans="2:36" x14ac:dyDescent="0.25">
      <c r="B189" s="686"/>
      <c r="C189" s="686"/>
      <c r="D189" s="686"/>
      <c r="E189" s="994"/>
      <c r="F189" s="994"/>
      <c r="G189" s="994"/>
      <c r="H189" s="994"/>
      <c r="I189" s="994"/>
      <c r="J189" s="994"/>
      <c r="K189" s="994"/>
      <c r="L189" s="994"/>
      <c r="M189" s="994"/>
      <c r="N189" s="994"/>
      <c r="O189" s="994"/>
      <c r="P189" s="994"/>
      <c r="Q189" s="994"/>
      <c r="R189" s="994"/>
      <c r="S189" s="994"/>
      <c r="T189" s="994"/>
      <c r="U189" s="994"/>
      <c r="V189" s="994"/>
      <c r="W189" s="994"/>
      <c r="X189" s="994"/>
      <c r="Y189" s="994"/>
      <c r="Z189" s="994"/>
      <c r="AA189" s="994"/>
      <c r="AB189" s="994"/>
      <c r="AC189" s="994"/>
      <c r="AD189" s="994"/>
      <c r="AE189" s="994"/>
      <c r="AF189" s="994"/>
      <c r="AG189" s="994"/>
      <c r="AH189" s="994"/>
      <c r="AI189" s="994"/>
      <c r="AJ189" s="994"/>
    </row>
    <row r="190" spans="2:36" x14ac:dyDescent="0.25">
      <c r="B190" s="686"/>
      <c r="C190" s="686"/>
      <c r="D190" s="686"/>
      <c r="E190" s="994"/>
      <c r="F190" s="994"/>
      <c r="G190" s="994"/>
      <c r="H190" s="994"/>
      <c r="I190" s="994"/>
      <c r="J190" s="994"/>
      <c r="K190" s="994"/>
      <c r="L190" s="994"/>
      <c r="M190" s="994"/>
      <c r="N190" s="994"/>
      <c r="O190" s="994"/>
      <c r="P190" s="994"/>
      <c r="Q190" s="994"/>
      <c r="R190" s="994"/>
      <c r="S190" s="994"/>
      <c r="T190" s="994"/>
      <c r="U190" s="994"/>
      <c r="V190" s="994"/>
      <c r="W190" s="994"/>
      <c r="X190" s="994"/>
      <c r="Y190" s="994"/>
      <c r="Z190" s="994"/>
      <c r="AA190" s="994"/>
      <c r="AB190" s="994"/>
      <c r="AC190" s="994"/>
      <c r="AD190" s="994"/>
      <c r="AE190" s="994"/>
      <c r="AF190" s="994"/>
      <c r="AG190" s="994"/>
      <c r="AH190" s="994"/>
      <c r="AI190" s="994"/>
      <c r="AJ190" s="994"/>
    </row>
    <row r="191" spans="2:36" x14ac:dyDescent="0.25">
      <c r="B191" s="686"/>
      <c r="C191" s="686"/>
      <c r="D191" s="686"/>
      <c r="E191" s="994"/>
      <c r="F191" s="994"/>
      <c r="G191" s="994"/>
      <c r="H191" s="994"/>
      <c r="I191" s="994"/>
      <c r="J191" s="994"/>
      <c r="K191" s="994"/>
      <c r="L191" s="994"/>
      <c r="M191" s="994"/>
      <c r="N191" s="994"/>
      <c r="O191" s="994"/>
      <c r="P191" s="994"/>
      <c r="Q191" s="994"/>
      <c r="R191" s="994"/>
      <c r="S191" s="994"/>
      <c r="T191" s="994"/>
      <c r="U191" s="994"/>
      <c r="V191" s="994"/>
      <c r="W191" s="994"/>
      <c r="X191" s="994"/>
      <c r="Y191" s="994"/>
      <c r="Z191" s="994"/>
      <c r="AA191" s="994"/>
      <c r="AB191" s="994"/>
      <c r="AC191" s="994"/>
      <c r="AD191" s="994"/>
      <c r="AE191" s="994"/>
      <c r="AF191" s="994"/>
      <c r="AG191" s="994"/>
      <c r="AH191" s="994"/>
      <c r="AI191" s="994"/>
      <c r="AJ191" s="994"/>
    </row>
    <row r="192" spans="2:36" x14ac:dyDescent="0.25">
      <c r="B192" s="686"/>
      <c r="C192" s="686"/>
      <c r="D192" s="686"/>
      <c r="E192" s="994"/>
      <c r="F192" s="994"/>
      <c r="G192" s="994"/>
      <c r="H192" s="994"/>
      <c r="I192" s="994"/>
      <c r="J192" s="994"/>
      <c r="K192" s="994"/>
      <c r="L192" s="994"/>
      <c r="M192" s="994"/>
      <c r="N192" s="994"/>
      <c r="O192" s="994"/>
      <c r="P192" s="994"/>
      <c r="Q192" s="994"/>
      <c r="R192" s="994"/>
      <c r="S192" s="994"/>
      <c r="T192" s="994"/>
      <c r="U192" s="994"/>
      <c r="V192" s="994"/>
      <c r="W192" s="994"/>
      <c r="X192" s="994"/>
      <c r="Y192" s="994"/>
      <c r="Z192" s="994"/>
      <c r="AA192" s="994"/>
      <c r="AB192" s="994"/>
      <c r="AC192" s="994"/>
      <c r="AD192" s="994"/>
      <c r="AE192" s="994"/>
      <c r="AF192" s="994"/>
      <c r="AG192" s="994"/>
      <c r="AH192" s="994"/>
      <c r="AI192" s="994"/>
      <c r="AJ192" s="994"/>
    </row>
    <row r="193" spans="2:36" x14ac:dyDescent="0.25">
      <c r="B193" s="686"/>
      <c r="C193" s="686"/>
      <c r="D193" s="686"/>
      <c r="E193" s="994"/>
      <c r="F193" s="994"/>
      <c r="G193" s="994"/>
      <c r="H193" s="994"/>
      <c r="I193" s="994"/>
      <c r="J193" s="994"/>
      <c r="K193" s="994"/>
      <c r="L193" s="994"/>
      <c r="M193" s="994"/>
      <c r="N193" s="994"/>
      <c r="O193" s="994"/>
      <c r="P193" s="994"/>
      <c r="Q193" s="994"/>
      <c r="R193" s="994"/>
      <c r="S193" s="994"/>
      <c r="T193" s="994"/>
      <c r="U193" s="994"/>
      <c r="V193" s="994"/>
      <c r="W193" s="994"/>
      <c r="X193" s="994"/>
      <c r="Y193" s="994"/>
      <c r="Z193" s="994"/>
      <c r="AA193" s="994"/>
      <c r="AB193" s="994"/>
      <c r="AC193" s="994"/>
      <c r="AD193" s="994"/>
      <c r="AE193" s="994"/>
      <c r="AF193" s="994"/>
      <c r="AG193" s="994"/>
      <c r="AH193" s="994"/>
      <c r="AI193" s="994"/>
      <c r="AJ193" s="994"/>
    </row>
    <row r="194" spans="2:36" x14ac:dyDescent="0.25">
      <c r="B194" s="686"/>
      <c r="C194" s="686"/>
      <c r="D194" s="686"/>
      <c r="E194" s="994"/>
      <c r="F194" s="994"/>
      <c r="G194" s="994"/>
      <c r="H194" s="994"/>
      <c r="I194" s="994"/>
      <c r="J194" s="994"/>
      <c r="K194" s="994"/>
      <c r="L194" s="994"/>
      <c r="M194" s="994"/>
      <c r="N194" s="994"/>
      <c r="O194" s="994"/>
      <c r="P194" s="994"/>
      <c r="Q194" s="994"/>
      <c r="R194" s="994"/>
      <c r="S194" s="994"/>
      <c r="T194" s="994"/>
      <c r="U194" s="994"/>
      <c r="V194" s="994"/>
      <c r="W194" s="994"/>
      <c r="X194" s="994"/>
      <c r="Y194" s="994"/>
      <c r="Z194" s="994"/>
      <c r="AA194" s="994"/>
      <c r="AB194" s="994"/>
      <c r="AC194" s="994"/>
      <c r="AD194" s="994"/>
      <c r="AE194" s="994"/>
      <c r="AF194" s="994"/>
      <c r="AG194" s="994"/>
      <c r="AH194" s="994"/>
      <c r="AI194" s="994"/>
      <c r="AJ194" s="994"/>
    </row>
    <row r="195" spans="2:36" x14ac:dyDescent="0.25">
      <c r="B195" s="686"/>
      <c r="C195" s="686"/>
      <c r="D195" s="686"/>
      <c r="E195" s="994"/>
      <c r="F195" s="994"/>
      <c r="G195" s="994"/>
      <c r="H195" s="994"/>
      <c r="I195" s="994"/>
      <c r="J195" s="994"/>
      <c r="K195" s="994"/>
      <c r="L195" s="994"/>
      <c r="M195" s="994"/>
      <c r="N195" s="994"/>
      <c r="O195" s="994"/>
      <c r="P195" s="994"/>
      <c r="Q195" s="994"/>
      <c r="R195" s="994"/>
      <c r="S195" s="994"/>
      <c r="T195" s="994"/>
      <c r="U195" s="994"/>
      <c r="V195" s="994"/>
      <c r="W195" s="994"/>
      <c r="X195" s="994"/>
      <c r="Y195" s="994"/>
      <c r="Z195" s="994"/>
      <c r="AA195" s="994"/>
      <c r="AB195" s="994"/>
      <c r="AC195" s="994"/>
      <c r="AD195" s="994"/>
      <c r="AE195" s="994"/>
      <c r="AF195" s="994"/>
      <c r="AG195" s="994"/>
      <c r="AH195" s="994"/>
      <c r="AI195" s="994"/>
      <c r="AJ195" s="994"/>
    </row>
    <row r="196" spans="2:36" x14ac:dyDescent="0.25">
      <c r="B196" s="686"/>
      <c r="C196" s="686"/>
      <c r="D196" s="686"/>
      <c r="E196" s="994"/>
      <c r="F196" s="994"/>
      <c r="G196" s="994"/>
      <c r="H196" s="994"/>
      <c r="I196" s="994"/>
      <c r="J196" s="994"/>
      <c r="K196" s="994"/>
      <c r="L196" s="994"/>
      <c r="M196" s="994"/>
      <c r="N196" s="994"/>
      <c r="O196" s="994"/>
      <c r="P196" s="994"/>
      <c r="Q196" s="994"/>
      <c r="R196" s="994"/>
      <c r="S196" s="994"/>
      <c r="T196" s="994"/>
      <c r="U196" s="994"/>
      <c r="V196" s="994"/>
      <c r="W196" s="994"/>
      <c r="X196" s="994"/>
      <c r="Y196" s="994"/>
      <c r="Z196" s="994"/>
      <c r="AA196" s="994"/>
      <c r="AB196" s="994"/>
      <c r="AC196" s="994"/>
      <c r="AD196" s="994"/>
      <c r="AE196" s="994"/>
      <c r="AF196" s="994"/>
      <c r="AG196" s="994"/>
      <c r="AH196" s="994"/>
      <c r="AI196" s="994"/>
      <c r="AJ196" s="994"/>
    </row>
    <row r="197" spans="2:36" x14ac:dyDescent="0.25">
      <c r="B197" s="686"/>
      <c r="C197" s="686"/>
      <c r="D197" s="686"/>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row>
    <row r="198" spans="2:36" x14ac:dyDescent="0.25">
      <c r="B198" s="686"/>
      <c r="C198" s="686"/>
      <c r="D198" s="686"/>
      <c r="E198" s="994"/>
      <c r="F198" s="994"/>
      <c r="G198" s="994"/>
      <c r="H198" s="994"/>
      <c r="I198" s="994"/>
      <c r="J198" s="994"/>
      <c r="K198" s="994"/>
      <c r="L198" s="994"/>
      <c r="M198" s="994"/>
      <c r="N198" s="994"/>
      <c r="O198" s="994"/>
      <c r="P198" s="994"/>
      <c r="Q198" s="994"/>
      <c r="R198" s="994"/>
      <c r="S198" s="994"/>
      <c r="T198" s="994"/>
      <c r="U198" s="994"/>
      <c r="V198" s="994"/>
      <c r="W198" s="994"/>
      <c r="X198" s="994"/>
      <c r="Y198" s="994"/>
      <c r="Z198" s="994"/>
      <c r="AA198" s="994"/>
      <c r="AB198" s="994"/>
      <c r="AC198" s="994"/>
      <c r="AD198" s="994"/>
      <c r="AE198" s="994"/>
      <c r="AF198" s="994"/>
      <c r="AG198" s="994"/>
      <c r="AH198" s="994"/>
      <c r="AI198" s="994"/>
      <c r="AJ198" s="994"/>
    </row>
    <row r="199" spans="2:36" x14ac:dyDescent="0.25">
      <c r="B199" s="686"/>
      <c r="C199" s="686"/>
      <c r="D199" s="686"/>
      <c r="E199" s="994"/>
      <c r="F199" s="994"/>
      <c r="G199" s="994"/>
      <c r="H199" s="994"/>
      <c r="I199" s="994"/>
      <c r="J199" s="994"/>
      <c r="K199" s="994"/>
      <c r="L199" s="994"/>
      <c r="M199" s="994"/>
      <c r="N199" s="994"/>
      <c r="O199" s="994"/>
      <c r="P199" s="994"/>
      <c r="Q199" s="994"/>
      <c r="R199" s="994"/>
      <c r="S199" s="994"/>
      <c r="T199" s="994"/>
      <c r="U199" s="994"/>
      <c r="V199" s="994"/>
      <c r="W199" s="994"/>
      <c r="X199" s="994"/>
      <c r="Y199" s="994"/>
      <c r="Z199" s="994"/>
      <c r="AA199" s="994"/>
      <c r="AB199" s="994"/>
      <c r="AC199" s="994"/>
      <c r="AD199" s="994"/>
      <c r="AE199" s="994"/>
      <c r="AF199" s="994"/>
      <c r="AG199" s="994"/>
      <c r="AH199" s="994"/>
      <c r="AI199" s="994"/>
      <c r="AJ199" s="994"/>
    </row>
    <row r="200" spans="2:36" x14ac:dyDescent="0.25">
      <c r="B200" s="686"/>
      <c r="C200" s="686"/>
      <c r="D200" s="686"/>
      <c r="E200" s="994"/>
      <c r="F200" s="994"/>
      <c r="G200" s="994"/>
      <c r="H200" s="994"/>
      <c r="I200" s="994"/>
      <c r="J200" s="994"/>
      <c r="K200" s="994"/>
      <c r="L200" s="994"/>
      <c r="M200" s="994"/>
      <c r="N200" s="994"/>
      <c r="O200" s="994"/>
      <c r="P200" s="994"/>
      <c r="Q200" s="994"/>
      <c r="R200" s="994"/>
      <c r="S200" s="994"/>
      <c r="T200" s="994"/>
      <c r="U200" s="994"/>
      <c r="V200" s="994"/>
      <c r="W200" s="994"/>
      <c r="X200" s="994"/>
      <c r="Y200" s="994"/>
      <c r="Z200" s="994"/>
      <c r="AA200" s="994"/>
      <c r="AB200" s="994"/>
      <c r="AC200" s="994"/>
      <c r="AD200" s="994"/>
      <c r="AE200" s="994"/>
      <c r="AF200" s="994"/>
      <c r="AG200" s="994"/>
      <c r="AH200" s="994"/>
      <c r="AI200" s="994"/>
      <c r="AJ200" s="994"/>
    </row>
    <row r="201" spans="2:36" x14ac:dyDescent="0.25">
      <c r="B201" s="686"/>
      <c r="C201" s="686"/>
      <c r="D201" s="686"/>
      <c r="E201" s="994"/>
      <c r="F201" s="994"/>
      <c r="G201" s="994"/>
      <c r="H201" s="994"/>
      <c r="I201" s="994"/>
      <c r="J201" s="994"/>
      <c r="K201" s="994"/>
      <c r="L201" s="994"/>
      <c r="M201" s="994"/>
      <c r="N201" s="994"/>
      <c r="O201" s="994"/>
      <c r="P201" s="994"/>
      <c r="Q201" s="994"/>
      <c r="R201" s="994"/>
      <c r="S201" s="994"/>
      <c r="T201" s="994"/>
      <c r="U201" s="994"/>
      <c r="V201" s="994"/>
      <c r="W201" s="994"/>
      <c r="X201" s="994"/>
      <c r="Y201" s="994"/>
      <c r="Z201" s="994"/>
      <c r="AA201" s="994"/>
      <c r="AB201" s="994"/>
      <c r="AC201" s="994"/>
      <c r="AD201" s="994"/>
      <c r="AE201" s="994"/>
      <c r="AF201" s="994"/>
      <c r="AG201" s="994"/>
      <c r="AH201" s="994"/>
      <c r="AI201" s="994"/>
      <c r="AJ201" s="994"/>
    </row>
    <row r="202" spans="2:36" x14ac:dyDescent="0.25">
      <c r="B202" s="686"/>
      <c r="C202" s="686"/>
      <c r="D202" s="686"/>
      <c r="E202" s="994"/>
      <c r="F202" s="994"/>
      <c r="G202" s="994"/>
      <c r="H202" s="994"/>
      <c r="I202" s="994"/>
      <c r="J202" s="994"/>
      <c r="K202" s="994"/>
      <c r="L202" s="994"/>
      <c r="M202" s="994"/>
      <c r="N202" s="994"/>
      <c r="O202" s="994"/>
      <c r="P202" s="994"/>
      <c r="Q202" s="994"/>
      <c r="R202" s="994"/>
      <c r="S202" s="994"/>
      <c r="T202" s="994"/>
      <c r="U202" s="994"/>
      <c r="V202" s="994"/>
      <c r="W202" s="994"/>
      <c r="X202" s="994"/>
      <c r="Y202" s="994"/>
      <c r="Z202" s="994"/>
      <c r="AA202" s="994"/>
      <c r="AB202" s="994"/>
      <c r="AC202" s="994"/>
      <c r="AD202" s="994"/>
      <c r="AE202" s="994"/>
      <c r="AF202" s="994"/>
      <c r="AG202" s="994"/>
      <c r="AH202" s="994"/>
      <c r="AI202" s="994"/>
      <c r="AJ202" s="994"/>
    </row>
    <row r="203" spans="2:36" x14ac:dyDescent="0.25">
      <c r="B203" s="686"/>
      <c r="C203" s="686"/>
      <c r="D203" s="686"/>
      <c r="E203" s="994"/>
      <c r="F203" s="994"/>
      <c r="G203" s="994"/>
      <c r="H203" s="994"/>
      <c r="I203" s="994"/>
      <c r="J203" s="994"/>
      <c r="K203" s="994"/>
      <c r="L203" s="994"/>
      <c r="M203" s="994"/>
      <c r="N203" s="994"/>
      <c r="O203" s="994"/>
      <c r="P203" s="994"/>
      <c r="Q203" s="994"/>
      <c r="R203" s="994"/>
      <c r="S203" s="994"/>
      <c r="T203" s="994"/>
      <c r="U203" s="994"/>
      <c r="V203" s="994"/>
      <c r="W203" s="994"/>
      <c r="X203" s="994"/>
      <c r="Y203" s="994"/>
      <c r="Z203" s="994"/>
      <c r="AA203" s="994"/>
      <c r="AB203" s="994"/>
      <c r="AC203" s="994"/>
      <c r="AD203" s="994"/>
      <c r="AE203" s="994"/>
      <c r="AF203" s="994"/>
      <c r="AG203" s="994"/>
      <c r="AH203" s="994"/>
      <c r="AI203" s="994"/>
      <c r="AJ203" s="994"/>
    </row>
    <row r="204" spans="2:36" x14ac:dyDescent="0.25">
      <c r="B204" s="686"/>
      <c r="C204" s="686"/>
      <c r="D204" s="686"/>
      <c r="E204" s="994"/>
      <c r="F204" s="994"/>
      <c r="G204" s="994"/>
      <c r="H204" s="994"/>
      <c r="I204" s="994"/>
      <c r="J204" s="994"/>
      <c r="K204" s="994"/>
      <c r="L204" s="994"/>
      <c r="M204" s="994"/>
      <c r="N204" s="994"/>
      <c r="O204" s="994"/>
      <c r="P204" s="994"/>
      <c r="Q204" s="994"/>
      <c r="R204" s="994"/>
      <c r="S204" s="994"/>
      <c r="T204" s="994"/>
      <c r="U204" s="994"/>
      <c r="V204" s="994"/>
      <c r="W204" s="994"/>
      <c r="X204" s="994"/>
      <c r="Y204" s="994"/>
      <c r="Z204" s="994"/>
      <c r="AA204" s="994"/>
      <c r="AB204" s="994"/>
      <c r="AC204" s="994"/>
      <c r="AD204" s="994"/>
      <c r="AE204" s="994"/>
      <c r="AF204" s="994"/>
      <c r="AG204" s="994"/>
      <c r="AH204" s="994"/>
      <c r="AI204" s="994"/>
      <c r="AJ204" s="994"/>
    </row>
    <row r="205" spans="2:36" x14ac:dyDescent="0.25">
      <c r="B205" s="686"/>
      <c r="C205" s="686"/>
      <c r="D205" s="686"/>
      <c r="E205" s="994"/>
      <c r="F205" s="994"/>
      <c r="G205" s="994"/>
      <c r="H205" s="994"/>
      <c r="I205" s="994"/>
      <c r="J205" s="994"/>
      <c r="K205" s="994"/>
      <c r="L205" s="994"/>
      <c r="M205" s="994"/>
      <c r="N205" s="994"/>
      <c r="O205" s="994"/>
      <c r="P205" s="994"/>
      <c r="Q205" s="994"/>
      <c r="R205" s="994"/>
      <c r="S205" s="994"/>
      <c r="T205" s="994"/>
      <c r="U205" s="994"/>
      <c r="V205" s="994"/>
      <c r="W205" s="994"/>
      <c r="X205" s="994"/>
      <c r="Y205" s="994"/>
      <c r="Z205" s="994"/>
      <c r="AA205" s="994"/>
      <c r="AB205" s="994"/>
      <c r="AC205" s="994"/>
      <c r="AD205" s="994"/>
      <c r="AE205" s="994"/>
      <c r="AF205" s="994"/>
      <c r="AG205" s="994"/>
      <c r="AH205" s="994"/>
      <c r="AI205" s="994"/>
      <c r="AJ205" s="994"/>
    </row>
    <row r="206" spans="2:36" x14ac:dyDescent="0.25">
      <c r="B206" s="686"/>
      <c r="C206" s="686"/>
      <c r="D206" s="686"/>
      <c r="E206" s="994"/>
      <c r="F206" s="994"/>
      <c r="G206" s="994"/>
      <c r="H206" s="994"/>
      <c r="I206" s="994"/>
      <c r="J206" s="994"/>
      <c r="K206" s="994"/>
      <c r="L206" s="994"/>
      <c r="M206" s="994"/>
      <c r="N206" s="994"/>
      <c r="O206" s="994"/>
      <c r="P206" s="994"/>
      <c r="Q206" s="994"/>
      <c r="R206" s="994"/>
      <c r="S206" s="994"/>
      <c r="T206" s="994"/>
      <c r="U206" s="994"/>
      <c r="V206" s="994"/>
      <c r="W206" s="994"/>
      <c r="X206" s="994"/>
      <c r="Y206" s="994"/>
      <c r="Z206" s="994"/>
      <c r="AA206" s="994"/>
      <c r="AB206" s="994"/>
      <c r="AC206" s="994"/>
      <c r="AD206" s="994"/>
      <c r="AE206" s="994"/>
      <c r="AF206" s="994"/>
      <c r="AG206" s="994"/>
      <c r="AH206" s="994"/>
      <c r="AI206" s="994"/>
      <c r="AJ206" s="994"/>
    </row>
    <row r="207" spans="2:36" x14ac:dyDescent="0.25">
      <c r="B207" s="686"/>
      <c r="C207" s="686"/>
      <c r="D207" s="686"/>
      <c r="E207" s="994"/>
      <c r="F207" s="994"/>
      <c r="G207" s="994"/>
      <c r="H207" s="994"/>
      <c r="I207" s="994"/>
      <c r="J207" s="994"/>
      <c r="K207" s="994"/>
      <c r="L207" s="994"/>
      <c r="M207" s="994"/>
      <c r="N207" s="994"/>
      <c r="O207" s="994"/>
      <c r="P207" s="994"/>
      <c r="Q207" s="994"/>
      <c r="R207" s="994"/>
      <c r="S207" s="994"/>
      <c r="T207" s="994"/>
      <c r="U207" s="994"/>
      <c r="V207" s="994"/>
      <c r="W207" s="994"/>
      <c r="X207" s="994"/>
      <c r="Y207" s="994"/>
      <c r="Z207" s="994"/>
      <c r="AA207" s="994"/>
      <c r="AB207" s="994"/>
      <c r="AC207" s="994"/>
      <c r="AD207" s="994"/>
      <c r="AE207" s="994"/>
      <c r="AF207" s="994"/>
      <c r="AG207" s="994"/>
      <c r="AH207" s="994"/>
      <c r="AI207" s="994"/>
      <c r="AJ207" s="994"/>
    </row>
    <row r="208" spans="2:36" x14ac:dyDescent="0.25">
      <c r="B208" s="686"/>
      <c r="C208" s="686"/>
      <c r="D208" s="686"/>
      <c r="E208" s="994"/>
      <c r="F208" s="994"/>
      <c r="G208" s="994"/>
      <c r="H208" s="994"/>
      <c r="I208" s="994"/>
      <c r="J208" s="994"/>
      <c r="K208" s="994"/>
      <c r="L208" s="994"/>
      <c r="M208" s="994"/>
      <c r="N208" s="994"/>
      <c r="O208" s="994"/>
      <c r="P208" s="994"/>
      <c r="Q208" s="994"/>
      <c r="R208" s="994"/>
      <c r="S208" s="994"/>
      <c r="T208" s="994"/>
      <c r="U208" s="994"/>
      <c r="V208" s="994"/>
      <c r="W208" s="994"/>
      <c r="X208" s="994"/>
      <c r="Y208" s="994"/>
      <c r="Z208" s="994"/>
      <c r="AA208" s="994"/>
      <c r="AB208" s="994"/>
      <c r="AC208" s="994"/>
      <c r="AD208" s="994"/>
      <c r="AE208" s="994"/>
      <c r="AF208" s="994"/>
      <c r="AG208" s="994"/>
      <c r="AH208" s="994"/>
      <c r="AI208" s="994"/>
      <c r="AJ208" s="994"/>
    </row>
    <row r="209" spans="2:36" x14ac:dyDescent="0.25">
      <c r="B209" s="686"/>
      <c r="C209" s="686"/>
      <c r="D209" s="686"/>
      <c r="E209" s="994"/>
      <c r="F209" s="994"/>
      <c r="G209" s="994"/>
      <c r="H209" s="994"/>
      <c r="I209" s="994"/>
      <c r="J209" s="994"/>
      <c r="K209" s="994"/>
      <c r="L209" s="994"/>
      <c r="M209" s="994"/>
      <c r="N209" s="994"/>
      <c r="O209" s="994"/>
      <c r="P209" s="994"/>
      <c r="Q209" s="994"/>
      <c r="R209" s="994"/>
      <c r="S209" s="994"/>
      <c r="T209" s="994"/>
      <c r="U209" s="994"/>
      <c r="V209" s="994"/>
      <c r="W209" s="994"/>
      <c r="X209" s="994"/>
      <c r="Y209" s="994"/>
      <c r="Z209" s="994"/>
      <c r="AA209" s="994"/>
      <c r="AB209" s="994"/>
      <c r="AC209" s="994"/>
      <c r="AD209" s="994"/>
      <c r="AE209" s="994"/>
      <c r="AF209" s="994"/>
      <c r="AG209" s="994"/>
      <c r="AH209" s="994"/>
      <c r="AI209" s="994"/>
      <c r="AJ209" s="994"/>
    </row>
    <row r="210" spans="2:36" x14ac:dyDescent="0.25">
      <c r="B210" s="686"/>
      <c r="C210" s="686"/>
      <c r="D210" s="686"/>
      <c r="E210" s="994"/>
      <c r="F210" s="994"/>
      <c r="G210" s="994"/>
      <c r="H210" s="994"/>
      <c r="I210" s="994"/>
      <c r="J210" s="994"/>
      <c r="K210" s="994"/>
      <c r="L210" s="994"/>
      <c r="M210" s="994"/>
      <c r="N210" s="994"/>
      <c r="O210" s="994"/>
      <c r="P210" s="994"/>
      <c r="Q210" s="994"/>
      <c r="R210" s="994"/>
      <c r="S210" s="994"/>
      <c r="T210" s="994"/>
      <c r="U210" s="994"/>
      <c r="V210" s="994"/>
      <c r="W210" s="994"/>
      <c r="X210" s="994"/>
      <c r="Y210" s="994"/>
      <c r="Z210" s="994"/>
      <c r="AA210" s="994"/>
      <c r="AB210" s="994"/>
      <c r="AC210" s="994"/>
      <c r="AD210" s="994"/>
      <c r="AE210" s="994"/>
      <c r="AF210" s="994"/>
      <c r="AG210" s="994"/>
      <c r="AH210" s="994"/>
      <c r="AI210" s="994"/>
      <c r="AJ210" s="994"/>
    </row>
    <row r="211" spans="2:36" x14ac:dyDescent="0.25">
      <c r="B211" s="686"/>
      <c r="C211" s="686"/>
      <c r="D211" s="686"/>
      <c r="E211" s="994"/>
      <c r="F211" s="994"/>
      <c r="G211" s="994"/>
      <c r="H211" s="994"/>
      <c r="I211" s="994"/>
      <c r="J211" s="994"/>
      <c r="K211" s="994"/>
      <c r="L211" s="994"/>
      <c r="M211" s="994"/>
      <c r="N211" s="994"/>
      <c r="O211" s="994"/>
      <c r="P211" s="994"/>
      <c r="Q211" s="994"/>
      <c r="R211" s="994"/>
      <c r="S211" s="994"/>
      <c r="T211" s="994"/>
      <c r="U211" s="994"/>
      <c r="V211" s="994"/>
      <c r="W211" s="994"/>
      <c r="X211" s="994"/>
      <c r="Y211" s="994"/>
      <c r="Z211" s="994"/>
      <c r="AA211" s="994"/>
      <c r="AB211" s="994"/>
      <c r="AC211" s="994"/>
      <c r="AD211" s="994"/>
      <c r="AE211" s="994"/>
      <c r="AF211" s="994"/>
      <c r="AG211" s="994"/>
      <c r="AH211" s="994"/>
      <c r="AI211" s="994"/>
      <c r="AJ211" s="994"/>
    </row>
    <row r="212" spans="2:36" x14ac:dyDescent="0.25">
      <c r="B212" s="686"/>
      <c r="C212" s="686"/>
      <c r="D212" s="686"/>
      <c r="E212" s="994"/>
      <c r="F212" s="994"/>
      <c r="G212" s="994"/>
      <c r="H212" s="994"/>
      <c r="I212" s="994"/>
      <c r="J212" s="994"/>
      <c r="K212" s="994"/>
      <c r="L212" s="994"/>
      <c r="M212" s="994"/>
      <c r="N212" s="994"/>
      <c r="O212" s="994"/>
      <c r="P212" s="994"/>
      <c r="Q212" s="994"/>
      <c r="R212" s="994"/>
      <c r="S212" s="994"/>
      <c r="T212" s="994"/>
      <c r="U212" s="994"/>
      <c r="V212" s="994"/>
      <c r="W212" s="994"/>
      <c r="X212" s="994"/>
      <c r="Y212" s="994"/>
      <c r="Z212" s="994"/>
      <c r="AA212" s="994"/>
      <c r="AB212" s="994"/>
      <c r="AC212" s="994"/>
      <c r="AD212" s="994"/>
      <c r="AE212" s="994"/>
      <c r="AF212" s="994"/>
      <c r="AG212" s="994"/>
      <c r="AH212" s="994"/>
      <c r="AI212" s="994"/>
      <c r="AJ212" s="994"/>
    </row>
    <row r="213" spans="2:36" x14ac:dyDescent="0.25">
      <c r="B213" s="686"/>
      <c r="C213" s="686"/>
      <c r="D213" s="686"/>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row>
    <row r="214" spans="2:36" x14ac:dyDescent="0.25">
      <c r="B214" s="686"/>
      <c r="C214" s="686"/>
      <c r="D214" s="686"/>
      <c r="E214" s="994"/>
      <c r="F214" s="994"/>
      <c r="G214" s="994"/>
      <c r="H214" s="994"/>
      <c r="I214" s="994"/>
      <c r="J214" s="994"/>
      <c r="K214" s="994"/>
      <c r="L214" s="994"/>
      <c r="M214" s="994"/>
      <c r="N214" s="994"/>
      <c r="O214" s="994"/>
      <c r="P214" s="994"/>
      <c r="Q214" s="994"/>
      <c r="R214" s="994"/>
      <c r="S214" s="994"/>
      <c r="T214" s="994"/>
      <c r="U214" s="994"/>
      <c r="V214" s="994"/>
      <c r="W214" s="994"/>
      <c r="X214" s="994"/>
      <c r="Y214" s="994"/>
      <c r="Z214" s="994"/>
      <c r="AA214" s="994"/>
      <c r="AB214" s="994"/>
      <c r="AC214" s="994"/>
      <c r="AD214" s="994"/>
      <c r="AE214" s="994"/>
      <c r="AF214" s="994"/>
      <c r="AG214" s="994"/>
      <c r="AH214" s="994"/>
      <c r="AI214" s="994"/>
      <c r="AJ214" s="994"/>
    </row>
    <row r="215" spans="2:36" x14ac:dyDescent="0.25">
      <c r="B215" s="686"/>
      <c r="C215" s="686"/>
      <c r="D215" s="686"/>
      <c r="E215" s="994"/>
      <c r="F215" s="994"/>
      <c r="G215" s="994"/>
      <c r="H215" s="994"/>
      <c r="I215" s="994"/>
      <c r="J215" s="994"/>
      <c r="K215" s="994"/>
      <c r="L215" s="994"/>
      <c r="M215" s="994"/>
      <c r="N215" s="994"/>
      <c r="O215" s="994"/>
      <c r="P215" s="994"/>
      <c r="Q215" s="994"/>
      <c r="R215" s="994"/>
      <c r="S215" s="994"/>
      <c r="T215" s="994"/>
      <c r="U215" s="994"/>
      <c r="V215" s="994"/>
      <c r="W215" s="994"/>
      <c r="X215" s="994"/>
      <c r="Y215" s="994"/>
      <c r="Z215" s="994"/>
      <c r="AA215" s="994"/>
      <c r="AB215" s="994"/>
      <c r="AC215" s="994"/>
      <c r="AD215" s="994"/>
      <c r="AE215" s="994"/>
      <c r="AF215" s="994"/>
      <c r="AG215" s="994"/>
      <c r="AH215" s="994"/>
      <c r="AI215" s="994"/>
      <c r="AJ215" s="994"/>
    </row>
    <row r="216" spans="2:36" x14ac:dyDescent="0.25">
      <c r="B216" s="686"/>
      <c r="C216" s="686"/>
      <c r="D216" s="686"/>
      <c r="E216" s="994"/>
      <c r="F216" s="994"/>
      <c r="G216" s="994"/>
      <c r="H216" s="994"/>
      <c r="I216" s="994"/>
      <c r="J216" s="994"/>
      <c r="K216" s="994"/>
      <c r="L216" s="994"/>
      <c r="M216" s="994"/>
      <c r="N216" s="994"/>
      <c r="O216" s="994"/>
      <c r="P216" s="994"/>
      <c r="Q216" s="994"/>
      <c r="R216" s="994"/>
      <c r="S216" s="994"/>
      <c r="T216" s="994"/>
      <c r="U216" s="994"/>
      <c r="V216" s="994"/>
      <c r="W216" s="994"/>
      <c r="X216" s="994"/>
      <c r="Y216" s="994"/>
      <c r="Z216" s="994"/>
      <c r="AA216" s="994"/>
      <c r="AB216" s="994"/>
      <c r="AC216" s="994"/>
      <c r="AD216" s="994"/>
      <c r="AE216" s="994"/>
      <c r="AF216" s="994"/>
      <c r="AG216" s="994"/>
      <c r="AH216" s="994"/>
      <c r="AI216" s="994"/>
      <c r="AJ216" s="994"/>
    </row>
    <row r="217" spans="2:36" x14ac:dyDescent="0.25">
      <c r="B217" s="686"/>
      <c r="C217" s="686"/>
      <c r="D217" s="686"/>
      <c r="E217" s="994"/>
      <c r="F217" s="994"/>
      <c r="G217" s="994"/>
      <c r="H217" s="994"/>
      <c r="I217" s="994"/>
      <c r="J217" s="994"/>
      <c r="K217" s="994"/>
      <c r="L217" s="994"/>
      <c r="M217" s="994"/>
      <c r="N217" s="994"/>
      <c r="O217" s="994"/>
      <c r="P217" s="994"/>
      <c r="Q217" s="994"/>
      <c r="R217" s="994"/>
      <c r="S217" s="994"/>
      <c r="T217" s="994"/>
      <c r="U217" s="994"/>
      <c r="V217" s="994"/>
      <c r="W217" s="994"/>
      <c r="X217" s="994"/>
      <c r="Y217" s="994"/>
      <c r="Z217" s="994"/>
      <c r="AA217" s="994"/>
      <c r="AB217" s="994"/>
      <c r="AC217" s="994"/>
      <c r="AD217" s="994"/>
      <c r="AE217" s="994"/>
      <c r="AF217" s="994"/>
      <c r="AG217" s="994"/>
      <c r="AH217" s="994"/>
      <c r="AI217" s="994"/>
      <c r="AJ217" s="994"/>
    </row>
    <row r="218" spans="2:36" x14ac:dyDescent="0.25">
      <c r="B218" s="686"/>
      <c r="C218" s="686"/>
      <c r="D218" s="686"/>
      <c r="E218" s="994"/>
      <c r="F218" s="994"/>
      <c r="G218" s="994"/>
      <c r="H218" s="994"/>
      <c r="I218" s="994"/>
      <c r="J218" s="994"/>
      <c r="K218" s="994"/>
      <c r="L218" s="994"/>
      <c r="M218" s="994"/>
      <c r="N218" s="994"/>
      <c r="O218" s="994"/>
      <c r="P218" s="994"/>
      <c r="Q218" s="994"/>
      <c r="R218" s="994"/>
      <c r="S218" s="994"/>
      <c r="T218" s="994"/>
      <c r="U218" s="994"/>
      <c r="V218" s="994"/>
      <c r="W218" s="994"/>
      <c r="X218" s="994"/>
      <c r="Y218" s="994"/>
      <c r="Z218" s="994"/>
      <c r="AA218" s="994"/>
      <c r="AB218" s="994"/>
      <c r="AC218" s="994"/>
      <c r="AD218" s="994"/>
      <c r="AE218" s="994"/>
      <c r="AF218" s="994"/>
      <c r="AG218" s="994"/>
      <c r="AH218" s="994"/>
      <c r="AI218" s="994"/>
      <c r="AJ218" s="994"/>
    </row>
    <row r="219" spans="2:36" x14ac:dyDescent="0.25">
      <c r="B219" s="686"/>
      <c r="C219" s="686"/>
      <c r="D219" s="686"/>
      <c r="E219" s="994"/>
      <c r="F219" s="994"/>
      <c r="G219" s="994"/>
      <c r="H219" s="994"/>
      <c r="I219" s="994"/>
      <c r="J219" s="994"/>
      <c r="K219" s="994"/>
      <c r="L219" s="994"/>
      <c r="M219" s="994"/>
      <c r="N219" s="994"/>
      <c r="O219" s="994"/>
      <c r="P219" s="994"/>
      <c r="Q219" s="994"/>
      <c r="R219" s="994"/>
      <c r="S219" s="994"/>
      <c r="T219" s="994"/>
      <c r="U219" s="994"/>
      <c r="V219" s="994"/>
      <c r="W219" s="994"/>
      <c r="X219" s="994"/>
      <c r="Y219" s="994"/>
      <c r="Z219" s="994"/>
      <c r="AA219" s="994"/>
      <c r="AB219" s="994"/>
      <c r="AC219" s="994"/>
      <c r="AD219" s="994"/>
      <c r="AE219" s="994"/>
      <c r="AF219" s="994"/>
      <c r="AG219" s="994"/>
      <c r="AH219" s="994"/>
      <c r="AI219" s="994"/>
      <c r="AJ219" s="994"/>
    </row>
    <row r="220" spans="2:36" x14ac:dyDescent="0.25">
      <c r="B220" s="686"/>
      <c r="C220" s="686"/>
      <c r="D220" s="686"/>
      <c r="E220" s="994"/>
      <c r="F220" s="994"/>
      <c r="G220" s="994"/>
      <c r="H220" s="994"/>
      <c r="I220" s="994"/>
      <c r="J220" s="994"/>
      <c r="K220" s="994"/>
      <c r="L220" s="994"/>
      <c r="M220" s="994"/>
      <c r="N220" s="994"/>
      <c r="O220" s="994"/>
      <c r="P220" s="994"/>
      <c r="Q220" s="994"/>
      <c r="R220" s="994"/>
      <c r="S220" s="994"/>
      <c r="T220" s="994"/>
      <c r="U220" s="994"/>
      <c r="V220" s="994"/>
      <c r="W220" s="994"/>
      <c r="X220" s="994"/>
      <c r="Y220" s="994"/>
      <c r="Z220" s="994"/>
      <c r="AA220" s="994"/>
      <c r="AB220" s="994"/>
      <c r="AC220" s="994"/>
      <c r="AD220" s="994"/>
      <c r="AE220" s="994"/>
      <c r="AF220" s="994"/>
      <c r="AG220" s="994"/>
      <c r="AH220" s="994"/>
      <c r="AI220" s="994"/>
      <c r="AJ220" s="994"/>
    </row>
    <row r="221" spans="2:36" x14ac:dyDescent="0.25">
      <c r="B221" s="686"/>
      <c r="C221" s="686"/>
      <c r="D221" s="686"/>
      <c r="E221" s="994"/>
      <c r="F221" s="994"/>
      <c r="G221" s="994"/>
      <c r="H221" s="994"/>
      <c r="I221" s="994"/>
      <c r="J221" s="994"/>
      <c r="K221" s="994"/>
      <c r="L221" s="994"/>
      <c r="M221" s="994"/>
      <c r="N221" s="994"/>
      <c r="O221" s="994"/>
      <c r="P221" s="994"/>
      <c r="Q221" s="994"/>
      <c r="R221" s="994"/>
      <c r="S221" s="994"/>
      <c r="T221" s="994"/>
      <c r="U221" s="994"/>
      <c r="V221" s="994"/>
      <c r="W221" s="994"/>
      <c r="X221" s="994"/>
      <c r="Y221" s="994"/>
      <c r="Z221" s="994"/>
      <c r="AA221" s="994"/>
      <c r="AB221" s="994"/>
      <c r="AC221" s="994"/>
      <c r="AD221" s="994"/>
      <c r="AE221" s="994"/>
      <c r="AF221" s="994"/>
      <c r="AG221" s="994"/>
      <c r="AH221" s="994"/>
      <c r="AI221" s="994"/>
      <c r="AJ221" s="994"/>
    </row>
    <row r="222" spans="2:36" x14ac:dyDescent="0.25">
      <c r="B222" s="686"/>
      <c r="C222" s="686"/>
      <c r="D222" s="686"/>
      <c r="E222" s="994"/>
      <c r="F222" s="994"/>
      <c r="G222" s="994"/>
      <c r="H222" s="994"/>
      <c r="I222" s="994"/>
      <c r="J222" s="994"/>
      <c r="K222" s="994"/>
      <c r="L222" s="994"/>
      <c r="M222" s="994"/>
      <c r="N222" s="994"/>
      <c r="O222" s="994"/>
      <c r="P222" s="994"/>
      <c r="Q222" s="994"/>
      <c r="R222" s="994"/>
      <c r="S222" s="994"/>
      <c r="T222" s="994"/>
      <c r="U222" s="994"/>
      <c r="V222" s="994"/>
      <c r="W222" s="994"/>
      <c r="X222" s="994"/>
      <c r="Y222" s="994"/>
      <c r="Z222" s="994"/>
      <c r="AA222" s="994"/>
      <c r="AB222" s="994"/>
      <c r="AC222" s="994"/>
      <c r="AD222" s="994"/>
      <c r="AE222" s="994"/>
      <c r="AF222" s="994"/>
      <c r="AG222" s="994"/>
      <c r="AH222" s="994"/>
      <c r="AI222" s="994"/>
      <c r="AJ222" s="994"/>
    </row>
    <row r="223" spans="2:36" x14ac:dyDescent="0.25">
      <c r="B223" s="686"/>
      <c r="C223" s="686"/>
      <c r="D223" s="686"/>
      <c r="E223" s="994"/>
      <c r="F223" s="994"/>
      <c r="G223" s="994"/>
      <c r="H223" s="994"/>
      <c r="I223" s="994"/>
      <c r="J223" s="994"/>
      <c r="K223" s="994"/>
      <c r="L223" s="994"/>
      <c r="M223" s="994"/>
      <c r="N223" s="994"/>
      <c r="O223" s="994"/>
      <c r="P223" s="994"/>
      <c r="Q223" s="994"/>
      <c r="R223" s="994"/>
      <c r="S223" s="994"/>
      <c r="T223" s="994"/>
      <c r="U223" s="994"/>
      <c r="V223" s="994"/>
      <c r="W223" s="994"/>
      <c r="X223" s="994"/>
      <c r="Y223" s="994"/>
      <c r="Z223" s="994"/>
      <c r="AA223" s="994"/>
      <c r="AB223" s="994"/>
      <c r="AC223" s="994"/>
      <c r="AD223" s="994"/>
      <c r="AE223" s="994"/>
      <c r="AF223" s="994"/>
      <c r="AG223" s="994"/>
      <c r="AH223" s="994"/>
      <c r="AI223" s="994"/>
      <c r="AJ223" s="994"/>
    </row>
    <row r="224" spans="2:36" x14ac:dyDescent="0.25">
      <c r="B224" s="686"/>
      <c r="C224" s="686"/>
      <c r="D224" s="686"/>
      <c r="E224" s="994"/>
      <c r="F224" s="994"/>
      <c r="G224" s="994"/>
      <c r="H224" s="994"/>
      <c r="I224" s="994"/>
      <c r="J224" s="994"/>
      <c r="K224" s="994"/>
      <c r="L224" s="994"/>
      <c r="M224" s="994"/>
      <c r="N224" s="994"/>
      <c r="O224" s="994"/>
      <c r="P224" s="994"/>
      <c r="Q224" s="994"/>
      <c r="R224" s="994"/>
      <c r="S224" s="994"/>
      <c r="T224" s="994"/>
      <c r="U224" s="994"/>
      <c r="V224" s="994"/>
      <c r="W224" s="994"/>
      <c r="X224" s="994"/>
      <c r="Y224" s="994"/>
      <c r="Z224" s="994"/>
      <c r="AA224" s="994"/>
      <c r="AB224" s="994"/>
      <c r="AC224" s="994"/>
      <c r="AD224" s="994"/>
      <c r="AE224" s="994"/>
      <c r="AF224" s="994"/>
      <c r="AG224" s="994"/>
      <c r="AH224" s="994"/>
      <c r="AI224" s="994"/>
      <c r="AJ224" s="994"/>
    </row>
    <row r="225" spans="2:36" x14ac:dyDescent="0.25">
      <c r="B225" s="686"/>
      <c r="C225" s="686"/>
      <c r="D225" s="686"/>
      <c r="E225" s="994"/>
      <c r="F225" s="994"/>
      <c r="G225" s="994"/>
      <c r="H225" s="994"/>
      <c r="I225" s="994"/>
      <c r="J225" s="994"/>
      <c r="K225" s="994"/>
      <c r="L225" s="994"/>
      <c r="M225" s="994"/>
      <c r="N225" s="994"/>
      <c r="O225" s="994"/>
      <c r="P225" s="994"/>
      <c r="Q225" s="994"/>
      <c r="R225" s="994"/>
      <c r="S225" s="994"/>
      <c r="T225" s="994"/>
      <c r="U225" s="994"/>
      <c r="V225" s="994"/>
      <c r="W225" s="994"/>
      <c r="X225" s="994"/>
      <c r="Y225" s="994"/>
      <c r="Z225" s="994"/>
      <c r="AA225" s="994"/>
      <c r="AB225" s="994"/>
      <c r="AC225" s="994"/>
      <c r="AD225" s="994"/>
      <c r="AE225" s="994"/>
      <c r="AF225" s="994"/>
      <c r="AG225" s="994"/>
      <c r="AH225" s="994"/>
      <c r="AI225" s="994"/>
      <c r="AJ225" s="994"/>
    </row>
    <row r="226" spans="2:36" x14ac:dyDescent="0.25">
      <c r="B226" s="686"/>
      <c r="C226" s="686"/>
      <c r="D226" s="686"/>
      <c r="E226" s="994"/>
      <c r="F226" s="994"/>
      <c r="G226" s="994"/>
      <c r="H226" s="994"/>
      <c r="I226" s="994"/>
      <c r="J226" s="994"/>
      <c r="K226" s="994"/>
      <c r="L226" s="994"/>
      <c r="M226" s="994"/>
      <c r="N226" s="994"/>
      <c r="O226" s="994"/>
      <c r="P226" s="994"/>
      <c r="Q226" s="994"/>
      <c r="R226" s="994"/>
      <c r="S226" s="994"/>
      <c r="T226" s="994"/>
      <c r="U226" s="994"/>
      <c r="V226" s="994"/>
      <c r="W226" s="994"/>
      <c r="X226" s="994"/>
      <c r="Y226" s="994"/>
      <c r="Z226" s="994"/>
      <c r="AA226" s="994"/>
      <c r="AB226" s="994"/>
      <c r="AC226" s="994"/>
      <c r="AD226" s="994"/>
      <c r="AE226" s="994"/>
      <c r="AF226" s="994"/>
      <c r="AG226" s="994"/>
      <c r="AH226" s="994"/>
      <c r="AI226" s="994"/>
      <c r="AJ226" s="994"/>
    </row>
    <row r="227" spans="2:36" x14ac:dyDescent="0.25">
      <c r="B227" s="686"/>
      <c r="C227" s="686"/>
      <c r="D227" s="686"/>
      <c r="E227" s="994"/>
      <c r="F227" s="994"/>
      <c r="G227" s="994"/>
      <c r="H227" s="994"/>
      <c r="I227" s="994"/>
      <c r="J227" s="994"/>
      <c r="K227" s="994"/>
      <c r="L227" s="994"/>
      <c r="M227" s="994"/>
      <c r="N227" s="994"/>
      <c r="O227" s="994"/>
      <c r="P227" s="994"/>
      <c r="Q227" s="994"/>
      <c r="R227" s="994"/>
      <c r="S227" s="994"/>
      <c r="T227" s="994"/>
      <c r="U227" s="994"/>
      <c r="V227" s="994"/>
      <c r="W227" s="994"/>
      <c r="X227" s="994"/>
      <c r="Y227" s="994"/>
      <c r="Z227" s="994"/>
      <c r="AA227" s="994"/>
      <c r="AB227" s="994"/>
      <c r="AC227" s="994"/>
      <c r="AD227" s="994"/>
      <c r="AE227" s="994"/>
      <c r="AF227" s="994"/>
      <c r="AG227" s="994"/>
      <c r="AH227" s="994"/>
      <c r="AI227" s="994"/>
      <c r="AJ227" s="994"/>
    </row>
    <row r="228" spans="2:36" x14ac:dyDescent="0.25">
      <c r="B228" s="686"/>
      <c r="C228" s="686"/>
      <c r="D228" s="686"/>
      <c r="E228" s="994"/>
      <c r="F228" s="994"/>
      <c r="G228" s="994"/>
      <c r="H228" s="994"/>
      <c r="I228" s="994"/>
      <c r="J228" s="994"/>
      <c r="K228" s="994"/>
      <c r="L228" s="994"/>
      <c r="M228" s="994"/>
      <c r="N228" s="994"/>
      <c r="O228" s="994"/>
      <c r="P228" s="994"/>
      <c r="Q228" s="994"/>
      <c r="R228" s="994"/>
      <c r="S228" s="994"/>
      <c r="T228" s="994"/>
      <c r="U228" s="994"/>
      <c r="V228" s="994"/>
      <c r="W228" s="994"/>
      <c r="X228" s="994"/>
      <c r="Y228" s="994"/>
      <c r="Z228" s="994"/>
      <c r="AA228" s="994"/>
      <c r="AB228" s="994"/>
      <c r="AC228" s="994"/>
      <c r="AD228" s="994"/>
      <c r="AE228" s="994"/>
      <c r="AF228" s="994"/>
      <c r="AG228" s="994"/>
      <c r="AH228" s="994"/>
      <c r="AI228" s="994"/>
      <c r="AJ228" s="994"/>
    </row>
    <row r="229" spans="2:36" x14ac:dyDescent="0.25">
      <c r="B229" s="686"/>
      <c r="C229" s="686"/>
      <c r="D229" s="686"/>
      <c r="E229" s="994"/>
      <c r="F229" s="994"/>
      <c r="G229" s="994"/>
      <c r="H229" s="994"/>
      <c r="I229" s="994"/>
      <c r="J229" s="994"/>
      <c r="K229" s="994"/>
      <c r="L229" s="994"/>
      <c r="M229" s="994"/>
      <c r="N229" s="994"/>
      <c r="O229" s="994"/>
      <c r="P229" s="994"/>
      <c r="Q229" s="994"/>
      <c r="R229" s="994"/>
      <c r="S229" s="994"/>
      <c r="T229" s="994"/>
      <c r="U229" s="994"/>
      <c r="V229" s="994"/>
      <c r="W229" s="994"/>
      <c r="X229" s="994"/>
      <c r="Y229" s="994"/>
      <c r="Z229" s="994"/>
      <c r="AA229" s="994"/>
      <c r="AB229" s="994"/>
      <c r="AC229" s="994"/>
      <c r="AD229" s="994"/>
      <c r="AE229" s="994"/>
      <c r="AF229" s="994"/>
      <c r="AG229" s="994"/>
      <c r="AH229" s="994"/>
      <c r="AI229" s="994"/>
      <c r="AJ229" s="994"/>
    </row>
    <row r="230" spans="2:36" x14ac:dyDescent="0.25">
      <c r="B230" s="686"/>
      <c r="C230" s="686"/>
      <c r="D230" s="686"/>
      <c r="E230" s="994"/>
      <c r="F230" s="994"/>
      <c r="G230" s="994"/>
      <c r="H230" s="994"/>
      <c r="I230" s="994"/>
      <c r="J230" s="994"/>
      <c r="K230" s="994"/>
      <c r="L230" s="994"/>
      <c r="M230" s="994"/>
      <c r="N230" s="994"/>
      <c r="O230" s="994"/>
      <c r="P230" s="994"/>
      <c r="Q230" s="994"/>
      <c r="R230" s="994"/>
      <c r="S230" s="994"/>
      <c r="T230" s="994"/>
      <c r="U230" s="994"/>
      <c r="V230" s="994"/>
      <c r="W230" s="994"/>
      <c r="X230" s="994"/>
      <c r="Y230" s="994"/>
      <c r="Z230" s="994"/>
      <c r="AA230" s="994"/>
      <c r="AB230" s="994"/>
      <c r="AC230" s="994"/>
      <c r="AD230" s="994"/>
      <c r="AE230" s="994"/>
      <c r="AF230" s="994"/>
      <c r="AG230" s="994"/>
      <c r="AH230" s="994"/>
      <c r="AI230" s="994"/>
      <c r="AJ230" s="994"/>
    </row>
    <row r="231" spans="2:36" x14ac:dyDescent="0.25">
      <c r="B231" s="686"/>
      <c r="C231" s="686"/>
      <c r="D231" s="686"/>
      <c r="E231" s="994"/>
      <c r="F231" s="994"/>
      <c r="G231" s="994"/>
      <c r="H231" s="994"/>
      <c r="I231" s="994"/>
      <c r="J231" s="994"/>
      <c r="K231" s="994"/>
      <c r="L231" s="994"/>
      <c r="M231" s="994"/>
      <c r="N231" s="994"/>
      <c r="O231" s="994"/>
      <c r="P231" s="994"/>
      <c r="Q231" s="994"/>
      <c r="R231" s="994"/>
      <c r="S231" s="994"/>
      <c r="T231" s="994"/>
      <c r="U231" s="994"/>
      <c r="V231" s="994"/>
      <c r="W231" s="994"/>
      <c r="X231" s="994"/>
      <c r="Y231" s="994"/>
      <c r="Z231" s="994"/>
      <c r="AA231" s="994"/>
      <c r="AB231" s="994"/>
      <c r="AC231" s="994"/>
      <c r="AD231" s="994"/>
      <c r="AE231" s="994"/>
      <c r="AF231" s="994"/>
      <c r="AG231" s="994"/>
      <c r="AH231" s="994"/>
      <c r="AI231" s="994"/>
      <c r="AJ231" s="994"/>
    </row>
    <row r="232" spans="2:36" x14ac:dyDescent="0.25">
      <c r="B232" s="686"/>
      <c r="C232" s="686"/>
      <c r="D232" s="686"/>
      <c r="E232" s="994"/>
      <c r="F232" s="994"/>
      <c r="G232" s="994"/>
      <c r="H232" s="994"/>
      <c r="I232" s="994"/>
      <c r="J232" s="994"/>
      <c r="K232" s="994"/>
      <c r="L232" s="994"/>
      <c r="M232" s="994"/>
      <c r="N232" s="994"/>
      <c r="O232" s="994"/>
      <c r="P232" s="994"/>
      <c r="Q232" s="994"/>
      <c r="R232" s="994"/>
      <c r="S232" s="994"/>
      <c r="T232" s="994"/>
      <c r="U232" s="994"/>
      <c r="V232" s="994"/>
      <c r="W232" s="994"/>
      <c r="X232" s="994"/>
      <c r="Y232" s="994"/>
      <c r="Z232" s="994"/>
      <c r="AA232" s="994"/>
      <c r="AB232" s="994"/>
      <c r="AC232" s="994"/>
      <c r="AD232" s="994"/>
      <c r="AE232" s="994"/>
      <c r="AF232" s="994"/>
      <c r="AG232" s="994"/>
      <c r="AH232" s="994"/>
      <c r="AI232" s="994"/>
      <c r="AJ232" s="994"/>
    </row>
    <row r="233" spans="2:36" x14ac:dyDescent="0.25">
      <c r="B233" s="686"/>
      <c r="C233" s="686"/>
      <c r="D233" s="686"/>
      <c r="E233" s="994"/>
      <c r="F233" s="994"/>
      <c r="G233" s="994"/>
      <c r="H233" s="994"/>
      <c r="I233" s="994"/>
      <c r="J233" s="994"/>
      <c r="K233" s="994"/>
      <c r="L233" s="994"/>
      <c r="M233" s="994"/>
      <c r="N233" s="994"/>
      <c r="O233" s="994"/>
      <c r="P233" s="994"/>
      <c r="Q233" s="994"/>
      <c r="R233" s="994"/>
      <c r="S233" s="994"/>
      <c r="T233" s="994"/>
      <c r="U233" s="994"/>
      <c r="V233" s="994"/>
      <c r="W233" s="994"/>
      <c r="X233" s="994"/>
      <c r="Y233" s="994"/>
      <c r="Z233" s="994"/>
      <c r="AA233" s="994"/>
      <c r="AB233" s="994"/>
      <c r="AC233" s="994"/>
      <c r="AD233" s="994"/>
      <c r="AE233" s="994"/>
      <c r="AF233" s="994"/>
      <c r="AG233" s="994"/>
      <c r="AH233" s="994"/>
      <c r="AI233" s="994"/>
      <c r="AJ233" s="994"/>
    </row>
    <row r="234" spans="2:36" x14ac:dyDescent="0.25">
      <c r="B234" s="686"/>
      <c r="C234" s="686"/>
      <c r="D234" s="686"/>
      <c r="E234" s="994"/>
      <c r="F234" s="994"/>
      <c r="G234" s="994"/>
      <c r="H234" s="994"/>
      <c r="I234" s="994"/>
      <c r="J234" s="994"/>
      <c r="K234" s="994"/>
      <c r="L234" s="994"/>
      <c r="M234" s="994"/>
      <c r="N234" s="994"/>
      <c r="O234" s="994"/>
      <c r="P234" s="994"/>
      <c r="Q234" s="994"/>
      <c r="R234" s="994"/>
      <c r="S234" s="994"/>
      <c r="T234" s="994"/>
      <c r="U234" s="994"/>
      <c r="V234" s="994"/>
      <c r="W234" s="994"/>
      <c r="X234" s="994"/>
      <c r="Y234" s="994"/>
      <c r="Z234" s="994"/>
      <c r="AA234" s="994"/>
      <c r="AB234" s="994"/>
      <c r="AC234" s="994"/>
      <c r="AD234" s="994"/>
      <c r="AE234" s="994"/>
      <c r="AF234" s="994"/>
      <c r="AG234" s="994"/>
      <c r="AH234" s="994"/>
      <c r="AI234" s="994"/>
      <c r="AJ234" s="994"/>
    </row>
    <row r="235" spans="2:36" x14ac:dyDescent="0.25">
      <c r="B235" s="686"/>
      <c r="C235" s="686"/>
      <c r="D235" s="686"/>
      <c r="E235" s="994"/>
      <c r="F235" s="994"/>
      <c r="G235" s="994"/>
      <c r="H235" s="994"/>
      <c r="I235" s="994"/>
      <c r="J235" s="994"/>
      <c r="K235" s="994"/>
      <c r="L235" s="994"/>
      <c r="M235" s="994"/>
      <c r="N235" s="994"/>
      <c r="O235" s="994"/>
      <c r="P235" s="994"/>
      <c r="Q235" s="994"/>
      <c r="R235" s="994"/>
      <c r="S235" s="994"/>
      <c r="T235" s="994"/>
      <c r="U235" s="994"/>
      <c r="V235" s="994"/>
      <c r="W235" s="994"/>
      <c r="X235" s="994"/>
      <c r="Y235" s="994"/>
      <c r="Z235" s="994"/>
      <c r="AA235" s="994"/>
      <c r="AB235" s="994"/>
      <c r="AC235" s="994"/>
      <c r="AD235" s="994"/>
      <c r="AE235" s="994"/>
      <c r="AF235" s="994"/>
      <c r="AG235" s="994"/>
      <c r="AH235" s="994"/>
      <c r="AI235" s="994"/>
      <c r="AJ235" s="994"/>
    </row>
    <row r="236" spans="2:36" x14ac:dyDescent="0.25">
      <c r="B236" s="686"/>
      <c r="C236" s="686"/>
      <c r="D236" s="686"/>
      <c r="E236" s="994"/>
      <c r="F236" s="994"/>
      <c r="G236" s="994"/>
      <c r="H236" s="994"/>
      <c r="I236" s="994"/>
      <c r="J236" s="994"/>
      <c r="K236" s="994"/>
      <c r="L236" s="994"/>
      <c r="M236" s="994"/>
      <c r="N236" s="994"/>
      <c r="O236" s="994"/>
      <c r="P236" s="994"/>
      <c r="Q236" s="994"/>
      <c r="R236" s="994"/>
      <c r="S236" s="994"/>
      <c r="T236" s="994"/>
      <c r="U236" s="994"/>
      <c r="V236" s="994"/>
      <c r="W236" s="994"/>
      <c r="X236" s="994"/>
      <c r="Y236" s="994"/>
      <c r="Z236" s="994"/>
      <c r="AA236" s="994"/>
      <c r="AB236" s="994"/>
      <c r="AC236" s="994"/>
      <c r="AD236" s="994"/>
      <c r="AE236" s="994"/>
      <c r="AF236" s="994"/>
      <c r="AG236" s="994"/>
      <c r="AH236" s="994"/>
      <c r="AI236" s="994"/>
      <c r="AJ236" s="994"/>
    </row>
    <row r="237" spans="2:36" x14ac:dyDescent="0.25">
      <c r="B237" s="686"/>
      <c r="C237" s="686"/>
      <c r="D237" s="686"/>
      <c r="E237" s="994"/>
      <c r="F237" s="994"/>
      <c r="G237" s="994"/>
      <c r="H237" s="994"/>
      <c r="I237" s="994"/>
      <c r="J237" s="994"/>
      <c r="K237" s="994"/>
      <c r="L237" s="994"/>
      <c r="M237" s="994"/>
      <c r="N237" s="994"/>
      <c r="O237" s="994"/>
      <c r="P237" s="994"/>
      <c r="Q237" s="994"/>
      <c r="R237" s="994"/>
      <c r="S237" s="994"/>
      <c r="T237" s="994"/>
      <c r="U237" s="994"/>
      <c r="V237" s="994"/>
      <c r="W237" s="994"/>
      <c r="X237" s="994"/>
      <c r="Y237" s="994"/>
      <c r="Z237" s="994"/>
      <c r="AA237" s="994"/>
      <c r="AB237" s="994"/>
      <c r="AC237" s="994"/>
      <c r="AD237" s="994"/>
      <c r="AE237" s="994"/>
      <c r="AF237" s="994"/>
      <c r="AG237" s="994"/>
      <c r="AH237" s="994"/>
      <c r="AI237" s="994"/>
      <c r="AJ237" s="994"/>
    </row>
    <row r="238" spans="2:36" x14ac:dyDescent="0.25">
      <c r="B238" s="686"/>
      <c r="C238" s="686"/>
      <c r="D238" s="686"/>
      <c r="E238" s="994"/>
      <c r="F238" s="994"/>
      <c r="G238" s="994"/>
      <c r="H238" s="994"/>
      <c r="I238" s="994"/>
      <c r="J238" s="994"/>
      <c r="K238" s="994"/>
      <c r="L238" s="994"/>
      <c r="M238" s="994"/>
      <c r="N238" s="994"/>
      <c r="O238" s="994"/>
      <c r="P238" s="994"/>
      <c r="Q238" s="994"/>
      <c r="R238" s="994"/>
      <c r="S238" s="994"/>
      <c r="T238" s="994"/>
      <c r="U238" s="994"/>
      <c r="V238" s="994"/>
      <c r="W238" s="994"/>
      <c r="X238" s="994"/>
      <c r="Y238" s="994"/>
      <c r="Z238" s="994"/>
      <c r="AA238" s="994"/>
      <c r="AB238" s="994"/>
      <c r="AC238" s="994"/>
      <c r="AD238" s="994"/>
      <c r="AE238" s="994"/>
      <c r="AF238" s="994"/>
      <c r="AG238" s="994"/>
      <c r="AH238" s="994"/>
      <c r="AI238" s="994"/>
      <c r="AJ238" s="994"/>
    </row>
    <row r="239" spans="2:36" x14ac:dyDescent="0.25">
      <c r="B239" s="686"/>
      <c r="C239" s="686"/>
      <c r="D239" s="686"/>
      <c r="E239" s="994"/>
      <c r="F239" s="994"/>
      <c r="G239" s="994"/>
      <c r="H239" s="994"/>
      <c r="I239" s="994"/>
      <c r="J239" s="994"/>
      <c r="K239" s="994"/>
      <c r="L239" s="994"/>
      <c r="M239" s="994"/>
      <c r="N239" s="994"/>
      <c r="O239" s="994"/>
      <c r="P239" s="994"/>
      <c r="Q239" s="994"/>
      <c r="R239" s="994"/>
      <c r="S239" s="994"/>
      <c r="T239" s="994"/>
      <c r="U239" s="994"/>
      <c r="V239" s="994"/>
      <c r="W239" s="994"/>
      <c r="X239" s="994"/>
      <c r="Y239" s="994"/>
      <c r="Z239" s="994"/>
      <c r="AA239" s="994"/>
      <c r="AB239" s="994"/>
      <c r="AC239" s="994"/>
      <c r="AD239" s="994"/>
      <c r="AE239" s="994"/>
      <c r="AF239" s="994"/>
      <c r="AG239" s="994"/>
      <c r="AH239" s="994"/>
      <c r="AI239" s="994"/>
      <c r="AJ239" s="994"/>
    </row>
    <row r="240" spans="2:36" x14ac:dyDescent="0.25">
      <c r="B240" s="686"/>
      <c r="C240" s="686"/>
      <c r="D240" s="686"/>
      <c r="E240" s="994"/>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4"/>
      <c r="AC240" s="994"/>
      <c r="AD240" s="994"/>
      <c r="AE240" s="994"/>
      <c r="AF240" s="994"/>
      <c r="AG240" s="994"/>
      <c r="AH240" s="994"/>
      <c r="AI240" s="994"/>
      <c r="AJ240" s="994"/>
    </row>
    <row r="241" spans="2:36" x14ac:dyDescent="0.25">
      <c r="B241" s="686"/>
      <c r="C241" s="686"/>
      <c r="D241" s="686"/>
      <c r="E241" s="994"/>
      <c r="F241" s="994"/>
      <c r="G241" s="994"/>
      <c r="H241" s="994"/>
      <c r="I241" s="994"/>
      <c r="J241" s="994"/>
      <c r="K241" s="994"/>
      <c r="L241" s="994"/>
      <c r="M241" s="994"/>
      <c r="N241" s="994"/>
      <c r="O241" s="994"/>
      <c r="P241" s="994"/>
      <c r="Q241" s="994"/>
      <c r="R241" s="994"/>
      <c r="S241" s="994"/>
      <c r="T241" s="994"/>
      <c r="U241" s="994"/>
      <c r="V241" s="994"/>
      <c r="W241" s="994"/>
      <c r="X241" s="994"/>
      <c r="Y241" s="994"/>
      <c r="Z241" s="994"/>
      <c r="AA241" s="994"/>
      <c r="AB241" s="994"/>
      <c r="AC241" s="994"/>
      <c r="AD241" s="994"/>
      <c r="AE241" s="994"/>
      <c r="AF241" s="994"/>
      <c r="AG241" s="994"/>
      <c r="AH241" s="994"/>
      <c r="AI241" s="994"/>
      <c r="AJ241" s="994"/>
    </row>
    <row r="242" spans="2:36" x14ac:dyDescent="0.25">
      <c r="B242" s="686"/>
      <c r="C242" s="686"/>
      <c r="D242" s="686"/>
      <c r="E242" s="994"/>
      <c r="F242" s="994"/>
      <c r="G242" s="994"/>
      <c r="H242" s="994"/>
      <c r="I242" s="994"/>
      <c r="J242" s="994"/>
      <c r="K242" s="994"/>
      <c r="L242" s="994"/>
      <c r="M242" s="994"/>
      <c r="N242" s="994"/>
      <c r="O242" s="994"/>
      <c r="P242" s="994"/>
      <c r="Q242" s="994"/>
      <c r="R242" s="994"/>
      <c r="S242" s="994"/>
      <c r="T242" s="994"/>
      <c r="U242" s="994"/>
      <c r="V242" s="994"/>
      <c r="W242" s="994"/>
      <c r="X242" s="994"/>
      <c r="Y242" s="994"/>
      <c r="Z242" s="994"/>
      <c r="AA242" s="994"/>
      <c r="AB242" s="994"/>
      <c r="AC242" s="994"/>
      <c r="AD242" s="994"/>
      <c r="AE242" s="994"/>
      <c r="AF242" s="994"/>
      <c r="AG242" s="994"/>
      <c r="AH242" s="994"/>
      <c r="AI242" s="994"/>
      <c r="AJ242" s="994"/>
    </row>
    <row r="243" spans="2:36" x14ac:dyDescent="0.25">
      <c r="B243" s="686"/>
      <c r="C243" s="686"/>
      <c r="D243" s="686"/>
      <c r="E243" s="994"/>
      <c r="F243" s="994"/>
      <c r="G243" s="994"/>
      <c r="H243" s="994"/>
      <c r="I243" s="994"/>
      <c r="J243" s="994"/>
      <c r="K243" s="994"/>
      <c r="L243" s="994"/>
      <c r="M243" s="994"/>
      <c r="N243" s="994"/>
      <c r="O243" s="994"/>
      <c r="P243" s="994"/>
      <c r="Q243" s="994"/>
      <c r="R243" s="994"/>
      <c r="S243" s="994"/>
      <c r="T243" s="994"/>
      <c r="U243" s="994"/>
      <c r="V243" s="994"/>
      <c r="W243" s="994"/>
      <c r="X243" s="994"/>
      <c r="Y243" s="994"/>
      <c r="Z243" s="994"/>
      <c r="AA243" s="994"/>
      <c r="AB243" s="994"/>
      <c r="AC243" s="994"/>
      <c r="AD243" s="994"/>
      <c r="AE243" s="994"/>
      <c r="AF243" s="994"/>
      <c r="AG243" s="994"/>
      <c r="AH243" s="994"/>
      <c r="AI243" s="994"/>
      <c r="AJ243" s="994"/>
    </row>
    <row r="244" spans="2:36" x14ac:dyDescent="0.25">
      <c r="B244" s="686"/>
      <c r="C244" s="686"/>
      <c r="D244" s="686"/>
      <c r="E244" s="994"/>
      <c r="F244" s="994"/>
      <c r="G244" s="994"/>
      <c r="H244" s="994"/>
      <c r="I244" s="994"/>
      <c r="J244" s="994"/>
      <c r="K244" s="994"/>
      <c r="L244" s="994"/>
      <c r="M244" s="994"/>
      <c r="N244" s="994"/>
      <c r="O244" s="994"/>
      <c r="P244" s="994"/>
      <c r="Q244" s="994"/>
      <c r="R244" s="994"/>
      <c r="S244" s="994"/>
      <c r="T244" s="994"/>
      <c r="U244" s="994"/>
      <c r="V244" s="994"/>
      <c r="W244" s="994"/>
      <c r="X244" s="994"/>
      <c r="Y244" s="994"/>
      <c r="Z244" s="994"/>
      <c r="AA244" s="994"/>
      <c r="AB244" s="994"/>
      <c r="AC244" s="994"/>
      <c r="AD244" s="994"/>
      <c r="AE244" s="994"/>
      <c r="AF244" s="994"/>
      <c r="AG244" s="994"/>
      <c r="AH244" s="994"/>
      <c r="AI244" s="994"/>
      <c r="AJ244" s="994"/>
    </row>
    <row r="245" spans="2:36" x14ac:dyDescent="0.25">
      <c r="B245" s="686"/>
      <c r="C245" s="686"/>
      <c r="D245" s="686"/>
      <c r="E245" s="994"/>
      <c r="F245" s="994"/>
      <c r="G245" s="994"/>
      <c r="H245" s="994"/>
      <c r="I245" s="994"/>
      <c r="J245" s="994"/>
      <c r="K245" s="994"/>
      <c r="L245" s="994"/>
      <c r="M245" s="994"/>
      <c r="N245" s="994"/>
      <c r="O245" s="994"/>
      <c r="P245" s="994"/>
      <c r="Q245" s="994"/>
      <c r="R245" s="994"/>
      <c r="S245" s="994"/>
      <c r="T245" s="994"/>
      <c r="U245" s="994"/>
      <c r="V245" s="994"/>
      <c r="W245" s="994"/>
      <c r="X245" s="994"/>
      <c r="Y245" s="994"/>
      <c r="Z245" s="994"/>
      <c r="AA245" s="994"/>
      <c r="AB245" s="994"/>
      <c r="AC245" s="994"/>
      <c r="AD245" s="994"/>
      <c r="AE245" s="994"/>
      <c r="AF245" s="994"/>
      <c r="AG245" s="994"/>
      <c r="AH245" s="994"/>
      <c r="AI245" s="994"/>
      <c r="AJ245" s="994"/>
    </row>
    <row r="246" spans="2:36" x14ac:dyDescent="0.25">
      <c r="B246" s="686"/>
      <c r="C246" s="686"/>
      <c r="D246" s="686"/>
      <c r="E246" s="994"/>
      <c r="F246" s="994"/>
      <c r="G246" s="994"/>
      <c r="H246" s="994"/>
      <c r="I246" s="994"/>
      <c r="J246" s="994"/>
      <c r="K246" s="994"/>
      <c r="L246" s="994"/>
      <c r="M246" s="994"/>
      <c r="N246" s="994"/>
      <c r="O246" s="994"/>
      <c r="P246" s="994"/>
      <c r="Q246" s="994"/>
      <c r="R246" s="994"/>
      <c r="S246" s="994"/>
      <c r="T246" s="994"/>
      <c r="U246" s="994"/>
      <c r="V246" s="994"/>
      <c r="W246" s="994"/>
      <c r="X246" s="994"/>
      <c r="Y246" s="994"/>
      <c r="Z246" s="994"/>
      <c r="AA246" s="994"/>
      <c r="AB246" s="994"/>
      <c r="AC246" s="994"/>
      <c r="AD246" s="994"/>
      <c r="AE246" s="994"/>
      <c r="AF246" s="994"/>
      <c r="AG246" s="994"/>
      <c r="AH246" s="994"/>
      <c r="AI246" s="994"/>
      <c r="AJ246" s="994"/>
    </row>
    <row r="247" spans="2:36" x14ac:dyDescent="0.25">
      <c r="B247" s="686"/>
      <c r="C247" s="686"/>
      <c r="D247" s="686"/>
      <c r="E247" s="994"/>
      <c r="F247" s="994"/>
      <c r="G247" s="994"/>
      <c r="H247" s="994"/>
      <c r="I247" s="994"/>
      <c r="J247" s="994"/>
      <c r="K247" s="994"/>
      <c r="L247" s="994"/>
      <c r="M247" s="994"/>
      <c r="N247" s="994"/>
      <c r="O247" s="994"/>
      <c r="P247" s="994"/>
      <c r="Q247" s="994"/>
      <c r="R247" s="994"/>
      <c r="S247" s="994"/>
      <c r="T247" s="994"/>
      <c r="U247" s="994"/>
      <c r="V247" s="994"/>
      <c r="W247" s="994"/>
      <c r="X247" s="994"/>
      <c r="Y247" s="994"/>
      <c r="Z247" s="994"/>
      <c r="AA247" s="994"/>
      <c r="AB247" s="994"/>
      <c r="AC247" s="994"/>
      <c r="AD247" s="994"/>
      <c r="AE247" s="994"/>
      <c r="AF247" s="994"/>
      <c r="AG247" s="994"/>
      <c r="AH247" s="994"/>
      <c r="AI247" s="994"/>
      <c r="AJ247" s="994"/>
    </row>
    <row r="248" spans="2:36" x14ac:dyDescent="0.25">
      <c r="B248" s="686"/>
      <c r="C248" s="686"/>
      <c r="D248" s="686"/>
      <c r="E248" s="994"/>
      <c r="F248" s="994"/>
      <c r="G248" s="994"/>
      <c r="H248" s="994"/>
      <c r="I248" s="994"/>
      <c r="J248" s="994"/>
      <c r="K248" s="994"/>
      <c r="L248" s="994"/>
      <c r="M248" s="994"/>
      <c r="N248" s="994"/>
      <c r="O248" s="994"/>
      <c r="P248" s="994"/>
      <c r="Q248" s="994"/>
      <c r="R248" s="994"/>
      <c r="S248" s="994"/>
      <c r="T248" s="994"/>
      <c r="U248" s="994"/>
      <c r="V248" s="994"/>
      <c r="W248" s="994"/>
      <c r="X248" s="994"/>
      <c r="Y248" s="994"/>
      <c r="Z248" s="994"/>
      <c r="AA248" s="994"/>
      <c r="AB248" s="994"/>
      <c r="AC248" s="994"/>
      <c r="AD248" s="994"/>
      <c r="AE248" s="994"/>
      <c r="AF248" s="994"/>
      <c r="AG248" s="994"/>
      <c r="AH248" s="994"/>
      <c r="AI248" s="994"/>
      <c r="AJ248" s="994"/>
    </row>
    <row r="249" spans="2:36" x14ac:dyDescent="0.25">
      <c r="B249" s="686"/>
      <c r="C249" s="686"/>
      <c r="D249" s="686"/>
      <c r="E249" s="994"/>
      <c r="F249" s="994"/>
      <c r="G249" s="994"/>
      <c r="H249" s="994"/>
      <c r="I249" s="994"/>
      <c r="J249" s="994"/>
      <c r="K249" s="994"/>
      <c r="L249" s="994"/>
      <c r="M249" s="994"/>
      <c r="N249" s="994"/>
      <c r="O249" s="994"/>
      <c r="P249" s="994"/>
      <c r="Q249" s="994"/>
      <c r="R249" s="994"/>
      <c r="S249" s="994"/>
      <c r="T249" s="994"/>
      <c r="U249" s="994"/>
      <c r="V249" s="994"/>
      <c r="W249" s="994"/>
      <c r="X249" s="994"/>
      <c r="Y249" s="994"/>
      <c r="Z249" s="994"/>
      <c r="AA249" s="994"/>
      <c r="AB249" s="994"/>
      <c r="AC249" s="994"/>
      <c r="AD249" s="994"/>
      <c r="AE249" s="994"/>
      <c r="AF249" s="994"/>
      <c r="AG249" s="994"/>
      <c r="AH249" s="994"/>
      <c r="AI249" s="994"/>
      <c r="AJ249" s="994"/>
    </row>
    <row r="250" spans="2:36" x14ac:dyDescent="0.25">
      <c r="B250" s="686"/>
      <c r="C250" s="686"/>
      <c r="D250" s="686"/>
      <c r="E250" s="994"/>
      <c r="F250" s="994"/>
      <c r="G250" s="994"/>
      <c r="H250" s="994"/>
      <c r="I250" s="994"/>
      <c r="J250" s="994"/>
      <c r="K250" s="994"/>
      <c r="L250" s="994"/>
      <c r="M250" s="994"/>
      <c r="N250" s="994"/>
      <c r="O250" s="994"/>
      <c r="P250" s="994"/>
      <c r="Q250" s="994"/>
      <c r="R250" s="994"/>
      <c r="S250" s="994"/>
      <c r="T250" s="994"/>
      <c r="U250" s="994"/>
      <c r="V250" s="994"/>
      <c r="W250" s="994"/>
      <c r="X250" s="994"/>
      <c r="Y250" s="994"/>
      <c r="Z250" s="994"/>
      <c r="AA250" s="994"/>
      <c r="AB250" s="994"/>
      <c r="AC250" s="994"/>
      <c r="AD250" s="994"/>
      <c r="AE250" s="994"/>
      <c r="AF250" s="994"/>
      <c r="AG250" s="994"/>
      <c r="AH250" s="994"/>
      <c r="AI250" s="994"/>
      <c r="AJ250" s="994"/>
    </row>
    <row r="251" spans="2:36" x14ac:dyDescent="0.25">
      <c r="B251" s="686"/>
      <c r="C251" s="686"/>
      <c r="D251" s="686"/>
      <c r="E251" s="994"/>
      <c r="F251" s="994"/>
      <c r="G251" s="994"/>
      <c r="H251" s="994"/>
      <c r="I251" s="994"/>
      <c r="J251" s="994"/>
      <c r="K251" s="994"/>
      <c r="L251" s="994"/>
      <c r="M251" s="994"/>
      <c r="N251" s="994"/>
      <c r="O251" s="994"/>
      <c r="P251" s="994"/>
      <c r="Q251" s="994"/>
      <c r="R251" s="994"/>
      <c r="S251" s="994"/>
      <c r="T251" s="994"/>
      <c r="U251" s="994"/>
      <c r="V251" s="994"/>
      <c r="W251" s="994"/>
      <c r="X251" s="994"/>
      <c r="Y251" s="994"/>
      <c r="Z251" s="994"/>
      <c r="AA251" s="994"/>
      <c r="AB251" s="994"/>
      <c r="AC251" s="994"/>
      <c r="AD251" s="994"/>
      <c r="AE251" s="994"/>
      <c r="AF251" s="994"/>
      <c r="AG251" s="994"/>
      <c r="AH251" s="994"/>
      <c r="AI251" s="994"/>
      <c r="AJ251" s="994"/>
    </row>
    <row r="252" spans="2:36" x14ac:dyDescent="0.25">
      <c r="B252" s="686"/>
      <c r="C252" s="686"/>
      <c r="D252" s="686"/>
      <c r="E252" s="994"/>
      <c r="F252" s="994"/>
      <c r="G252" s="994"/>
      <c r="H252" s="994"/>
      <c r="I252" s="994"/>
      <c r="J252" s="994"/>
      <c r="K252" s="994"/>
      <c r="L252" s="994"/>
      <c r="M252" s="994"/>
      <c r="N252" s="994"/>
      <c r="O252" s="994"/>
      <c r="P252" s="994"/>
      <c r="Q252" s="994"/>
      <c r="R252" s="994"/>
      <c r="S252" s="994"/>
      <c r="T252" s="994"/>
      <c r="U252" s="994"/>
      <c r="V252" s="994"/>
      <c r="W252" s="994"/>
      <c r="X252" s="994"/>
      <c r="Y252" s="994"/>
      <c r="Z252" s="994"/>
      <c r="AA252" s="994"/>
      <c r="AB252" s="994"/>
      <c r="AC252" s="994"/>
      <c r="AD252" s="994"/>
      <c r="AE252" s="994"/>
      <c r="AF252" s="994"/>
      <c r="AG252" s="994"/>
      <c r="AH252" s="994"/>
      <c r="AI252" s="994"/>
      <c r="AJ252" s="994"/>
    </row>
    <row r="253" spans="2:36" x14ac:dyDescent="0.25">
      <c r="B253" s="686"/>
      <c r="C253" s="686"/>
      <c r="D253" s="686"/>
      <c r="E253" s="994"/>
      <c r="F253" s="994"/>
      <c r="G253" s="994"/>
      <c r="H253" s="994"/>
      <c r="I253" s="994"/>
      <c r="J253" s="994"/>
      <c r="K253" s="994"/>
      <c r="L253" s="994"/>
      <c r="M253" s="994"/>
      <c r="N253" s="994"/>
      <c r="O253" s="994"/>
      <c r="P253" s="994"/>
      <c r="Q253" s="994"/>
      <c r="R253" s="994"/>
      <c r="S253" s="994"/>
      <c r="T253" s="994"/>
      <c r="U253" s="994"/>
      <c r="V253" s="994"/>
      <c r="W253" s="994"/>
      <c r="X253" s="994"/>
      <c r="Y253" s="994"/>
      <c r="Z253" s="994"/>
      <c r="AA253" s="994"/>
      <c r="AB253" s="994"/>
      <c r="AC253" s="994"/>
      <c r="AD253" s="994"/>
      <c r="AE253" s="994"/>
      <c r="AF253" s="994"/>
      <c r="AG253" s="994"/>
      <c r="AH253" s="994"/>
      <c r="AI253" s="994"/>
      <c r="AJ253" s="994"/>
    </row>
    <row r="254" spans="2:36" x14ac:dyDescent="0.25">
      <c r="B254" s="686"/>
      <c r="C254" s="686"/>
      <c r="D254" s="686"/>
      <c r="E254" s="994"/>
      <c r="F254" s="994"/>
      <c r="G254" s="994"/>
      <c r="H254" s="994"/>
      <c r="I254" s="994"/>
      <c r="J254" s="994"/>
      <c r="K254" s="994"/>
      <c r="L254" s="994"/>
      <c r="M254" s="994"/>
      <c r="N254" s="994"/>
      <c r="O254" s="994"/>
      <c r="P254" s="994"/>
      <c r="Q254" s="994"/>
      <c r="R254" s="994"/>
      <c r="S254" s="994"/>
      <c r="T254" s="994"/>
      <c r="U254" s="994"/>
      <c r="V254" s="994"/>
      <c r="W254" s="994"/>
      <c r="X254" s="994"/>
      <c r="Y254" s="994"/>
      <c r="Z254" s="994"/>
      <c r="AA254" s="994"/>
      <c r="AB254" s="994"/>
      <c r="AC254" s="994"/>
      <c r="AD254" s="994"/>
      <c r="AE254" s="994"/>
      <c r="AF254" s="994"/>
      <c r="AG254" s="994"/>
      <c r="AH254" s="994"/>
      <c r="AI254" s="994"/>
      <c r="AJ254" s="994"/>
    </row>
    <row r="255" spans="2:36" x14ac:dyDescent="0.25">
      <c r="B255" s="686"/>
      <c r="C255" s="686"/>
      <c r="D255" s="686"/>
      <c r="E255" s="994"/>
      <c r="F255" s="994"/>
      <c r="G255" s="994"/>
      <c r="H255" s="994"/>
      <c r="I255" s="994"/>
      <c r="J255" s="994"/>
      <c r="K255" s="994"/>
      <c r="L255" s="994"/>
      <c r="M255" s="994"/>
      <c r="N255" s="994"/>
      <c r="O255" s="994"/>
      <c r="P255" s="994"/>
      <c r="Q255" s="994"/>
      <c r="R255" s="994"/>
      <c r="S255" s="994"/>
      <c r="T255" s="994"/>
      <c r="U255" s="994"/>
      <c r="V255" s="994"/>
      <c r="W255" s="994"/>
      <c r="X255" s="994"/>
      <c r="Y255" s="994"/>
      <c r="Z255" s="994"/>
      <c r="AA255" s="994"/>
      <c r="AB255" s="994"/>
      <c r="AC255" s="994"/>
      <c r="AD255" s="994"/>
      <c r="AE255" s="994"/>
      <c r="AF255" s="994"/>
      <c r="AG255" s="994"/>
      <c r="AH255" s="994"/>
      <c r="AI255" s="994"/>
      <c r="AJ255" s="994"/>
    </row>
    <row r="256" spans="2:36" x14ac:dyDescent="0.25">
      <c r="B256" s="686"/>
      <c r="C256" s="686"/>
      <c r="D256" s="686"/>
      <c r="E256" s="994"/>
      <c r="F256" s="994"/>
      <c r="G256" s="994"/>
      <c r="H256" s="994"/>
      <c r="I256" s="994"/>
      <c r="J256" s="994"/>
      <c r="K256" s="994"/>
      <c r="L256" s="994"/>
      <c r="M256" s="994"/>
      <c r="N256" s="994"/>
      <c r="O256" s="994"/>
      <c r="P256" s="994"/>
      <c r="Q256" s="994"/>
      <c r="R256" s="994"/>
      <c r="S256" s="994"/>
      <c r="T256" s="994"/>
      <c r="U256" s="994"/>
      <c r="V256" s="994"/>
      <c r="W256" s="994"/>
      <c r="X256" s="994"/>
      <c r="Y256" s="994"/>
      <c r="Z256" s="994"/>
      <c r="AA256" s="994"/>
      <c r="AB256" s="994"/>
      <c r="AC256" s="994"/>
      <c r="AD256" s="994"/>
      <c r="AE256" s="994"/>
      <c r="AF256" s="994"/>
      <c r="AG256" s="994"/>
      <c r="AH256" s="994"/>
      <c r="AI256" s="994"/>
      <c r="AJ256" s="994"/>
    </row>
    <row r="257" spans="2:36" x14ac:dyDescent="0.25">
      <c r="B257" s="686"/>
      <c r="C257" s="686"/>
      <c r="D257" s="686"/>
      <c r="E257" s="994"/>
      <c r="F257" s="994"/>
      <c r="G257" s="994"/>
      <c r="H257" s="994"/>
      <c r="I257" s="994"/>
      <c r="J257" s="994"/>
      <c r="K257" s="994"/>
      <c r="L257" s="994"/>
      <c r="M257" s="994"/>
      <c r="N257" s="994"/>
      <c r="O257" s="994"/>
      <c r="P257" s="994"/>
      <c r="Q257" s="994"/>
      <c r="R257" s="994"/>
      <c r="S257" s="994"/>
      <c r="T257" s="994"/>
      <c r="U257" s="994"/>
      <c r="V257" s="994"/>
      <c r="W257" s="994"/>
      <c r="X257" s="994"/>
      <c r="Y257" s="994"/>
      <c r="Z257" s="994"/>
      <c r="AA257" s="994"/>
      <c r="AB257" s="994"/>
      <c r="AC257" s="994"/>
      <c r="AD257" s="994"/>
      <c r="AE257" s="994"/>
      <c r="AF257" s="994"/>
      <c r="AG257" s="994"/>
      <c r="AH257" s="994"/>
      <c r="AI257" s="994"/>
      <c r="AJ257" s="994"/>
    </row>
    <row r="258" spans="2:36" x14ac:dyDescent="0.25">
      <c r="B258" s="686"/>
      <c r="C258" s="686"/>
      <c r="D258" s="686"/>
      <c r="E258" s="994"/>
      <c r="F258" s="994"/>
      <c r="G258" s="994"/>
      <c r="H258" s="994"/>
      <c r="I258" s="994"/>
      <c r="J258" s="994"/>
      <c r="K258" s="994"/>
      <c r="L258" s="994"/>
      <c r="M258" s="994"/>
      <c r="N258" s="994"/>
      <c r="O258" s="994"/>
      <c r="P258" s="994"/>
      <c r="Q258" s="994"/>
      <c r="R258" s="994"/>
      <c r="S258" s="994"/>
      <c r="T258" s="994"/>
      <c r="U258" s="994"/>
      <c r="V258" s="994"/>
      <c r="W258" s="994"/>
      <c r="X258" s="994"/>
      <c r="Y258" s="994"/>
      <c r="Z258" s="994"/>
      <c r="AA258" s="994"/>
      <c r="AB258" s="994"/>
      <c r="AC258" s="994"/>
      <c r="AD258" s="994"/>
      <c r="AE258" s="994"/>
      <c r="AF258" s="994"/>
      <c r="AG258" s="994"/>
      <c r="AH258" s="994"/>
      <c r="AI258" s="994"/>
      <c r="AJ258" s="994"/>
    </row>
    <row r="259" spans="2:36" x14ac:dyDescent="0.25">
      <c r="B259" s="686"/>
      <c r="C259" s="686"/>
      <c r="D259" s="686"/>
      <c r="E259" s="994"/>
      <c r="F259" s="994"/>
      <c r="G259" s="994"/>
      <c r="H259" s="994"/>
      <c r="I259" s="994"/>
      <c r="J259" s="994"/>
      <c r="K259" s="994"/>
      <c r="L259" s="994"/>
      <c r="M259" s="994"/>
      <c r="N259" s="994"/>
      <c r="O259" s="994"/>
      <c r="P259" s="994"/>
      <c r="Q259" s="994"/>
      <c r="R259" s="994"/>
      <c r="S259" s="994"/>
      <c r="T259" s="994"/>
      <c r="U259" s="994"/>
      <c r="V259" s="994"/>
      <c r="W259" s="994"/>
      <c r="X259" s="994"/>
      <c r="Y259" s="994"/>
      <c r="Z259" s="994"/>
      <c r="AA259" s="994"/>
      <c r="AB259" s="994"/>
      <c r="AC259" s="994"/>
      <c r="AD259" s="994"/>
      <c r="AE259" s="994"/>
      <c r="AF259" s="994"/>
      <c r="AG259" s="994"/>
      <c r="AH259" s="994"/>
      <c r="AI259" s="994"/>
      <c r="AJ259" s="994"/>
    </row>
    <row r="260" spans="2:36" x14ac:dyDescent="0.25">
      <c r="B260" s="686"/>
      <c r="C260" s="686"/>
      <c r="D260" s="686"/>
      <c r="E260" s="994"/>
      <c r="F260" s="994"/>
      <c r="G260" s="994"/>
      <c r="H260" s="994"/>
      <c r="I260" s="994"/>
      <c r="J260" s="994"/>
      <c r="K260" s="994"/>
      <c r="L260" s="994"/>
      <c r="M260" s="994"/>
      <c r="N260" s="994"/>
      <c r="O260" s="994"/>
      <c r="P260" s="994"/>
      <c r="Q260" s="994"/>
      <c r="R260" s="994"/>
      <c r="S260" s="994"/>
      <c r="T260" s="994"/>
      <c r="U260" s="994"/>
      <c r="V260" s="994"/>
      <c r="W260" s="994"/>
      <c r="X260" s="994"/>
      <c r="Y260" s="994"/>
      <c r="Z260" s="994"/>
      <c r="AA260" s="994"/>
      <c r="AB260" s="994"/>
      <c r="AC260" s="994"/>
      <c r="AD260" s="994"/>
      <c r="AE260" s="994"/>
      <c r="AF260" s="994"/>
      <c r="AG260" s="994"/>
      <c r="AH260" s="994"/>
      <c r="AI260" s="994"/>
      <c r="AJ260" s="994"/>
    </row>
    <row r="261" spans="2:36" x14ac:dyDescent="0.25">
      <c r="B261" s="686"/>
      <c r="C261" s="686"/>
      <c r="D261" s="686"/>
      <c r="E261" s="994"/>
      <c r="F261" s="994"/>
      <c r="G261" s="994"/>
      <c r="H261" s="994"/>
      <c r="I261" s="994"/>
      <c r="J261" s="994"/>
      <c r="K261" s="994"/>
      <c r="L261" s="994"/>
      <c r="M261" s="994"/>
      <c r="N261" s="994"/>
      <c r="O261" s="994"/>
      <c r="P261" s="994"/>
      <c r="Q261" s="994"/>
      <c r="R261" s="994"/>
      <c r="S261" s="994"/>
      <c r="T261" s="994"/>
      <c r="U261" s="994"/>
      <c r="V261" s="994"/>
      <c r="W261" s="994"/>
      <c r="X261" s="994"/>
      <c r="Y261" s="994"/>
      <c r="Z261" s="994"/>
      <c r="AA261" s="994"/>
      <c r="AB261" s="994"/>
      <c r="AC261" s="994"/>
      <c r="AD261" s="994"/>
      <c r="AE261" s="994"/>
      <c r="AF261" s="994"/>
      <c r="AG261" s="994"/>
      <c r="AH261" s="994"/>
      <c r="AI261" s="994"/>
      <c r="AJ261" s="994"/>
    </row>
    <row r="262" spans="2:36" x14ac:dyDescent="0.25">
      <c r="B262" s="686"/>
      <c r="C262" s="686"/>
      <c r="D262" s="686"/>
      <c r="E262" s="994"/>
      <c r="F262" s="994"/>
      <c r="G262" s="994"/>
      <c r="H262" s="994"/>
      <c r="I262" s="994"/>
      <c r="J262" s="994"/>
      <c r="K262" s="994"/>
      <c r="L262" s="994"/>
      <c r="M262" s="994"/>
      <c r="N262" s="994"/>
      <c r="O262" s="994"/>
      <c r="P262" s="994"/>
      <c r="Q262" s="994"/>
      <c r="R262" s="994"/>
      <c r="S262" s="994"/>
      <c r="T262" s="994"/>
      <c r="U262" s="994"/>
      <c r="V262" s="994"/>
      <c r="W262" s="994"/>
      <c r="X262" s="994"/>
      <c r="Y262" s="994"/>
      <c r="Z262" s="994"/>
      <c r="AA262" s="994"/>
      <c r="AB262" s="994"/>
      <c r="AC262" s="994"/>
      <c r="AD262" s="994"/>
      <c r="AE262" s="994"/>
      <c r="AF262" s="994"/>
      <c r="AG262" s="994"/>
      <c r="AH262" s="994"/>
      <c r="AI262" s="994"/>
      <c r="AJ262" s="994"/>
    </row>
    <row r="263" spans="2:36" x14ac:dyDescent="0.25">
      <c r="B263" s="686"/>
      <c r="C263" s="686"/>
      <c r="D263" s="686"/>
      <c r="E263" s="994"/>
      <c r="F263" s="994"/>
      <c r="G263" s="994"/>
      <c r="H263" s="994"/>
      <c r="I263" s="994"/>
      <c r="J263" s="994"/>
      <c r="K263" s="994"/>
      <c r="L263" s="994"/>
      <c r="M263" s="994"/>
      <c r="N263" s="994"/>
      <c r="O263" s="994"/>
      <c r="P263" s="994"/>
      <c r="Q263" s="994"/>
      <c r="R263" s="994"/>
      <c r="S263" s="994"/>
      <c r="T263" s="994"/>
      <c r="U263" s="994"/>
      <c r="V263" s="994"/>
      <c r="W263" s="994"/>
      <c r="X263" s="994"/>
      <c r="Y263" s="994"/>
      <c r="Z263" s="994"/>
      <c r="AA263" s="994"/>
      <c r="AB263" s="994"/>
      <c r="AC263" s="994"/>
      <c r="AD263" s="994"/>
      <c r="AE263" s="994"/>
      <c r="AF263" s="994"/>
      <c r="AG263" s="994"/>
      <c r="AH263" s="994"/>
      <c r="AI263" s="994"/>
      <c r="AJ263" s="994"/>
    </row>
    <row r="264" spans="2:36" x14ac:dyDescent="0.25">
      <c r="B264" s="686"/>
      <c r="C264" s="686"/>
      <c r="D264" s="686"/>
      <c r="E264" s="994"/>
      <c r="F264" s="994"/>
      <c r="G264" s="994"/>
      <c r="H264" s="994"/>
      <c r="I264" s="994"/>
      <c r="J264" s="994"/>
      <c r="K264" s="994"/>
      <c r="L264" s="994"/>
      <c r="M264" s="994"/>
      <c r="N264" s="994"/>
      <c r="O264" s="994"/>
      <c r="P264" s="994"/>
      <c r="Q264" s="994"/>
      <c r="R264" s="994"/>
      <c r="S264" s="994"/>
      <c r="T264" s="994"/>
      <c r="U264" s="994"/>
      <c r="V264" s="994"/>
      <c r="W264" s="994"/>
      <c r="X264" s="994"/>
      <c r="Y264" s="994"/>
      <c r="Z264" s="994"/>
      <c r="AA264" s="994"/>
      <c r="AB264" s="994"/>
      <c r="AC264" s="994"/>
      <c r="AD264" s="994"/>
      <c r="AE264" s="994"/>
      <c r="AF264" s="994"/>
      <c r="AG264" s="994"/>
      <c r="AH264" s="994"/>
      <c r="AI264" s="994"/>
      <c r="AJ264" s="994"/>
    </row>
    <row r="265" spans="2:36" x14ac:dyDescent="0.25">
      <c r="B265" s="686"/>
      <c r="C265" s="686"/>
      <c r="D265" s="686"/>
      <c r="E265" s="994"/>
      <c r="F265" s="994"/>
      <c r="G265" s="994"/>
      <c r="H265" s="994"/>
      <c r="I265" s="994"/>
      <c r="J265" s="994"/>
      <c r="K265" s="994"/>
      <c r="L265" s="994"/>
      <c r="M265" s="994"/>
      <c r="N265" s="994"/>
      <c r="O265" s="994"/>
      <c r="P265" s="994"/>
      <c r="Q265" s="994"/>
      <c r="R265" s="994"/>
      <c r="S265" s="994"/>
      <c r="T265" s="994"/>
      <c r="U265" s="994"/>
      <c r="V265" s="994"/>
      <c r="W265" s="994"/>
      <c r="X265" s="994"/>
      <c r="Y265" s="994"/>
      <c r="Z265" s="994"/>
      <c r="AA265" s="994"/>
      <c r="AB265" s="994"/>
      <c r="AC265" s="994"/>
      <c r="AD265" s="994"/>
      <c r="AE265" s="994"/>
      <c r="AF265" s="994"/>
      <c r="AG265" s="994"/>
      <c r="AH265" s="994"/>
      <c r="AI265" s="994"/>
      <c r="AJ265" s="994"/>
    </row>
    <row r="266" spans="2:36" x14ac:dyDescent="0.25">
      <c r="B266" s="686"/>
      <c r="C266" s="686"/>
      <c r="D266" s="686"/>
      <c r="E266" s="994"/>
      <c r="F266" s="994"/>
      <c r="G266" s="994"/>
      <c r="H266" s="994"/>
      <c r="I266" s="994"/>
      <c r="J266" s="994"/>
      <c r="K266" s="994"/>
      <c r="L266" s="994"/>
      <c r="M266" s="994"/>
      <c r="N266" s="994"/>
      <c r="O266" s="994"/>
      <c r="P266" s="994"/>
      <c r="Q266" s="994"/>
      <c r="R266" s="994"/>
      <c r="S266" s="994"/>
      <c r="T266" s="994"/>
      <c r="U266" s="994"/>
      <c r="V266" s="994"/>
      <c r="W266" s="994"/>
      <c r="X266" s="994"/>
      <c r="Y266" s="994"/>
      <c r="Z266" s="994"/>
      <c r="AA266" s="994"/>
      <c r="AB266" s="994"/>
      <c r="AC266" s="994"/>
      <c r="AD266" s="994"/>
      <c r="AE266" s="994"/>
      <c r="AF266" s="994"/>
      <c r="AG266" s="994"/>
      <c r="AH266" s="994"/>
      <c r="AI266" s="994"/>
      <c r="AJ266" s="994"/>
    </row>
    <row r="267" spans="2:36" x14ac:dyDescent="0.25">
      <c r="B267" s="686"/>
      <c r="C267" s="686"/>
      <c r="D267" s="686"/>
      <c r="E267" s="994"/>
      <c r="F267" s="994"/>
      <c r="G267" s="994"/>
      <c r="H267" s="994"/>
      <c r="I267" s="994"/>
      <c r="J267" s="994"/>
      <c r="K267" s="994"/>
      <c r="L267" s="994"/>
      <c r="M267" s="994"/>
      <c r="N267" s="994"/>
      <c r="O267" s="994"/>
      <c r="P267" s="994"/>
      <c r="Q267" s="994"/>
      <c r="R267" s="994"/>
      <c r="S267" s="994"/>
      <c r="T267" s="994"/>
      <c r="U267" s="994"/>
      <c r="V267" s="994"/>
      <c r="W267" s="994"/>
      <c r="X267" s="994"/>
      <c r="Y267" s="994"/>
      <c r="Z267" s="994"/>
      <c r="AA267" s="994"/>
      <c r="AB267" s="994"/>
      <c r="AC267" s="994"/>
      <c r="AD267" s="994"/>
      <c r="AE267" s="994"/>
      <c r="AF267" s="994"/>
      <c r="AG267" s="994"/>
      <c r="AH267" s="994"/>
      <c r="AI267" s="994"/>
      <c r="AJ267" s="994"/>
    </row>
    <row r="268" spans="2:36" x14ac:dyDescent="0.25">
      <c r="B268" s="686"/>
      <c r="C268" s="686"/>
      <c r="D268" s="686"/>
      <c r="E268" s="994"/>
      <c r="F268" s="994"/>
      <c r="G268" s="994"/>
      <c r="H268" s="994"/>
      <c r="I268" s="994"/>
      <c r="J268" s="994"/>
      <c r="K268" s="994"/>
      <c r="L268" s="994"/>
      <c r="M268" s="994"/>
      <c r="N268" s="994"/>
      <c r="O268" s="994"/>
      <c r="P268" s="994"/>
      <c r="Q268" s="994"/>
      <c r="R268" s="994"/>
      <c r="S268" s="994"/>
      <c r="T268" s="994"/>
      <c r="U268" s="994"/>
      <c r="V268" s="994"/>
      <c r="W268" s="994"/>
      <c r="X268" s="994"/>
      <c r="Y268" s="994"/>
      <c r="Z268" s="994"/>
      <c r="AA268" s="994"/>
      <c r="AB268" s="994"/>
      <c r="AC268" s="994"/>
      <c r="AD268" s="994"/>
      <c r="AE268" s="994"/>
      <c r="AF268" s="994"/>
      <c r="AG268" s="994"/>
      <c r="AH268" s="994"/>
      <c r="AI268" s="994"/>
      <c r="AJ268" s="994"/>
    </row>
    <row r="269" spans="2:36" x14ac:dyDescent="0.25">
      <c r="B269" s="686"/>
      <c r="C269" s="686"/>
      <c r="D269" s="686"/>
      <c r="E269" s="994"/>
      <c r="F269" s="994"/>
      <c r="G269" s="994"/>
      <c r="H269" s="994"/>
      <c r="I269" s="994"/>
      <c r="J269" s="994"/>
      <c r="K269" s="994"/>
      <c r="L269" s="994"/>
      <c r="M269" s="994"/>
      <c r="N269" s="994"/>
      <c r="O269" s="994"/>
      <c r="P269" s="994"/>
      <c r="Q269" s="994"/>
      <c r="R269" s="994"/>
      <c r="S269" s="994"/>
      <c r="T269" s="994"/>
      <c r="U269" s="994"/>
      <c r="V269" s="994"/>
      <c r="W269" s="994"/>
      <c r="X269" s="994"/>
      <c r="Y269" s="994"/>
      <c r="Z269" s="994"/>
      <c r="AA269" s="994"/>
      <c r="AB269" s="994"/>
      <c r="AC269" s="994"/>
      <c r="AD269" s="994"/>
      <c r="AE269" s="994"/>
      <c r="AF269" s="994"/>
      <c r="AG269" s="994"/>
      <c r="AH269" s="994"/>
      <c r="AI269" s="994"/>
      <c r="AJ269" s="994"/>
    </row>
    <row r="270" spans="2:36" x14ac:dyDescent="0.25">
      <c r="B270" s="686"/>
      <c r="C270" s="686"/>
      <c r="D270" s="686"/>
      <c r="E270" s="994"/>
      <c r="F270" s="994"/>
      <c r="G270" s="994"/>
      <c r="H270" s="994"/>
      <c r="I270" s="994"/>
      <c r="J270" s="994"/>
      <c r="K270" s="994"/>
      <c r="L270" s="994"/>
      <c r="M270" s="994"/>
      <c r="N270" s="994"/>
      <c r="O270" s="994"/>
      <c r="P270" s="994"/>
      <c r="Q270" s="994"/>
      <c r="R270" s="994"/>
      <c r="S270" s="994"/>
      <c r="T270" s="994"/>
      <c r="U270" s="994"/>
      <c r="V270" s="994"/>
      <c r="W270" s="994"/>
      <c r="X270" s="994"/>
      <c r="Y270" s="994"/>
      <c r="Z270" s="994"/>
      <c r="AA270" s="994"/>
      <c r="AB270" s="994"/>
      <c r="AC270" s="994"/>
      <c r="AD270" s="994"/>
      <c r="AE270" s="994"/>
      <c r="AF270" s="994"/>
      <c r="AG270" s="994"/>
      <c r="AH270" s="994"/>
      <c r="AI270" s="994"/>
      <c r="AJ270" s="994"/>
    </row>
    <row r="271" spans="2:36" x14ac:dyDescent="0.25">
      <c r="B271" s="686"/>
      <c r="C271" s="686"/>
      <c r="D271" s="686"/>
      <c r="E271" s="994"/>
      <c r="F271" s="994"/>
      <c r="G271" s="994"/>
      <c r="H271" s="994"/>
      <c r="I271" s="994"/>
      <c r="J271" s="994"/>
      <c r="K271" s="994"/>
      <c r="L271" s="994"/>
      <c r="M271" s="994"/>
      <c r="N271" s="994"/>
      <c r="O271" s="994"/>
      <c r="P271" s="994"/>
      <c r="Q271" s="994"/>
      <c r="R271" s="994"/>
      <c r="S271" s="994"/>
      <c r="T271" s="994"/>
      <c r="U271" s="994"/>
      <c r="V271" s="994"/>
      <c r="W271" s="994"/>
      <c r="X271" s="994"/>
      <c r="Y271" s="994"/>
      <c r="Z271" s="994"/>
      <c r="AA271" s="994"/>
      <c r="AB271" s="994"/>
      <c r="AC271" s="994"/>
      <c r="AD271" s="994"/>
      <c r="AE271" s="994"/>
      <c r="AF271" s="994"/>
      <c r="AG271" s="994"/>
      <c r="AH271" s="994"/>
      <c r="AI271" s="994"/>
      <c r="AJ271" s="994"/>
    </row>
    <row r="272" spans="2:36" x14ac:dyDescent="0.25">
      <c r="B272" s="686"/>
      <c r="C272" s="686"/>
      <c r="D272" s="686"/>
      <c r="E272" s="994"/>
      <c r="F272" s="994"/>
      <c r="G272" s="994"/>
      <c r="H272" s="994"/>
      <c r="I272" s="994"/>
      <c r="J272" s="994"/>
      <c r="K272" s="994"/>
      <c r="L272" s="994"/>
      <c r="M272" s="994"/>
      <c r="N272" s="994"/>
      <c r="O272" s="994"/>
      <c r="P272" s="994"/>
      <c r="Q272" s="994"/>
      <c r="R272" s="994"/>
      <c r="S272" s="994"/>
      <c r="T272" s="994"/>
      <c r="U272" s="994"/>
      <c r="V272" s="994"/>
      <c r="W272" s="994"/>
      <c r="X272" s="994"/>
      <c r="Y272" s="994"/>
      <c r="Z272" s="994"/>
      <c r="AA272" s="994"/>
      <c r="AB272" s="994"/>
      <c r="AC272" s="994"/>
      <c r="AD272" s="994"/>
      <c r="AE272" s="994"/>
      <c r="AF272" s="994"/>
      <c r="AG272" s="994"/>
      <c r="AH272" s="994"/>
      <c r="AI272" s="994"/>
      <c r="AJ272" s="994"/>
    </row>
    <row r="273" spans="2:36" x14ac:dyDescent="0.25">
      <c r="B273" s="686"/>
      <c r="C273" s="686"/>
      <c r="D273" s="686"/>
      <c r="E273" s="994"/>
      <c r="F273" s="994"/>
      <c r="G273" s="994"/>
      <c r="H273" s="994"/>
      <c r="I273" s="994"/>
      <c r="J273" s="994"/>
      <c r="K273" s="994"/>
      <c r="L273" s="994"/>
      <c r="M273" s="994"/>
      <c r="N273" s="994"/>
      <c r="O273" s="994"/>
      <c r="P273" s="994"/>
      <c r="Q273" s="994"/>
      <c r="R273" s="994"/>
      <c r="S273" s="994"/>
      <c r="T273" s="994"/>
      <c r="U273" s="994"/>
      <c r="V273" s="994"/>
      <c r="W273" s="994"/>
      <c r="X273" s="994"/>
      <c r="Y273" s="994"/>
      <c r="Z273" s="994"/>
      <c r="AA273" s="994"/>
      <c r="AB273" s="994"/>
      <c r="AC273" s="994"/>
      <c r="AD273" s="994"/>
      <c r="AE273" s="994"/>
      <c r="AF273" s="994"/>
      <c r="AG273" s="994"/>
      <c r="AH273" s="994"/>
      <c r="AI273" s="994"/>
      <c r="AJ273" s="994"/>
    </row>
    <row r="274" spans="2:36" x14ac:dyDescent="0.25">
      <c r="B274" s="686"/>
      <c r="C274" s="686"/>
      <c r="D274" s="686"/>
      <c r="E274" s="994"/>
      <c r="F274" s="994"/>
      <c r="G274" s="994"/>
      <c r="H274" s="994"/>
      <c r="I274" s="994"/>
      <c r="J274" s="994"/>
      <c r="K274" s="994"/>
      <c r="L274" s="994"/>
      <c r="M274" s="994"/>
      <c r="N274" s="994"/>
      <c r="O274" s="994"/>
      <c r="P274" s="994"/>
      <c r="Q274" s="994"/>
      <c r="R274" s="994"/>
      <c r="S274" s="994"/>
      <c r="T274" s="994"/>
      <c r="U274" s="994"/>
      <c r="V274" s="994"/>
      <c r="W274" s="994"/>
      <c r="X274" s="994"/>
      <c r="Y274" s="994"/>
      <c r="Z274" s="994"/>
      <c r="AA274" s="994"/>
      <c r="AB274" s="994"/>
      <c r="AC274" s="994"/>
      <c r="AD274" s="994"/>
      <c r="AE274" s="994"/>
      <c r="AF274" s="994"/>
      <c r="AG274" s="994"/>
      <c r="AH274" s="994"/>
      <c r="AI274" s="994"/>
      <c r="AJ274" s="994"/>
    </row>
    <row r="275" spans="2:36" x14ac:dyDescent="0.25">
      <c r="B275" s="686"/>
      <c r="C275" s="686"/>
      <c r="D275" s="686"/>
      <c r="E275" s="994"/>
      <c r="F275" s="994"/>
      <c r="G275" s="994"/>
      <c r="H275" s="994"/>
      <c r="I275" s="994"/>
      <c r="J275" s="994"/>
      <c r="K275" s="994"/>
      <c r="L275" s="994"/>
      <c r="M275" s="994"/>
      <c r="N275" s="994"/>
      <c r="O275" s="994"/>
      <c r="P275" s="994"/>
      <c r="Q275" s="994"/>
      <c r="R275" s="994"/>
      <c r="S275" s="994"/>
      <c r="T275" s="994"/>
      <c r="U275" s="994"/>
      <c r="V275" s="994"/>
      <c r="W275" s="994"/>
      <c r="X275" s="994"/>
      <c r="Y275" s="994"/>
      <c r="Z275" s="994"/>
      <c r="AA275" s="994"/>
      <c r="AB275" s="994"/>
      <c r="AC275" s="994"/>
      <c r="AD275" s="994"/>
      <c r="AE275" s="994"/>
      <c r="AF275" s="994"/>
      <c r="AG275" s="994"/>
      <c r="AH275" s="994"/>
      <c r="AI275" s="994"/>
      <c r="AJ275" s="994"/>
    </row>
    <row r="276" spans="2:36" x14ac:dyDescent="0.25">
      <c r="B276" s="686"/>
      <c r="C276" s="686"/>
      <c r="D276" s="686"/>
      <c r="E276" s="994"/>
      <c r="F276" s="994"/>
      <c r="G276" s="994"/>
      <c r="H276" s="994"/>
      <c r="I276" s="994"/>
      <c r="J276" s="994"/>
      <c r="K276" s="994"/>
      <c r="L276" s="994"/>
      <c r="M276" s="994"/>
      <c r="N276" s="994"/>
      <c r="O276" s="994"/>
      <c r="P276" s="994"/>
      <c r="Q276" s="994"/>
      <c r="R276" s="994"/>
      <c r="S276" s="994"/>
      <c r="T276" s="994"/>
      <c r="U276" s="994"/>
      <c r="V276" s="994"/>
      <c r="W276" s="994"/>
      <c r="X276" s="994"/>
      <c r="Y276" s="994"/>
      <c r="Z276" s="994"/>
      <c r="AA276" s="994"/>
      <c r="AB276" s="994"/>
      <c r="AC276" s="994"/>
      <c r="AD276" s="994"/>
      <c r="AE276" s="994"/>
      <c r="AF276" s="994"/>
      <c r="AG276" s="994"/>
      <c r="AH276" s="994"/>
      <c r="AI276" s="994"/>
      <c r="AJ276" s="994"/>
    </row>
    <row r="277" spans="2:36" x14ac:dyDescent="0.25">
      <c r="B277" s="686"/>
      <c r="C277" s="686"/>
      <c r="D277" s="686"/>
      <c r="E277" s="994"/>
      <c r="F277" s="994"/>
      <c r="G277" s="994"/>
      <c r="H277" s="994"/>
      <c r="I277" s="994"/>
      <c r="J277" s="994"/>
      <c r="K277" s="994"/>
      <c r="L277" s="994"/>
      <c r="M277" s="994"/>
      <c r="N277" s="994"/>
      <c r="O277" s="994"/>
      <c r="P277" s="994"/>
      <c r="Q277" s="994"/>
      <c r="R277" s="994"/>
      <c r="S277" s="994"/>
      <c r="T277" s="994"/>
      <c r="U277" s="994"/>
      <c r="V277" s="994"/>
      <c r="W277" s="994"/>
      <c r="X277" s="994"/>
      <c r="Y277" s="994"/>
      <c r="Z277" s="994"/>
      <c r="AA277" s="994"/>
      <c r="AB277" s="994"/>
      <c r="AC277" s="994"/>
      <c r="AD277" s="994"/>
      <c r="AE277" s="994"/>
      <c r="AF277" s="994"/>
      <c r="AG277" s="994"/>
      <c r="AH277" s="994"/>
      <c r="AI277" s="994"/>
      <c r="AJ277" s="994"/>
    </row>
    <row r="278" spans="2:36" x14ac:dyDescent="0.25">
      <c r="B278" s="686"/>
      <c r="C278" s="686"/>
      <c r="D278" s="686"/>
      <c r="E278" s="994"/>
      <c r="F278" s="994"/>
      <c r="G278" s="994"/>
      <c r="H278" s="994"/>
      <c r="I278" s="994"/>
      <c r="J278" s="994"/>
      <c r="K278" s="994"/>
      <c r="L278" s="994"/>
      <c r="M278" s="994"/>
      <c r="N278" s="994"/>
      <c r="O278" s="994"/>
      <c r="P278" s="994"/>
      <c r="Q278" s="994"/>
      <c r="R278" s="994"/>
      <c r="S278" s="994"/>
      <c r="T278" s="994"/>
      <c r="U278" s="994"/>
      <c r="V278" s="994"/>
      <c r="W278" s="994"/>
      <c r="X278" s="994"/>
      <c r="Y278" s="994"/>
      <c r="Z278" s="994"/>
      <c r="AA278" s="994"/>
      <c r="AB278" s="994"/>
      <c r="AC278" s="994"/>
      <c r="AD278" s="994"/>
      <c r="AE278" s="994"/>
      <c r="AF278" s="994"/>
      <c r="AG278" s="994"/>
      <c r="AH278" s="994"/>
      <c r="AI278" s="994"/>
      <c r="AJ278" s="994"/>
    </row>
    <row r="279" spans="2:36" x14ac:dyDescent="0.25">
      <c r="B279" s="686"/>
      <c r="C279" s="686"/>
      <c r="D279" s="686"/>
      <c r="E279" s="994"/>
      <c r="F279" s="994"/>
      <c r="G279" s="994"/>
      <c r="H279" s="994"/>
      <c r="I279" s="994"/>
      <c r="J279" s="994"/>
      <c r="K279" s="994"/>
      <c r="L279" s="994"/>
      <c r="M279" s="994"/>
      <c r="N279" s="994"/>
      <c r="O279" s="994"/>
      <c r="P279" s="994"/>
      <c r="Q279" s="994"/>
      <c r="R279" s="994"/>
      <c r="S279" s="994"/>
      <c r="T279" s="994"/>
      <c r="U279" s="994"/>
      <c r="V279" s="994"/>
      <c r="W279" s="994"/>
      <c r="X279" s="994"/>
      <c r="Y279" s="994"/>
      <c r="Z279" s="994"/>
      <c r="AA279" s="994"/>
      <c r="AB279" s="994"/>
      <c r="AC279" s="994"/>
      <c r="AD279" s="994"/>
      <c r="AE279" s="994"/>
      <c r="AF279" s="994"/>
      <c r="AG279" s="994"/>
      <c r="AH279" s="994"/>
      <c r="AI279" s="994"/>
      <c r="AJ279" s="994"/>
    </row>
    <row r="280" spans="2:36" x14ac:dyDescent="0.25">
      <c r="B280" s="686"/>
      <c r="C280" s="686"/>
      <c r="D280" s="686"/>
      <c r="E280" s="994"/>
      <c r="F280" s="994"/>
      <c r="G280" s="994"/>
      <c r="H280" s="994"/>
      <c r="I280" s="994"/>
      <c r="J280" s="994"/>
      <c r="K280" s="994"/>
      <c r="L280" s="994"/>
      <c r="M280" s="994"/>
      <c r="N280" s="994"/>
      <c r="O280" s="994"/>
      <c r="P280" s="994"/>
      <c r="Q280" s="994"/>
      <c r="R280" s="994"/>
      <c r="S280" s="994"/>
      <c r="T280" s="994"/>
      <c r="U280" s="994"/>
      <c r="V280" s="994"/>
      <c r="W280" s="994"/>
      <c r="X280" s="994"/>
      <c r="Y280" s="994"/>
      <c r="Z280" s="994"/>
      <c r="AA280" s="994"/>
      <c r="AB280" s="994"/>
      <c r="AC280" s="994"/>
      <c r="AD280" s="994"/>
      <c r="AE280" s="994"/>
      <c r="AF280" s="994"/>
      <c r="AG280" s="994"/>
      <c r="AH280" s="994"/>
      <c r="AI280" s="994"/>
      <c r="AJ280" s="994"/>
    </row>
    <row r="281" spans="2:36" x14ac:dyDescent="0.25">
      <c r="B281" s="686"/>
      <c r="C281" s="686"/>
      <c r="D281" s="686"/>
      <c r="E281" s="994"/>
      <c r="F281" s="994"/>
      <c r="G281" s="994"/>
      <c r="H281" s="994"/>
      <c r="I281" s="994"/>
      <c r="J281" s="994"/>
      <c r="K281" s="994"/>
      <c r="L281" s="994"/>
      <c r="M281" s="994"/>
      <c r="N281" s="994"/>
      <c r="O281" s="994"/>
      <c r="P281" s="994"/>
      <c r="Q281" s="994"/>
      <c r="R281" s="994"/>
      <c r="S281" s="994"/>
      <c r="T281" s="994"/>
      <c r="U281" s="994"/>
      <c r="V281" s="994"/>
      <c r="W281" s="994"/>
      <c r="X281" s="994"/>
      <c r="Y281" s="994"/>
      <c r="Z281" s="994"/>
      <c r="AA281" s="994"/>
      <c r="AB281" s="994"/>
      <c r="AC281" s="994"/>
      <c r="AD281" s="994"/>
      <c r="AE281" s="994"/>
      <c r="AF281" s="994"/>
      <c r="AG281" s="994"/>
      <c r="AH281" s="994"/>
      <c r="AI281" s="994"/>
      <c r="AJ281" s="994"/>
    </row>
    <row r="282" spans="2:36" x14ac:dyDescent="0.25">
      <c r="B282" s="686"/>
      <c r="C282" s="686"/>
      <c r="D282" s="686"/>
      <c r="E282" s="994"/>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4"/>
      <c r="AC282" s="994"/>
      <c r="AD282" s="994"/>
      <c r="AE282" s="994"/>
      <c r="AF282" s="994"/>
      <c r="AG282" s="994"/>
      <c r="AH282" s="994"/>
      <c r="AI282" s="994"/>
      <c r="AJ282" s="994"/>
    </row>
    <row r="283" spans="2:36" x14ac:dyDescent="0.25">
      <c r="B283" s="686"/>
      <c r="C283" s="686"/>
      <c r="D283" s="686"/>
      <c r="E283" s="994"/>
      <c r="F283" s="994"/>
      <c r="G283" s="994"/>
      <c r="H283" s="994"/>
      <c r="I283" s="994"/>
      <c r="J283" s="994"/>
      <c r="K283" s="994"/>
      <c r="L283" s="994"/>
      <c r="M283" s="994"/>
      <c r="N283" s="994"/>
      <c r="O283" s="994"/>
      <c r="P283" s="994"/>
      <c r="Q283" s="994"/>
      <c r="R283" s="994"/>
      <c r="S283" s="994"/>
      <c r="T283" s="994"/>
      <c r="U283" s="994"/>
      <c r="V283" s="994"/>
      <c r="W283" s="994"/>
      <c r="X283" s="994"/>
      <c r="Y283" s="994"/>
      <c r="Z283" s="994"/>
      <c r="AA283" s="994"/>
      <c r="AB283" s="994"/>
      <c r="AC283" s="994"/>
      <c r="AD283" s="994"/>
      <c r="AE283" s="994"/>
      <c r="AF283" s="994"/>
      <c r="AG283" s="994"/>
      <c r="AH283" s="994"/>
      <c r="AI283" s="994"/>
      <c r="AJ283" s="994"/>
    </row>
    <row r="284" spans="2:36" x14ac:dyDescent="0.25">
      <c r="B284" s="686"/>
      <c r="C284" s="686"/>
      <c r="D284" s="686"/>
      <c r="E284" s="994"/>
      <c r="F284" s="994"/>
      <c r="G284" s="994"/>
      <c r="H284" s="994"/>
      <c r="I284" s="994"/>
      <c r="J284" s="994"/>
      <c r="K284" s="994"/>
      <c r="L284" s="994"/>
      <c r="M284" s="994"/>
      <c r="N284" s="994"/>
      <c r="O284" s="994"/>
      <c r="P284" s="994"/>
      <c r="Q284" s="994"/>
      <c r="R284" s="994"/>
      <c r="S284" s="994"/>
      <c r="T284" s="994"/>
      <c r="U284" s="994"/>
      <c r="V284" s="994"/>
      <c r="W284" s="994"/>
      <c r="X284" s="994"/>
      <c r="Y284" s="994"/>
      <c r="Z284" s="994"/>
      <c r="AA284" s="994"/>
      <c r="AB284" s="994"/>
      <c r="AC284" s="994"/>
      <c r="AD284" s="994"/>
      <c r="AE284" s="994"/>
      <c r="AF284" s="994"/>
      <c r="AG284" s="994"/>
      <c r="AH284" s="994"/>
      <c r="AI284" s="994"/>
      <c r="AJ284" s="994"/>
    </row>
    <row r="285" spans="2:36" x14ac:dyDescent="0.25">
      <c r="B285" s="686"/>
      <c r="C285" s="686"/>
      <c r="D285" s="686"/>
      <c r="E285" s="994"/>
      <c r="F285" s="994"/>
      <c r="G285" s="994"/>
      <c r="H285" s="994"/>
      <c r="I285" s="994"/>
      <c r="J285" s="994"/>
      <c r="K285" s="994"/>
      <c r="L285" s="994"/>
      <c r="M285" s="994"/>
      <c r="N285" s="994"/>
      <c r="O285" s="994"/>
      <c r="P285" s="994"/>
      <c r="Q285" s="994"/>
      <c r="R285" s="994"/>
      <c r="S285" s="994"/>
      <c r="T285" s="994"/>
      <c r="U285" s="994"/>
      <c r="V285" s="994"/>
      <c r="W285" s="994"/>
      <c r="X285" s="994"/>
      <c r="Y285" s="994"/>
      <c r="Z285" s="994"/>
      <c r="AA285" s="994"/>
      <c r="AB285" s="994"/>
      <c r="AC285" s="994"/>
      <c r="AD285" s="994"/>
      <c r="AE285" s="994"/>
      <c r="AF285" s="994"/>
      <c r="AG285" s="994"/>
      <c r="AH285" s="994"/>
      <c r="AI285" s="994"/>
      <c r="AJ285" s="994"/>
    </row>
    <row r="286" spans="2:36" x14ac:dyDescent="0.25">
      <c r="B286" s="686"/>
      <c r="C286" s="686"/>
      <c r="D286" s="686"/>
      <c r="E286" s="994"/>
      <c r="F286" s="994"/>
      <c r="G286" s="994"/>
      <c r="H286" s="994"/>
      <c r="I286" s="994"/>
      <c r="J286" s="994"/>
      <c r="K286" s="994"/>
      <c r="L286" s="994"/>
      <c r="M286" s="994"/>
      <c r="N286" s="994"/>
      <c r="O286" s="994"/>
      <c r="P286" s="994"/>
      <c r="Q286" s="994"/>
      <c r="R286" s="994"/>
      <c r="S286" s="994"/>
      <c r="T286" s="994"/>
      <c r="U286" s="994"/>
      <c r="V286" s="994"/>
      <c r="W286" s="994"/>
      <c r="X286" s="994"/>
      <c r="Y286" s="994"/>
      <c r="Z286" s="994"/>
      <c r="AA286" s="994"/>
      <c r="AB286" s="994"/>
      <c r="AC286" s="994"/>
      <c r="AD286" s="994"/>
      <c r="AE286" s="994"/>
      <c r="AF286" s="994"/>
      <c r="AG286" s="994"/>
      <c r="AH286" s="994"/>
      <c r="AI286" s="994"/>
      <c r="AJ286" s="994"/>
    </row>
    <row r="287" spans="2:36" x14ac:dyDescent="0.25">
      <c r="B287" s="686"/>
      <c r="C287" s="686"/>
      <c r="D287" s="686"/>
      <c r="E287" s="994"/>
      <c r="F287" s="994"/>
      <c r="G287" s="994"/>
      <c r="H287" s="994"/>
      <c r="I287" s="994"/>
      <c r="J287" s="994"/>
      <c r="K287" s="994"/>
      <c r="L287" s="994"/>
      <c r="M287" s="994"/>
      <c r="N287" s="994"/>
      <c r="O287" s="994"/>
      <c r="P287" s="994"/>
      <c r="Q287" s="994"/>
      <c r="R287" s="994"/>
      <c r="S287" s="994"/>
      <c r="T287" s="994"/>
      <c r="U287" s="994"/>
      <c r="V287" s="994"/>
      <c r="W287" s="994"/>
      <c r="X287" s="994"/>
      <c r="Y287" s="994"/>
      <c r="Z287" s="994"/>
      <c r="AA287" s="994"/>
      <c r="AB287" s="994"/>
      <c r="AC287" s="994"/>
      <c r="AD287" s="994"/>
      <c r="AE287" s="994"/>
      <c r="AF287" s="994"/>
      <c r="AG287" s="994"/>
      <c r="AH287" s="994"/>
      <c r="AI287" s="994"/>
      <c r="AJ287" s="994"/>
    </row>
    <row r="288" spans="2:36" x14ac:dyDescent="0.25">
      <c r="B288" s="686"/>
      <c r="C288" s="686"/>
      <c r="D288" s="686"/>
      <c r="E288" s="994"/>
      <c r="F288" s="994"/>
      <c r="G288" s="994"/>
      <c r="H288" s="994"/>
      <c r="I288" s="994"/>
      <c r="J288" s="994"/>
      <c r="K288" s="994"/>
      <c r="L288" s="994"/>
      <c r="M288" s="994"/>
      <c r="N288" s="994"/>
      <c r="O288" s="994"/>
      <c r="P288" s="994"/>
      <c r="Q288" s="994"/>
      <c r="R288" s="994"/>
      <c r="S288" s="994"/>
      <c r="T288" s="994"/>
      <c r="U288" s="994"/>
      <c r="V288" s="994"/>
      <c r="W288" s="994"/>
      <c r="X288" s="994"/>
      <c r="Y288" s="994"/>
      <c r="Z288" s="994"/>
      <c r="AA288" s="994"/>
      <c r="AB288" s="994"/>
      <c r="AC288" s="994"/>
      <c r="AD288" s="994"/>
      <c r="AE288" s="994"/>
      <c r="AF288" s="994"/>
      <c r="AG288" s="994"/>
      <c r="AH288" s="994"/>
      <c r="AI288" s="994"/>
      <c r="AJ288" s="994"/>
    </row>
    <row r="289" spans="2:36" x14ac:dyDescent="0.25">
      <c r="B289" s="686"/>
      <c r="C289" s="686"/>
      <c r="D289" s="686"/>
      <c r="E289" s="994"/>
      <c r="F289" s="994"/>
      <c r="G289" s="994"/>
      <c r="H289" s="994"/>
      <c r="I289" s="994"/>
      <c r="J289" s="994"/>
      <c r="K289" s="994"/>
      <c r="L289" s="994"/>
      <c r="M289" s="994"/>
      <c r="N289" s="994"/>
      <c r="O289" s="994"/>
      <c r="P289" s="994"/>
      <c r="Q289" s="994"/>
      <c r="R289" s="994"/>
      <c r="S289" s="994"/>
      <c r="T289" s="994"/>
      <c r="U289" s="994"/>
      <c r="V289" s="994"/>
      <c r="W289" s="994"/>
      <c r="X289" s="994"/>
      <c r="Y289" s="994"/>
      <c r="Z289" s="994"/>
      <c r="AA289" s="994"/>
      <c r="AB289" s="994"/>
      <c r="AC289" s="994"/>
      <c r="AD289" s="994"/>
      <c r="AE289" s="994"/>
      <c r="AF289" s="994"/>
      <c r="AG289" s="994"/>
      <c r="AH289" s="994"/>
      <c r="AI289" s="994"/>
      <c r="AJ289" s="994"/>
    </row>
    <row r="290" spans="2:36" x14ac:dyDescent="0.25">
      <c r="B290" s="686"/>
      <c r="C290" s="686"/>
      <c r="D290" s="686"/>
      <c r="E290" s="994"/>
      <c r="F290" s="994"/>
      <c r="G290" s="994"/>
      <c r="H290" s="994"/>
      <c r="I290" s="994"/>
      <c r="J290" s="994"/>
      <c r="K290" s="994"/>
      <c r="L290" s="994"/>
      <c r="M290" s="994"/>
      <c r="N290" s="994"/>
      <c r="O290" s="994"/>
      <c r="P290" s="994"/>
      <c r="Q290" s="994"/>
      <c r="R290" s="994"/>
      <c r="S290" s="994"/>
      <c r="T290" s="994"/>
      <c r="U290" s="994"/>
      <c r="V290" s="994"/>
      <c r="W290" s="994"/>
      <c r="X290" s="994"/>
      <c r="Y290" s="994"/>
      <c r="Z290" s="994"/>
      <c r="AA290" s="994"/>
      <c r="AB290" s="994"/>
      <c r="AC290" s="994"/>
      <c r="AD290" s="994"/>
      <c r="AE290" s="994"/>
      <c r="AF290" s="994"/>
      <c r="AG290" s="994"/>
      <c r="AH290" s="994"/>
      <c r="AI290" s="994"/>
      <c r="AJ290" s="994"/>
    </row>
    <row r="291" spans="2:36" x14ac:dyDescent="0.25">
      <c r="B291" s="686"/>
      <c r="C291" s="686"/>
      <c r="D291" s="686"/>
      <c r="E291" s="994"/>
      <c r="F291" s="994"/>
      <c r="G291" s="994"/>
      <c r="H291" s="994"/>
      <c r="I291" s="994"/>
      <c r="J291" s="994"/>
      <c r="K291" s="994"/>
      <c r="L291" s="994"/>
      <c r="M291" s="994"/>
      <c r="N291" s="994"/>
      <c r="O291" s="994"/>
      <c r="P291" s="994"/>
      <c r="Q291" s="994"/>
      <c r="R291" s="994"/>
      <c r="S291" s="994"/>
      <c r="T291" s="994"/>
      <c r="U291" s="994"/>
      <c r="V291" s="994"/>
      <c r="W291" s="994"/>
      <c r="X291" s="994"/>
      <c r="Y291" s="994"/>
      <c r="Z291" s="994"/>
      <c r="AA291" s="994"/>
      <c r="AB291" s="994"/>
      <c r="AC291" s="994"/>
      <c r="AD291" s="994"/>
      <c r="AE291" s="994"/>
      <c r="AF291" s="994"/>
      <c r="AG291" s="994"/>
      <c r="AH291" s="994"/>
      <c r="AI291" s="994"/>
      <c r="AJ291" s="994"/>
    </row>
    <row r="292" spans="2:36" x14ac:dyDescent="0.25">
      <c r="B292" s="686"/>
      <c r="C292" s="686"/>
      <c r="D292" s="686"/>
      <c r="E292" s="994"/>
      <c r="F292" s="994"/>
      <c r="G292" s="994"/>
      <c r="H292" s="994"/>
      <c r="I292" s="994"/>
      <c r="J292" s="994"/>
      <c r="K292" s="994"/>
      <c r="L292" s="994"/>
      <c r="M292" s="994"/>
      <c r="N292" s="994"/>
      <c r="O292" s="994"/>
      <c r="P292" s="994"/>
      <c r="Q292" s="994"/>
      <c r="R292" s="994"/>
      <c r="S292" s="994"/>
      <c r="T292" s="994"/>
      <c r="U292" s="994"/>
      <c r="V292" s="994"/>
      <c r="W292" s="994"/>
      <c r="X292" s="994"/>
      <c r="Y292" s="994"/>
      <c r="Z292" s="994"/>
      <c r="AA292" s="994"/>
      <c r="AB292" s="994"/>
      <c r="AC292" s="994"/>
      <c r="AD292" s="994"/>
      <c r="AE292" s="994"/>
      <c r="AF292" s="994"/>
      <c r="AG292" s="994"/>
      <c r="AH292" s="994"/>
      <c r="AI292" s="994"/>
      <c r="AJ292" s="994"/>
    </row>
    <row r="293" spans="2:36" x14ac:dyDescent="0.25">
      <c r="B293" s="686"/>
      <c r="C293" s="686"/>
      <c r="D293" s="686"/>
      <c r="E293" s="994"/>
      <c r="F293" s="994"/>
      <c r="G293" s="994"/>
      <c r="H293" s="994"/>
      <c r="I293" s="994"/>
      <c r="J293" s="994"/>
      <c r="K293" s="994"/>
      <c r="L293" s="994"/>
      <c r="M293" s="994"/>
      <c r="N293" s="994"/>
      <c r="O293" s="994"/>
      <c r="P293" s="994"/>
      <c r="Q293" s="994"/>
      <c r="R293" s="994"/>
      <c r="S293" s="994"/>
      <c r="T293" s="994"/>
      <c r="U293" s="994"/>
      <c r="V293" s="994"/>
      <c r="W293" s="994"/>
      <c r="X293" s="994"/>
      <c r="Y293" s="994"/>
      <c r="Z293" s="994"/>
      <c r="AA293" s="994"/>
      <c r="AB293" s="994"/>
      <c r="AC293" s="994"/>
      <c r="AD293" s="994"/>
      <c r="AE293" s="994"/>
      <c r="AF293" s="994"/>
      <c r="AG293" s="994"/>
      <c r="AH293" s="994"/>
      <c r="AI293" s="994"/>
      <c r="AJ293" s="994"/>
    </row>
    <row r="294" spans="2:36" x14ac:dyDescent="0.25">
      <c r="B294" s="686"/>
      <c r="C294" s="686"/>
      <c r="D294" s="686"/>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4"/>
      <c r="AA294" s="994"/>
      <c r="AB294" s="994"/>
      <c r="AC294" s="994"/>
      <c r="AD294" s="994"/>
      <c r="AE294" s="994"/>
      <c r="AF294" s="994"/>
      <c r="AG294" s="994"/>
      <c r="AH294" s="994"/>
      <c r="AI294" s="994"/>
      <c r="AJ294" s="994"/>
    </row>
    <row r="295" spans="2:36" x14ac:dyDescent="0.25">
      <c r="B295" s="686"/>
      <c r="C295" s="686"/>
      <c r="D295" s="686"/>
      <c r="E295" s="994"/>
      <c r="F295" s="994"/>
      <c r="G295" s="994"/>
      <c r="H295" s="994"/>
      <c r="I295" s="994"/>
      <c r="J295" s="994"/>
      <c r="K295" s="994"/>
      <c r="L295" s="994"/>
      <c r="M295" s="994"/>
      <c r="N295" s="994"/>
      <c r="O295" s="994"/>
      <c r="P295" s="994"/>
      <c r="Q295" s="994"/>
      <c r="R295" s="994"/>
      <c r="S295" s="994"/>
      <c r="T295" s="994"/>
      <c r="U295" s="994"/>
      <c r="V295" s="994"/>
      <c r="W295" s="994"/>
      <c r="X295" s="994"/>
      <c r="Y295" s="994"/>
      <c r="Z295" s="994"/>
      <c r="AA295" s="994"/>
      <c r="AB295" s="994"/>
      <c r="AC295" s="994"/>
      <c r="AD295" s="994"/>
      <c r="AE295" s="994"/>
      <c r="AF295" s="994"/>
      <c r="AG295" s="994"/>
      <c r="AH295" s="994"/>
      <c r="AI295" s="994"/>
      <c r="AJ295" s="994"/>
    </row>
    <row r="296" spans="2:36" x14ac:dyDescent="0.25">
      <c r="B296" s="686"/>
      <c r="C296" s="686"/>
      <c r="D296" s="686"/>
      <c r="E296" s="994"/>
      <c r="F296" s="994"/>
      <c r="G296" s="994"/>
      <c r="H296" s="994"/>
      <c r="I296" s="994"/>
      <c r="J296" s="994"/>
      <c r="K296" s="994"/>
      <c r="L296" s="994"/>
      <c r="M296" s="994"/>
      <c r="N296" s="994"/>
      <c r="O296" s="994"/>
      <c r="P296" s="994"/>
      <c r="Q296" s="994"/>
      <c r="R296" s="994"/>
      <c r="S296" s="994"/>
      <c r="T296" s="994"/>
      <c r="U296" s="994"/>
      <c r="V296" s="994"/>
      <c r="W296" s="994"/>
      <c r="X296" s="994"/>
      <c r="Y296" s="994"/>
      <c r="Z296" s="994"/>
      <c r="AA296" s="994"/>
      <c r="AB296" s="994"/>
      <c r="AC296" s="994"/>
      <c r="AD296" s="994"/>
      <c r="AE296" s="994"/>
      <c r="AF296" s="994"/>
      <c r="AG296" s="994"/>
      <c r="AH296" s="994"/>
      <c r="AI296" s="994"/>
      <c r="AJ296" s="994"/>
    </row>
    <row r="297" spans="2:36" x14ac:dyDescent="0.25">
      <c r="B297" s="686"/>
      <c r="C297" s="686"/>
      <c r="D297" s="686"/>
      <c r="E297" s="994"/>
      <c r="F297" s="994"/>
      <c r="G297" s="994"/>
      <c r="H297" s="994"/>
      <c r="I297" s="994"/>
      <c r="J297" s="994"/>
      <c r="K297" s="994"/>
      <c r="L297" s="994"/>
      <c r="M297" s="994"/>
      <c r="N297" s="994"/>
      <c r="O297" s="994"/>
      <c r="P297" s="994"/>
      <c r="Q297" s="994"/>
      <c r="R297" s="994"/>
      <c r="S297" s="994"/>
      <c r="T297" s="994"/>
      <c r="U297" s="994"/>
      <c r="V297" s="994"/>
      <c r="W297" s="994"/>
      <c r="X297" s="994"/>
      <c r="Y297" s="994"/>
      <c r="Z297" s="994"/>
      <c r="AA297" s="994"/>
      <c r="AB297" s="994"/>
      <c r="AC297" s="994"/>
      <c r="AD297" s="994"/>
      <c r="AE297" s="994"/>
      <c r="AF297" s="994"/>
      <c r="AG297" s="994"/>
      <c r="AH297" s="994"/>
      <c r="AI297" s="994"/>
      <c r="AJ297" s="994"/>
    </row>
    <row r="298" spans="2:36" x14ac:dyDescent="0.25">
      <c r="B298" s="686"/>
      <c r="C298" s="686"/>
      <c r="D298" s="686"/>
      <c r="E298" s="994"/>
      <c r="F298" s="994"/>
      <c r="G298" s="994"/>
      <c r="H298" s="994"/>
      <c r="I298" s="994"/>
      <c r="J298" s="994"/>
      <c r="K298" s="994"/>
      <c r="L298" s="994"/>
      <c r="M298" s="994"/>
      <c r="N298" s="994"/>
      <c r="O298" s="994"/>
      <c r="P298" s="994"/>
      <c r="Q298" s="994"/>
      <c r="R298" s="994"/>
      <c r="S298" s="994"/>
      <c r="T298" s="994"/>
      <c r="U298" s="994"/>
      <c r="V298" s="994"/>
      <c r="W298" s="994"/>
      <c r="X298" s="994"/>
      <c r="Y298" s="994"/>
      <c r="Z298" s="994"/>
      <c r="AA298" s="994"/>
      <c r="AB298" s="994"/>
      <c r="AC298" s="994"/>
      <c r="AD298" s="994"/>
      <c r="AE298" s="994"/>
      <c r="AF298" s="994"/>
      <c r="AG298" s="994"/>
      <c r="AH298" s="994"/>
      <c r="AI298" s="994"/>
      <c r="AJ298" s="994"/>
    </row>
    <row r="299" spans="2:36" x14ac:dyDescent="0.25">
      <c r="B299" s="686"/>
      <c r="C299" s="686"/>
      <c r="D299" s="686"/>
      <c r="E299" s="994"/>
      <c r="F299" s="994"/>
      <c r="G299" s="994"/>
      <c r="H299" s="994"/>
      <c r="I299" s="994"/>
      <c r="J299" s="994"/>
      <c r="K299" s="994"/>
      <c r="L299" s="994"/>
      <c r="M299" s="994"/>
      <c r="N299" s="994"/>
      <c r="O299" s="994"/>
      <c r="P299" s="994"/>
      <c r="Q299" s="994"/>
      <c r="R299" s="994"/>
      <c r="S299" s="994"/>
      <c r="T299" s="994"/>
      <c r="U299" s="994"/>
      <c r="V299" s="994"/>
      <c r="W299" s="994"/>
      <c r="X299" s="994"/>
      <c r="Y299" s="994"/>
      <c r="Z299" s="994"/>
      <c r="AA299" s="994"/>
      <c r="AB299" s="994"/>
      <c r="AC299" s="994"/>
      <c r="AD299" s="994"/>
      <c r="AE299" s="994"/>
      <c r="AF299" s="994"/>
      <c r="AG299" s="994"/>
      <c r="AH299" s="994"/>
      <c r="AI299" s="994"/>
      <c r="AJ299" s="994"/>
    </row>
    <row r="300" spans="2:36" x14ac:dyDescent="0.25">
      <c r="B300" s="686"/>
      <c r="C300" s="686"/>
      <c r="D300" s="686"/>
      <c r="E300" s="994"/>
      <c r="F300" s="994"/>
      <c r="G300" s="994"/>
      <c r="H300" s="994"/>
      <c r="I300" s="994"/>
      <c r="J300" s="994"/>
      <c r="K300" s="994"/>
      <c r="L300" s="994"/>
      <c r="M300" s="994"/>
      <c r="N300" s="994"/>
      <c r="O300" s="994"/>
      <c r="P300" s="994"/>
      <c r="Q300" s="994"/>
      <c r="R300" s="994"/>
      <c r="S300" s="994"/>
      <c r="T300" s="994"/>
      <c r="U300" s="994"/>
      <c r="V300" s="994"/>
      <c r="W300" s="994"/>
      <c r="X300" s="994"/>
      <c r="Y300" s="994"/>
      <c r="Z300" s="994"/>
      <c r="AA300" s="994"/>
      <c r="AB300" s="994"/>
      <c r="AC300" s="994"/>
      <c r="AD300" s="994"/>
      <c r="AE300" s="994"/>
      <c r="AF300" s="994"/>
      <c r="AG300" s="994"/>
      <c r="AH300" s="994"/>
      <c r="AI300" s="994"/>
      <c r="AJ300" s="994"/>
    </row>
    <row r="301" spans="2:36" x14ac:dyDescent="0.25">
      <c r="B301" s="686"/>
      <c r="C301" s="686"/>
      <c r="D301" s="686"/>
      <c r="E301" s="994"/>
      <c r="F301" s="994"/>
      <c r="G301" s="994"/>
      <c r="H301" s="994"/>
      <c r="I301" s="994"/>
      <c r="J301" s="994"/>
      <c r="K301" s="994"/>
      <c r="L301" s="994"/>
      <c r="M301" s="994"/>
      <c r="N301" s="994"/>
      <c r="O301" s="994"/>
      <c r="P301" s="994"/>
      <c r="Q301" s="994"/>
      <c r="R301" s="994"/>
      <c r="S301" s="994"/>
      <c r="T301" s="994"/>
      <c r="U301" s="994"/>
      <c r="V301" s="994"/>
      <c r="W301" s="994"/>
      <c r="X301" s="994"/>
      <c r="Y301" s="994"/>
      <c r="Z301" s="994"/>
      <c r="AA301" s="994"/>
      <c r="AB301" s="994"/>
      <c r="AC301" s="994"/>
      <c r="AD301" s="994"/>
      <c r="AE301" s="994"/>
      <c r="AF301" s="994"/>
      <c r="AG301" s="994"/>
      <c r="AH301" s="994"/>
      <c r="AI301" s="994"/>
      <c r="AJ301" s="994"/>
    </row>
    <row r="302" spans="2:36" x14ac:dyDescent="0.25">
      <c r="B302" s="686"/>
      <c r="C302" s="686"/>
      <c r="D302" s="686"/>
      <c r="E302" s="994"/>
      <c r="F302" s="994"/>
      <c r="G302" s="994"/>
      <c r="H302" s="994"/>
      <c r="I302" s="994"/>
      <c r="J302" s="994"/>
      <c r="K302" s="994"/>
      <c r="L302" s="994"/>
      <c r="M302" s="994"/>
      <c r="N302" s="994"/>
      <c r="O302" s="994"/>
      <c r="P302" s="994"/>
      <c r="Q302" s="994"/>
      <c r="R302" s="994"/>
      <c r="S302" s="994"/>
      <c r="T302" s="994"/>
      <c r="U302" s="994"/>
      <c r="V302" s="994"/>
      <c r="W302" s="994"/>
      <c r="X302" s="994"/>
      <c r="Y302" s="994"/>
      <c r="Z302" s="994"/>
      <c r="AA302" s="994"/>
      <c r="AB302" s="994"/>
      <c r="AC302" s="994"/>
      <c r="AD302" s="994"/>
      <c r="AE302" s="994"/>
      <c r="AF302" s="994"/>
      <c r="AG302" s="994"/>
      <c r="AH302" s="994"/>
      <c r="AI302" s="994"/>
      <c r="AJ302" s="994"/>
    </row>
    <row r="303" spans="2:36" x14ac:dyDescent="0.25">
      <c r="B303" s="686"/>
      <c r="C303" s="686"/>
      <c r="D303" s="686"/>
      <c r="E303" s="994"/>
      <c r="F303" s="994"/>
      <c r="G303" s="994"/>
      <c r="H303" s="994"/>
      <c r="I303" s="994"/>
      <c r="J303" s="994"/>
      <c r="K303" s="994"/>
      <c r="L303" s="994"/>
      <c r="M303" s="994"/>
      <c r="N303" s="994"/>
      <c r="O303" s="994"/>
      <c r="P303" s="994"/>
      <c r="Q303" s="994"/>
      <c r="R303" s="994"/>
      <c r="S303" s="994"/>
      <c r="T303" s="994"/>
      <c r="U303" s="994"/>
      <c r="V303" s="994"/>
      <c r="W303" s="994"/>
      <c r="X303" s="994"/>
      <c r="Y303" s="994"/>
      <c r="Z303" s="994"/>
      <c r="AA303" s="994"/>
      <c r="AB303" s="994"/>
      <c r="AC303" s="994"/>
      <c r="AD303" s="994"/>
      <c r="AE303" s="994"/>
      <c r="AF303" s="994"/>
      <c r="AG303" s="994"/>
      <c r="AH303" s="994"/>
      <c r="AI303" s="994"/>
      <c r="AJ303" s="994"/>
    </row>
    <row r="304" spans="2:36" x14ac:dyDescent="0.25">
      <c r="B304" s="686"/>
      <c r="C304" s="686"/>
      <c r="D304" s="686"/>
      <c r="E304" s="994"/>
      <c r="F304" s="994"/>
      <c r="G304" s="994"/>
      <c r="H304" s="994"/>
      <c r="I304" s="994"/>
      <c r="J304" s="994"/>
      <c r="K304" s="994"/>
      <c r="L304" s="994"/>
      <c r="M304" s="994"/>
      <c r="N304" s="994"/>
      <c r="O304" s="994"/>
      <c r="P304" s="994"/>
      <c r="Q304" s="994"/>
      <c r="R304" s="994"/>
      <c r="S304" s="994"/>
      <c r="T304" s="994"/>
      <c r="U304" s="994"/>
      <c r="V304" s="994"/>
      <c r="W304" s="994"/>
      <c r="X304" s="994"/>
      <c r="Y304" s="994"/>
      <c r="Z304" s="994"/>
      <c r="AA304" s="994"/>
      <c r="AB304" s="994"/>
      <c r="AC304" s="994"/>
      <c r="AD304" s="994"/>
      <c r="AE304" s="994"/>
      <c r="AF304" s="994"/>
      <c r="AG304" s="994"/>
      <c r="AH304" s="994"/>
      <c r="AI304" s="994"/>
      <c r="AJ304" s="994"/>
    </row>
    <row r="305" spans="2:36" x14ac:dyDescent="0.25">
      <c r="B305" s="686"/>
      <c r="C305" s="686"/>
      <c r="D305" s="686"/>
      <c r="E305" s="994"/>
      <c r="F305" s="994"/>
      <c r="G305" s="994"/>
      <c r="H305" s="994"/>
      <c r="I305" s="994"/>
      <c r="J305" s="994"/>
      <c r="K305" s="994"/>
      <c r="L305" s="994"/>
      <c r="M305" s="994"/>
      <c r="N305" s="994"/>
      <c r="O305" s="994"/>
      <c r="P305" s="994"/>
      <c r="Q305" s="994"/>
      <c r="R305" s="994"/>
      <c r="S305" s="994"/>
      <c r="T305" s="994"/>
      <c r="U305" s="994"/>
      <c r="V305" s="994"/>
      <c r="W305" s="994"/>
      <c r="X305" s="994"/>
      <c r="Y305" s="994"/>
      <c r="Z305" s="994"/>
      <c r="AA305" s="994"/>
      <c r="AB305" s="994"/>
      <c r="AC305" s="994"/>
      <c r="AD305" s="994"/>
      <c r="AE305" s="994"/>
      <c r="AF305" s="994"/>
      <c r="AG305" s="994"/>
      <c r="AH305" s="994"/>
      <c r="AI305" s="994"/>
      <c r="AJ305" s="994"/>
    </row>
    <row r="306" spans="2:36" x14ac:dyDescent="0.25">
      <c r="B306" s="686"/>
      <c r="C306" s="686"/>
      <c r="D306" s="686"/>
      <c r="E306" s="994"/>
      <c r="F306" s="994"/>
      <c r="G306" s="994"/>
      <c r="H306" s="994"/>
      <c r="I306" s="994"/>
      <c r="J306" s="994"/>
      <c r="K306" s="994"/>
      <c r="L306" s="994"/>
      <c r="M306" s="994"/>
      <c r="N306" s="994"/>
      <c r="O306" s="994"/>
      <c r="P306" s="994"/>
      <c r="Q306" s="994"/>
      <c r="R306" s="994"/>
      <c r="S306" s="994"/>
      <c r="T306" s="994"/>
      <c r="U306" s="994"/>
      <c r="V306" s="994"/>
      <c r="W306" s="994"/>
      <c r="X306" s="994"/>
      <c r="Y306" s="994"/>
      <c r="Z306" s="994"/>
      <c r="AA306" s="994"/>
      <c r="AB306" s="994"/>
      <c r="AC306" s="994"/>
      <c r="AD306" s="994"/>
      <c r="AE306" s="994"/>
      <c r="AF306" s="994"/>
      <c r="AG306" s="994"/>
      <c r="AH306" s="994"/>
      <c r="AI306" s="994"/>
      <c r="AJ306" s="994"/>
    </row>
    <row r="307" spans="2:36" x14ac:dyDescent="0.25">
      <c r="B307" s="686"/>
      <c r="C307" s="686"/>
      <c r="D307" s="686"/>
      <c r="E307" s="994"/>
      <c r="F307" s="994"/>
      <c r="G307" s="994"/>
      <c r="H307" s="994"/>
      <c r="I307" s="994"/>
      <c r="J307" s="994"/>
      <c r="K307" s="994"/>
      <c r="L307" s="994"/>
      <c r="M307" s="994"/>
      <c r="N307" s="994"/>
      <c r="O307" s="994"/>
      <c r="P307" s="994"/>
      <c r="Q307" s="994"/>
      <c r="R307" s="994"/>
      <c r="S307" s="994"/>
      <c r="T307" s="994"/>
      <c r="U307" s="994"/>
      <c r="V307" s="994"/>
      <c r="W307" s="994"/>
      <c r="X307" s="994"/>
      <c r="Y307" s="994"/>
      <c r="Z307" s="994"/>
      <c r="AA307" s="994"/>
      <c r="AB307" s="994"/>
      <c r="AC307" s="994"/>
      <c r="AD307" s="994"/>
      <c r="AE307" s="994"/>
      <c r="AF307" s="994"/>
      <c r="AG307" s="994"/>
      <c r="AH307" s="994"/>
      <c r="AI307" s="994"/>
      <c r="AJ307" s="994"/>
    </row>
    <row r="308" spans="2:36" x14ac:dyDescent="0.25">
      <c r="B308" s="686"/>
      <c r="C308" s="686"/>
      <c r="D308" s="686"/>
      <c r="E308" s="994"/>
      <c r="F308" s="994"/>
      <c r="G308" s="994"/>
      <c r="H308" s="994"/>
      <c r="I308" s="994"/>
      <c r="J308" s="994"/>
      <c r="K308" s="994"/>
      <c r="L308" s="994"/>
      <c r="M308" s="994"/>
      <c r="N308" s="994"/>
      <c r="O308" s="994"/>
      <c r="P308" s="994"/>
      <c r="Q308" s="994"/>
      <c r="R308" s="994"/>
      <c r="S308" s="994"/>
      <c r="T308" s="994"/>
      <c r="U308" s="994"/>
      <c r="V308" s="994"/>
      <c r="W308" s="994"/>
      <c r="X308" s="994"/>
      <c r="Y308" s="994"/>
      <c r="Z308" s="994"/>
      <c r="AA308" s="994"/>
      <c r="AB308" s="994"/>
      <c r="AC308" s="994"/>
      <c r="AD308" s="994"/>
      <c r="AE308" s="994"/>
      <c r="AF308" s="994"/>
      <c r="AG308" s="994"/>
      <c r="AH308" s="994"/>
      <c r="AI308" s="994"/>
      <c r="AJ308" s="994"/>
    </row>
    <row r="309" spans="2:36" x14ac:dyDescent="0.25">
      <c r="B309" s="686"/>
      <c r="C309" s="686"/>
      <c r="D309" s="686"/>
      <c r="E309" s="994"/>
      <c r="F309" s="994"/>
      <c r="G309" s="994"/>
      <c r="H309" s="994"/>
      <c r="I309" s="994"/>
      <c r="J309" s="994"/>
      <c r="K309" s="994"/>
      <c r="L309" s="994"/>
      <c r="M309" s="994"/>
      <c r="N309" s="994"/>
      <c r="O309" s="994"/>
      <c r="P309" s="994"/>
      <c r="Q309" s="994"/>
      <c r="R309" s="994"/>
      <c r="S309" s="994"/>
      <c r="T309" s="994"/>
      <c r="U309" s="994"/>
      <c r="V309" s="994"/>
      <c r="W309" s="994"/>
      <c r="X309" s="994"/>
      <c r="Y309" s="994"/>
      <c r="Z309" s="994"/>
      <c r="AA309" s="994"/>
      <c r="AB309" s="994"/>
      <c r="AC309" s="994"/>
      <c r="AD309" s="994"/>
      <c r="AE309" s="994"/>
      <c r="AF309" s="994"/>
      <c r="AG309" s="994"/>
      <c r="AH309" s="994"/>
      <c r="AI309" s="994"/>
      <c r="AJ309" s="994"/>
    </row>
    <row r="310" spans="2:36" x14ac:dyDescent="0.25">
      <c r="B310" s="686"/>
      <c r="C310" s="686"/>
      <c r="D310" s="686"/>
      <c r="E310" s="994"/>
      <c r="F310" s="994"/>
      <c r="G310" s="994"/>
      <c r="H310" s="994"/>
      <c r="I310" s="994"/>
      <c r="J310" s="994"/>
      <c r="K310" s="994"/>
      <c r="L310" s="994"/>
      <c r="M310" s="994"/>
      <c r="N310" s="994"/>
      <c r="O310" s="994"/>
      <c r="P310" s="994"/>
      <c r="Q310" s="994"/>
      <c r="R310" s="994"/>
      <c r="S310" s="994"/>
      <c r="T310" s="994"/>
      <c r="U310" s="994"/>
      <c r="V310" s="994"/>
      <c r="W310" s="994"/>
      <c r="X310" s="994"/>
      <c r="Y310" s="994"/>
      <c r="Z310" s="994"/>
      <c r="AA310" s="994"/>
      <c r="AB310" s="994"/>
      <c r="AC310" s="994"/>
      <c r="AD310" s="994"/>
      <c r="AE310" s="994"/>
      <c r="AF310" s="994"/>
      <c r="AG310" s="994"/>
      <c r="AH310" s="994"/>
      <c r="AI310" s="994"/>
      <c r="AJ310" s="994"/>
    </row>
    <row r="311" spans="2:36" x14ac:dyDescent="0.25">
      <c r="B311" s="686"/>
      <c r="C311" s="686"/>
      <c r="D311" s="686"/>
      <c r="E311" s="994"/>
      <c r="F311" s="994"/>
      <c r="G311" s="994"/>
      <c r="H311" s="994"/>
      <c r="I311" s="994"/>
      <c r="J311" s="994"/>
      <c r="K311" s="994"/>
      <c r="L311" s="994"/>
      <c r="M311" s="994"/>
      <c r="N311" s="994"/>
      <c r="O311" s="994"/>
      <c r="P311" s="994"/>
      <c r="Q311" s="994"/>
      <c r="R311" s="994"/>
      <c r="S311" s="994"/>
      <c r="T311" s="994"/>
      <c r="U311" s="994"/>
      <c r="V311" s="994"/>
      <c r="W311" s="994"/>
      <c r="X311" s="994"/>
      <c r="Y311" s="994"/>
      <c r="Z311" s="994"/>
      <c r="AA311" s="994"/>
      <c r="AB311" s="994"/>
      <c r="AC311" s="994"/>
      <c r="AD311" s="994"/>
      <c r="AE311" s="994"/>
      <c r="AF311" s="994"/>
      <c r="AG311" s="994"/>
      <c r="AH311" s="994"/>
      <c r="AI311" s="994"/>
      <c r="AJ311" s="994"/>
    </row>
    <row r="312" spans="2:36" x14ac:dyDescent="0.25">
      <c r="B312" s="686"/>
      <c r="C312" s="686"/>
      <c r="D312" s="686"/>
      <c r="E312" s="994"/>
      <c r="F312" s="994"/>
      <c r="G312" s="994"/>
      <c r="H312" s="994"/>
      <c r="I312" s="994"/>
      <c r="J312" s="994"/>
      <c r="K312" s="994"/>
      <c r="L312" s="994"/>
      <c r="M312" s="994"/>
      <c r="N312" s="994"/>
      <c r="O312" s="994"/>
      <c r="P312" s="994"/>
      <c r="Q312" s="994"/>
      <c r="R312" s="994"/>
      <c r="S312" s="994"/>
      <c r="T312" s="994"/>
      <c r="U312" s="994"/>
      <c r="V312" s="994"/>
      <c r="W312" s="994"/>
      <c r="X312" s="994"/>
      <c r="Y312" s="994"/>
      <c r="Z312" s="994"/>
      <c r="AA312" s="994"/>
      <c r="AB312" s="994"/>
      <c r="AC312" s="994"/>
      <c r="AD312" s="994"/>
      <c r="AE312" s="994"/>
      <c r="AF312" s="994"/>
      <c r="AG312" s="994"/>
      <c r="AH312" s="994"/>
      <c r="AI312" s="994"/>
      <c r="AJ312" s="994"/>
    </row>
    <row r="313" spans="2:36" x14ac:dyDescent="0.25">
      <c r="B313" s="686"/>
      <c r="C313" s="686"/>
      <c r="D313" s="686"/>
      <c r="E313" s="994"/>
      <c r="F313" s="994"/>
      <c r="G313" s="994"/>
      <c r="H313" s="994"/>
      <c r="I313" s="994"/>
      <c r="J313" s="994"/>
      <c r="K313" s="994"/>
      <c r="L313" s="994"/>
      <c r="M313" s="994"/>
      <c r="N313" s="994"/>
      <c r="O313" s="994"/>
      <c r="P313" s="994"/>
      <c r="Q313" s="994"/>
      <c r="R313" s="994"/>
      <c r="S313" s="994"/>
      <c r="T313" s="994"/>
      <c r="U313" s="994"/>
      <c r="V313" s="994"/>
      <c r="W313" s="994"/>
      <c r="X313" s="994"/>
      <c r="Y313" s="994"/>
      <c r="Z313" s="994"/>
      <c r="AA313" s="994"/>
      <c r="AB313" s="994"/>
      <c r="AC313" s="994"/>
      <c r="AD313" s="994"/>
      <c r="AE313" s="994"/>
      <c r="AF313" s="994"/>
      <c r="AG313" s="994"/>
      <c r="AH313" s="994"/>
      <c r="AI313" s="994"/>
      <c r="AJ313" s="994"/>
    </row>
    <row r="314" spans="2:36" x14ac:dyDescent="0.25">
      <c r="B314" s="686"/>
      <c r="C314" s="686"/>
      <c r="D314" s="686"/>
      <c r="E314" s="994"/>
      <c r="F314" s="994"/>
      <c r="G314" s="994"/>
      <c r="H314" s="994"/>
      <c r="I314" s="994"/>
      <c r="J314" s="994"/>
      <c r="K314" s="994"/>
      <c r="L314" s="994"/>
      <c r="M314" s="994"/>
      <c r="N314" s="994"/>
      <c r="O314" s="994"/>
      <c r="P314" s="994"/>
      <c r="Q314" s="994"/>
      <c r="R314" s="994"/>
      <c r="S314" s="994"/>
      <c r="T314" s="994"/>
      <c r="U314" s="994"/>
      <c r="V314" s="994"/>
      <c r="W314" s="994"/>
      <c r="X314" s="994"/>
      <c r="Y314" s="994"/>
      <c r="Z314" s="994"/>
      <c r="AA314" s="994"/>
      <c r="AB314" s="994"/>
      <c r="AC314" s="994"/>
      <c r="AD314" s="994"/>
      <c r="AE314" s="994"/>
      <c r="AF314" s="994"/>
      <c r="AG314" s="994"/>
      <c r="AH314" s="994"/>
      <c r="AI314" s="994"/>
      <c r="AJ314" s="994"/>
    </row>
    <row r="315" spans="2:36" x14ac:dyDescent="0.25">
      <c r="B315" s="686"/>
      <c r="C315" s="686"/>
      <c r="D315" s="686"/>
      <c r="E315" s="994"/>
      <c r="F315" s="994"/>
      <c r="G315" s="994"/>
      <c r="H315" s="994"/>
      <c r="I315" s="994"/>
      <c r="J315" s="994"/>
      <c r="K315" s="994"/>
      <c r="L315" s="994"/>
      <c r="M315" s="994"/>
      <c r="N315" s="994"/>
      <c r="O315" s="994"/>
      <c r="P315" s="994"/>
      <c r="Q315" s="994"/>
      <c r="R315" s="994"/>
      <c r="S315" s="994"/>
      <c r="T315" s="994"/>
      <c r="U315" s="994"/>
      <c r="V315" s="994"/>
      <c r="W315" s="994"/>
      <c r="X315" s="994"/>
      <c r="Y315" s="994"/>
      <c r="Z315" s="994"/>
      <c r="AA315" s="994"/>
      <c r="AB315" s="994"/>
      <c r="AC315" s="994"/>
      <c r="AD315" s="994"/>
      <c r="AE315" s="994"/>
      <c r="AF315" s="994"/>
      <c r="AG315" s="994"/>
      <c r="AH315" s="994"/>
      <c r="AI315" s="994"/>
      <c r="AJ315" s="994"/>
    </row>
    <row r="316" spans="2:36" x14ac:dyDescent="0.25">
      <c r="B316" s="686"/>
      <c r="C316" s="686"/>
      <c r="D316" s="686"/>
      <c r="E316" s="994"/>
      <c r="F316" s="994"/>
      <c r="G316" s="994"/>
      <c r="H316" s="994"/>
      <c r="I316" s="994"/>
      <c r="J316" s="994"/>
      <c r="K316" s="994"/>
      <c r="L316" s="994"/>
      <c r="M316" s="994"/>
      <c r="N316" s="994"/>
      <c r="O316" s="994"/>
      <c r="P316" s="994"/>
      <c r="Q316" s="994"/>
      <c r="R316" s="994"/>
      <c r="S316" s="994"/>
      <c r="T316" s="994"/>
      <c r="U316" s="994"/>
      <c r="V316" s="994"/>
      <c r="W316" s="994"/>
      <c r="X316" s="994"/>
      <c r="Y316" s="994"/>
      <c r="Z316" s="994"/>
      <c r="AA316" s="994"/>
      <c r="AB316" s="994"/>
      <c r="AC316" s="994"/>
      <c r="AD316" s="994"/>
      <c r="AE316" s="994"/>
      <c r="AF316" s="994"/>
      <c r="AG316" s="994"/>
      <c r="AH316" s="994"/>
      <c r="AI316" s="994"/>
      <c r="AJ316" s="994"/>
    </row>
    <row r="317" spans="2:36" x14ac:dyDescent="0.25">
      <c r="B317" s="686"/>
      <c r="C317" s="686"/>
      <c r="D317" s="686"/>
      <c r="E317" s="994"/>
      <c r="F317" s="994"/>
      <c r="G317" s="994"/>
      <c r="H317" s="994"/>
      <c r="I317" s="994"/>
      <c r="J317" s="994"/>
      <c r="K317" s="994"/>
      <c r="L317" s="994"/>
      <c r="M317" s="994"/>
      <c r="N317" s="994"/>
      <c r="O317" s="994"/>
      <c r="P317" s="994"/>
      <c r="Q317" s="994"/>
      <c r="R317" s="994"/>
      <c r="S317" s="994"/>
      <c r="T317" s="994"/>
      <c r="U317" s="994"/>
      <c r="V317" s="994"/>
      <c r="W317" s="994"/>
      <c r="X317" s="994"/>
      <c r="Y317" s="994"/>
      <c r="Z317" s="994"/>
      <c r="AA317" s="994"/>
      <c r="AB317" s="994"/>
      <c r="AC317" s="994"/>
      <c r="AD317" s="994"/>
      <c r="AE317" s="994"/>
      <c r="AF317" s="994"/>
      <c r="AG317" s="994"/>
      <c r="AH317" s="994"/>
      <c r="AI317" s="994"/>
      <c r="AJ317" s="994"/>
    </row>
    <row r="318" spans="2:36" x14ac:dyDescent="0.25">
      <c r="B318" s="686"/>
      <c r="C318" s="686"/>
      <c r="D318" s="686"/>
      <c r="E318" s="994"/>
      <c r="F318" s="994"/>
      <c r="G318" s="994"/>
      <c r="H318" s="994"/>
      <c r="I318" s="994"/>
      <c r="J318" s="994"/>
      <c r="K318" s="994"/>
      <c r="L318" s="994"/>
      <c r="M318" s="994"/>
      <c r="N318" s="994"/>
      <c r="O318" s="994"/>
      <c r="P318" s="994"/>
      <c r="Q318" s="994"/>
      <c r="R318" s="994"/>
      <c r="S318" s="994"/>
      <c r="T318" s="994"/>
      <c r="U318" s="994"/>
      <c r="V318" s="994"/>
      <c r="W318" s="994"/>
      <c r="X318" s="994"/>
      <c r="Y318" s="994"/>
      <c r="Z318" s="994"/>
      <c r="AA318" s="994"/>
      <c r="AB318" s="994"/>
      <c r="AC318" s="994"/>
      <c r="AD318" s="994"/>
      <c r="AE318" s="994"/>
      <c r="AF318" s="994"/>
      <c r="AG318" s="994"/>
      <c r="AH318" s="994"/>
      <c r="AI318" s="994"/>
      <c r="AJ318" s="994"/>
    </row>
    <row r="319" spans="2:36" x14ac:dyDescent="0.25">
      <c r="B319" s="686"/>
      <c r="C319" s="686"/>
      <c r="D319" s="686"/>
      <c r="E319" s="994"/>
      <c r="F319" s="994"/>
      <c r="G319" s="994"/>
      <c r="H319" s="994"/>
      <c r="I319" s="994"/>
      <c r="J319" s="994"/>
      <c r="K319" s="994"/>
      <c r="L319" s="994"/>
      <c r="M319" s="994"/>
      <c r="N319" s="994"/>
      <c r="O319" s="994"/>
      <c r="P319" s="994"/>
      <c r="Q319" s="994"/>
      <c r="R319" s="994"/>
      <c r="S319" s="994"/>
      <c r="T319" s="994"/>
      <c r="U319" s="994"/>
      <c r="V319" s="994"/>
      <c r="W319" s="994"/>
      <c r="X319" s="994"/>
      <c r="Y319" s="994"/>
      <c r="Z319" s="994"/>
      <c r="AA319" s="994"/>
      <c r="AB319" s="994"/>
      <c r="AC319" s="994"/>
      <c r="AD319" s="994"/>
      <c r="AE319" s="994"/>
      <c r="AF319" s="994"/>
      <c r="AG319" s="994"/>
      <c r="AH319" s="994"/>
      <c r="AI319" s="994"/>
      <c r="AJ319" s="994"/>
    </row>
    <row r="320" spans="2:36" x14ac:dyDescent="0.25">
      <c r="B320" s="686"/>
      <c r="C320" s="686"/>
      <c r="D320" s="686"/>
      <c r="E320" s="994"/>
      <c r="F320" s="994"/>
      <c r="G320" s="994"/>
      <c r="H320" s="994"/>
      <c r="I320" s="994"/>
      <c r="J320" s="994"/>
      <c r="K320" s="994"/>
      <c r="L320" s="994"/>
      <c r="M320" s="994"/>
      <c r="N320" s="994"/>
      <c r="O320" s="994"/>
      <c r="P320" s="994"/>
      <c r="Q320" s="994"/>
      <c r="R320" s="994"/>
      <c r="S320" s="994"/>
      <c r="T320" s="994"/>
      <c r="U320" s="994"/>
      <c r="V320" s="994"/>
      <c r="W320" s="994"/>
      <c r="X320" s="994"/>
      <c r="Y320" s="994"/>
      <c r="Z320" s="994"/>
      <c r="AA320" s="994"/>
      <c r="AB320" s="994"/>
      <c r="AC320" s="994"/>
      <c r="AD320" s="994"/>
      <c r="AE320" s="994"/>
      <c r="AF320" s="994"/>
      <c r="AG320" s="994"/>
      <c r="AH320" s="994"/>
      <c r="AI320" s="994"/>
      <c r="AJ320" s="994"/>
    </row>
    <row r="321" spans="2:36" x14ac:dyDescent="0.25">
      <c r="B321" s="686"/>
      <c r="C321" s="686"/>
      <c r="D321" s="686"/>
      <c r="E321" s="994"/>
      <c r="F321" s="994"/>
      <c r="G321" s="994"/>
      <c r="H321" s="994"/>
      <c r="I321" s="994"/>
      <c r="J321" s="994"/>
      <c r="K321" s="994"/>
      <c r="L321" s="994"/>
      <c r="M321" s="994"/>
      <c r="N321" s="994"/>
      <c r="O321" s="994"/>
      <c r="P321" s="994"/>
      <c r="Q321" s="994"/>
      <c r="R321" s="994"/>
      <c r="S321" s="994"/>
      <c r="T321" s="994"/>
      <c r="U321" s="994"/>
      <c r="V321" s="994"/>
      <c r="W321" s="994"/>
      <c r="X321" s="994"/>
      <c r="Y321" s="994"/>
      <c r="Z321" s="994"/>
      <c r="AA321" s="994"/>
      <c r="AB321" s="994"/>
      <c r="AC321" s="994"/>
      <c r="AD321" s="994"/>
      <c r="AE321" s="994"/>
      <c r="AF321" s="994"/>
      <c r="AG321" s="994"/>
      <c r="AH321" s="994"/>
      <c r="AI321" s="994"/>
      <c r="AJ321" s="994"/>
    </row>
    <row r="322" spans="2:36" x14ac:dyDescent="0.25">
      <c r="B322" s="686"/>
      <c r="C322" s="686"/>
      <c r="D322" s="686"/>
      <c r="E322" s="994"/>
      <c r="F322" s="994"/>
      <c r="G322" s="994"/>
      <c r="H322" s="994"/>
      <c r="I322" s="994"/>
      <c r="J322" s="994"/>
      <c r="K322" s="994"/>
      <c r="L322" s="994"/>
      <c r="M322" s="994"/>
      <c r="N322" s="994"/>
      <c r="O322" s="994"/>
      <c r="P322" s="994"/>
      <c r="Q322" s="994"/>
      <c r="R322" s="994"/>
      <c r="S322" s="994"/>
      <c r="T322" s="994"/>
      <c r="U322" s="994"/>
      <c r="V322" s="994"/>
      <c r="W322" s="994"/>
      <c r="X322" s="994"/>
      <c r="Y322" s="994"/>
      <c r="Z322" s="994"/>
      <c r="AA322" s="994"/>
      <c r="AB322" s="994"/>
      <c r="AC322" s="994"/>
      <c r="AD322" s="994"/>
      <c r="AE322" s="994"/>
      <c r="AF322" s="994"/>
      <c r="AG322" s="994"/>
      <c r="AH322" s="994"/>
      <c r="AI322" s="994"/>
      <c r="AJ322" s="994"/>
    </row>
    <row r="323" spans="2:36" x14ac:dyDescent="0.25">
      <c r="B323" s="686"/>
      <c r="C323" s="686"/>
      <c r="D323" s="686"/>
      <c r="E323" s="994"/>
      <c r="F323" s="994"/>
      <c r="G323" s="994"/>
      <c r="H323" s="994"/>
      <c r="I323" s="994"/>
      <c r="J323" s="994"/>
      <c r="K323" s="994"/>
      <c r="L323" s="994"/>
      <c r="M323" s="994"/>
      <c r="N323" s="994"/>
      <c r="O323" s="994"/>
      <c r="P323" s="994"/>
      <c r="Q323" s="994"/>
      <c r="R323" s="994"/>
      <c r="S323" s="994"/>
      <c r="T323" s="994"/>
      <c r="U323" s="994"/>
      <c r="V323" s="994"/>
      <c r="W323" s="994"/>
      <c r="X323" s="994"/>
      <c r="Y323" s="994"/>
      <c r="Z323" s="994"/>
      <c r="AA323" s="994"/>
      <c r="AB323" s="994"/>
      <c r="AC323" s="994"/>
      <c r="AD323" s="994"/>
      <c r="AE323" s="994"/>
      <c r="AF323" s="994"/>
      <c r="AG323" s="994"/>
      <c r="AH323" s="994"/>
      <c r="AI323" s="994"/>
      <c r="AJ323" s="994"/>
    </row>
    <row r="324" spans="2:36" x14ac:dyDescent="0.25">
      <c r="B324" s="686"/>
      <c r="C324" s="686"/>
      <c r="D324" s="686"/>
      <c r="E324" s="994"/>
      <c r="F324" s="994"/>
      <c r="G324" s="994"/>
      <c r="H324" s="994"/>
      <c r="I324" s="994"/>
      <c r="J324" s="994"/>
      <c r="K324" s="994"/>
      <c r="L324" s="994"/>
      <c r="M324" s="994"/>
      <c r="N324" s="994"/>
      <c r="O324" s="994"/>
      <c r="P324" s="994"/>
      <c r="Q324" s="994"/>
      <c r="R324" s="994"/>
      <c r="S324" s="994"/>
      <c r="T324" s="994"/>
      <c r="U324" s="994"/>
      <c r="V324" s="994"/>
      <c r="W324" s="994"/>
      <c r="X324" s="994"/>
      <c r="Y324" s="994"/>
      <c r="Z324" s="994"/>
      <c r="AA324" s="994"/>
      <c r="AB324" s="994"/>
      <c r="AC324" s="994"/>
      <c r="AD324" s="994"/>
      <c r="AE324" s="994"/>
      <c r="AF324" s="994"/>
      <c r="AG324" s="994"/>
      <c r="AH324" s="994"/>
      <c r="AI324" s="994"/>
      <c r="AJ324" s="994"/>
    </row>
    <row r="325" spans="2:36" x14ac:dyDescent="0.25">
      <c r="B325" s="686"/>
      <c r="C325" s="686"/>
      <c r="D325" s="686"/>
      <c r="E325" s="994"/>
      <c r="F325" s="994"/>
      <c r="G325" s="994"/>
      <c r="H325" s="994"/>
      <c r="I325" s="994"/>
      <c r="J325" s="994"/>
      <c r="K325" s="994"/>
      <c r="L325" s="994"/>
      <c r="M325" s="994"/>
      <c r="N325" s="994"/>
      <c r="O325" s="994"/>
      <c r="P325" s="994"/>
      <c r="Q325" s="994"/>
      <c r="R325" s="994"/>
      <c r="S325" s="994"/>
      <c r="T325" s="994"/>
      <c r="U325" s="994"/>
      <c r="V325" s="994"/>
      <c r="W325" s="994"/>
      <c r="X325" s="994"/>
      <c r="Y325" s="994"/>
      <c r="Z325" s="994"/>
      <c r="AA325" s="994"/>
      <c r="AB325" s="994"/>
      <c r="AC325" s="994"/>
      <c r="AD325" s="994"/>
      <c r="AE325" s="994"/>
      <c r="AF325" s="994"/>
      <c r="AG325" s="994"/>
      <c r="AH325" s="994"/>
      <c r="AI325" s="994"/>
      <c r="AJ325" s="994"/>
    </row>
    <row r="326" spans="2:36" x14ac:dyDescent="0.25">
      <c r="B326" s="686"/>
      <c r="C326" s="686"/>
      <c r="D326" s="686"/>
      <c r="E326" s="994"/>
      <c r="F326" s="994"/>
      <c r="G326" s="994"/>
      <c r="H326" s="994"/>
      <c r="I326" s="994"/>
      <c r="J326" s="994"/>
      <c r="K326" s="994"/>
      <c r="L326" s="994"/>
      <c r="M326" s="994"/>
      <c r="N326" s="994"/>
      <c r="O326" s="994"/>
      <c r="P326" s="994"/>
      <c r="Q326" s="994"/>
      <c r="R326" s="994"/>
      <c r="S326" s="994"/>
      <c r="T326" s="994"/>
      <c r="U326" s="994"/>
      <c r="V326" s="994"/>
      <c r="W326" s="994"/>
      <c r="X326" s="994"/>
      <c r="Y326" s="994"/>
      <c r="Z326" s="994"/>
      <c r="AA326" s="994"/>
      <c r="AB326" s="994"/>
      <c r="AC326" s="994"/>
      <c r="AD326" s="994"/>
      <c r="AE326" s="994"/>
      <c r="AF326" s="994"/>
      <c r="AG326" s="994"/>
      <c r="AH326" s="994"/>
      <c r="AI326" s="994"/>
      <c r="AJ326" s="994"/>
    </row>
    <row r="327" spans="2:36" x14ac:dyDescent="0.25">
      <c r="B327" s="686"/>
      <c r="C327" s="686"/>
      <c r="D327" s="686"/>
      <c r="E327" s="994"/>
      <c r="F327" s="994"/>
      <c r="G327" s="994"/>
      <c r="H327" s="994"/>
      <c r="I327" s="994"/>
      <c r="J327" s="994"/>
      <c r="K327" s="994"/>
      <c r="L327" s="994"/>
      <c r="M327" s="994"/>
      <c r="N327" s="994"/>
      <c r="O327" s="994"/>
      <c r="P327" s="994"/>
      <c r="Q327" s="994"/>
      <c r="R327" s="994"/>
      <c r="S327" s="994"/>
      <c r="T327" s="994"/>
      <c r="U327" s="994"/>
      <c r="V327" s="994"/>
      <c r="W327" s="994"/>
      <c r="X327" s="994"/>
      <c r="Y327" s="994"/>
      <c r="Z327" s="994"/>
      <c r="AA327" s="994"/>
      <c r="AB327" s="994"/>
      <c r="AC327" s="994"/>
      <c r="AD327" s="994"/>
      <c r="AE327" s="994"/>
      <c r="AF327" s="994"/>
      <c r="AG327" s="994"/>
      <c r="AH327" s="994"/>
      <c r="AI327" s="994"/>
      <c r="AJ327" s="994"/>
    </row>
    <row r="328" spans="2:36" x14ac:dyDescent="0.25">
      <c r="B328" s="686"/>
      <c r="C328" s="686"/>
      <c r="D328" s="686"/>
      <c r="E328" s="994"/>
      <c r="F328" s="994"/>
      <c r="G328" s="994"/>
      <c r="H328" s="994"/>
      <c r="I328" s="994"/>
      <c r="J328" s="994"/>
      <c r="K328" s="994"/>
      <c r="L328" s="994"/>
      <c r="M328" s="994"/>
      <c r="N328" s="994"/>
      <c r="O328" s="994"/>
      <c r="P328" s="994"/>
      <c r="Q328" s="994"/>
      <c r="R328" s="994"/>
      <c r="S328" s="994"/>
      <c r="T328" s="994"/>
      <c r="U328" s="994"/>
      <c r="V328" s="994"/>
      <c r="W328" s="994"/>
      <c r="X328" s="994"/>
      <c r="Y328" s="994"/>
      <c r="Z328" s="994"/>
      <c r="AA328" s="994"/>
      <c r="AB328" s="994"/>
      <c r="AC328" s="994"/>
      <c r="AD328" s="994"/>
      <c r="AE328" s="994"/>
      <c r="AF328" s="994"/>
      <c r="AG328" s="994"/>
      <c r="AH328" s="994"/>
      <c r="AI328" s="994"/>
      <c r="AJ328" s="994"/>
    </row>
    <row r="329" spans="2:36" x14ac:dyDescent="0.25">
      <c r="B329" s="686"/>
      <c r="C329" s="686"/>
      <c r="D329" s="686"/>
      <c r="E329" s="994"/>
      <c r="F329" s="994"/>
      <c r="G329" s="994"/>
      <c r="H329" s="994"/>
      <c r="I329" s="994"/>
      <c r="J329" s="994"/>
      <c r="K329" s="994"/>
      <c r="L329" s="994"/>
      <c r="M329" s="994"/>
      <c r="N329" s="994"/>
      <c r="O329" s="994"/>
      <c r="P329" s="994"/>
      <c r="Q329" s="994"/>
      <c r="R329" s="994"/>
      <c r="S329" s="994"/>
      <c r="T329" s="994"/>
      <c r="U329" s="994"/>
      <c r="V329" s="994"/>
      <c r="W329" s="994"/>
      <c r="X329" s="994"/>
      <c r="Y329" s="994"/>
      <c r="Z329" s="994"/>
      <c r="AA329" s="994"/>
      <c r="AB329" s="994"/>
      <c r="AC329" s="994"/>
      <c r="AD329" s="994"/>
      <c r="AE329" s="994"/>
      <c r="AF329" s="994"/>
      <c r="AG329" s="994"/>
      <c r="AH329" s="994"/>
      <c r="AI329" s="994"/>
      <c r="AJ329" s="994"/>
    </row>
    <row r="330" spans="2:36" x14ac:dyDescent="0.25">
      <c r="B330" s="686"/>
      <c r="C330" s="686"/>
      <c r="D330" s="686"/>
      <c r="E330" s="994"/>
      <c r="F330" s="994"/>
      <c r="G330" s="994"/>
      <c r="H330" s="994"/>
      <c r="I330" s="994"/>
      <c r="J330" s="994"/>
      <c r="K330" s="994"/>
      <c r="L330" s="994"/>
      <c r="M330" s="994"/>
      <c r="N330" s="994"/>
      <c r="O330" s="994"/>
      <c r="P330" s="994"/>
      <c r="Q330" s="994"/>
      <c r="R330" s="994"/>
      <c r="S330" s="994"/>
      <c r="T330" s="994"/>
      <c r="U330" s="994"/>
      <c r="V330" s="994"/>
      <c r="W330" s="994"/>
      <c r="X330" s="994"/>
      <c r="Y330" s="994"/>
      <c r="Z330" s="994"/>
      <c r="AA330" s="994"/>
      <c r="AB330" s="994"/>
      <c r="AC330" s="994"/>
      <c r="AD330" s="994"/>
      <c r="AE330" s="994"/>
      <c r="AF330" s="994"/>
      <c r="AG330" s="994"/>
      <c r="AH330" s="994"/>
      <c r="AI330" s="994"/>
      <c r="AJ330" s="994"/>
    </row>
    <row r="331" spans="2:36" x14ac:dyDescent="0.25">
      <c r="B331" s="686"/>
      <c r="C331" s="686"/>
      <c r="D331" s="686"/>
      <c r="E331" s="994"/>
      <c r="F331" s="994"/>
      <c r="G331" s="994"/>
      <c r="H331" s="994"/>
      <c r="I331" s="994"/>
      <c r="J331" s="994"/>
      <c r="K331" s="994"/>
      <c r="L331" s="994"/>
      <c r="M331" s="994"/>
      <c r="N331" s="994"/>
      <c r="O331" s="994"/>
      <c r="P331" s="994"/>
      <c r="Q331" s="994"/>
      <c r="R331" s="994"/>
      <c r="S331" s="994"/>
      <c r="T331" s="994"/>
      <c r="U331" s="994"/>
      <c r="V331" s="994"/>
      <c r="W331" s="994"/>
      <c r="X331" s="994"/>
      <c r="Y331" s="994"/>
      <c r="Z331" s="994"/>
      <c r="AA331" s="994"/>
      <c r="AB331" s="994"/>
      <c r="AC331" s="994"/>
      <c r="AD331" s="994"/>
      <c r="AE331" s="994"/>
      <c r="AF331" s="994"/>
      <c r="AG331" s="994"/>
      <c r="AH331" s="994"/>
      <c r="AI331" s="994"/>
      <c r="AJ331" s="994"/>
    </row>
    <row r="332" spans="2:36" x14ac:dyDescent="0.25">
      <c r="B332" s="686"/>
      <c r="C332" s="686"/>
      <c r="D332" s="686"/>
      <c r="E332" s="994"/>
      <c r="F332" s="994"/>
      <c r="G332" s="994"/>
      <c r="H332" s="994"/>
      <c r="I332" s="994"/>
      <c r="J332" s="994"/>
      <c r="K332" s="994"/>
      <c r="L332" s="994"/>
      <c r="M332" s="994"/>
      <c r="N332" s="994"/>
      <c r="O332" s="994"/>
      <c r="P332" s="994"/>
      <c r="Q332" s="994"/>
      <c r="R332" s="994"/>
      <c r="S332" s="994"/>
      <c r="T332" s="994"/>
      <c r="U332" s="994"/>
      <c r="V332" s="994"/>
      <c r="W332" s="994"/>
      <c r="X332" s="994"/>
      <c r="Y332" s="994"/>
      <c r="Z332" s="994"/>
      <c r="AA332" s="994"/>
      <c r="AB332" s="994"/>
      <c r="AC332" s="994"/>
      <c r="AD332" s="994"/>
      <c r="AE332" s="994"/>
      <c r="AF332" s="994"/>
      <c r="AG332" s="994"/>
      <c r="AH332" s="994"/>
      <c r="AI332" s="994"/>
      <c r="AJ332" s="994"/>
    </row>
    <row r="333" spans="2:36" x14ac:dyDescent="0.25">
      <c r="B333" s="686"/>
      <c r="C333" s="686"/>
      <c r="D333" s="686"/>
      <c r="E333" s="994"/>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4"/>
      <c r="AC333" s="994"/>
      <c r="AD333" s="994"/>
      <c r="AE333" s="994"/>
      <c r="AF333" s="994"/>
      <c r="AG333" s="994"/>
      <c r="AH333" s="994"/>
      <c r="AI333" s="994"/>
      <c r="AJ333" s="994"/>
    </row>
    <row r="334" spans="2:36" x14ac:dyDescent="0.25">
      <c r="B334" s="686"/>
      <c r="C334" s="686"/>
      <c r="D334" s="686"/>
      <c r="E334" s="994"/>
      <c r="F334" s="994"/>
      <c r="G334" s="994"/>
      <c r="H334" s="994"/>
      <c r="I334" s="994"/>
      <c r="J334" s="994"/>
      <c r="K334" s="994"/>
      <c r="L334" s="994"/>
      <c r="M334" s="994"/>
      <c r="N334" s="994"/>
      <c r="O334" s="994"/>
      <c r="P334" s="994"/>
      <c r="Q334" s="994"/>
      <c r="R334" s="994"/>
      <c r="S334" s="994"/>
      <c r="T334" s="994"/>
      <c r="U334" s="994"/>
      <c r="V334" s="994"/>
      <c r="W334" s="994"/>
      <c r="X334" s="994"/>
      <c r="Y334" s="994"/>
      <c r="Z334" s="994"/>
      <c r="AA334" s="994"/>
      <c r="AB334" s="994"/>
      <c r="AC334" s="994"/>
      <c r="AD334" s="994"/>
      <c r="AE334" s="994"/>
      <c r="AF334" s="994"/>
      <c r="AG334" s="994"/>
      <c r="AH334" s="994"/>
      <c r="AI334" s="994"/>
      <c r="AJ334" s="994"/>
    </row>
    <row r="335" spans="2:36" x14ac:dyDescent="0.25">
      <c r="B335" s="686"/>
      <c r="C335" s="686"/>
      <c r="D335" s="686"/>
      <c r="E335" s="994"/>
      <c r="F335" s="994"/>
      <c r="G335" s="994"/>
      <c r="H335" s="994"/>
      <c r="I335" s="994"/>
      <c r="J335" s="994"/>
      <c r="K335" s="994"/>
      <c r="L335" s="994"/>
      <c r="M335" s="994"/>
      <c r="N335" s="994"/>
      <c r="O335" s="994"/>
      <c r="P335" s="994"/>
      <c r="Q335" s="994"/>
      <c r="R335" s="994"/>
      <c r="S335" s="994"/>
      <c r="T335" s="994"/>
      <c r="U335" s="994"/>
      <c r="V335" s="994"/>
      <c r="W335" s="994"/>
      <c r="X335" s="994"/>
      <c r="Y335" s="994"/>
      <c r="Z335" s="994"/>
      <c r="AA335" s="994"/>
      <c r="AB335" s="994"/>
      <c r="AC335" s="994"/>
      <c r="AD335" s="994"/>
      <c r="AE335" s="994"/>
      <c r="AF335" s="994"/>
      <c r="AG335" s="994"/>
      <c r="AH335" s="994"/>
      <c r="AI335" s="994"/>
      <c r="AJ335" s="994"/>
    </row>
    <row r="336" spans="2:36" x14ac:dyDescent="0.25">
      <c r="B336" s="686"/>
      <c r="C336" s="686"/>
      <c r="D336" s="686"/>
      <c r="E336" s="994"/>
      <c r="F336" s="994"/>
      <c r="G336" s="994"/>
      <c r="H336" s="994"/>
      <c r="I336" s="994"/>
      <c r="J336" s="994"/>
      <c r="K336" s="994"/>
      <c r="L336" s="994"/>
      <c r="M336" s="994"/>
      <c r="N336" s="994"/>
      <c r="O336" s="994"/>
      <c r="P336" s="994"/>
      <c r="Q336" s="994"/>
      <c r="R336" s="994"/>
      <c r="S336" s="994"/>
      <c r="T336" s="994"/>
      <c r="U336" s="994"/>
      <c r="V336" s="994"/>
      <c r="W336" s="994"/>
      <c r="X336" s="994"/>
      <c r="Y336" s="994"/>
      <c r="Z336" s="994"/>
      <c r="AA336" s="994"/>
      <c r="AB336" s="994"/>
      <c r="AC336" s="994"/>
      <c r="AD336" s="994"/>
      <c r="AE336" s="994"/>
      <c r="AF336" s="994"/>
      <c r="AG336" s="994"/>
      <c r="AH336" s="994"/>
      <c r="AI336" s="994"/>
      <c r="AJ336" s="994"/>
    </row>
    <row r="337" spans="2:36" x14ac:dyDescent="0.25">
      <c r="B337" s="686"/>
      <c r="C337" s="686"/>
      <c r="D337" s="686"/>
      <c r="E337" s="994"/>
      <c r="F337" s="994"/>
      <c r="G337" s="994"/>
      <c r="H337" s="994"/>
      <c r="I337" s="994"/>
      <c r="J337" s="994"/>
      <c r="K337" s="994"/>
      <c r="L337" s="994"/>
      <c r="M337" s="994"/>
      <c r="N337" s="994"/>
      <c r="O337" s="994"/>
      <c r="P337" s="994"/>
      <c r="Q337" s="994"/>
      <c r="R337" s="994"/>
      <c r="S337" s="994"/>
      <c r="T337" s="994"/>
      <c r="U337" s="994"/>
      <c r="V337" s="994"/>
      <c r="W337" s="994"/>
      <c r="X337" s="994"/>
      <c r="Y337" s="994"/>
      <c r="Z337" s="994"/>
      <c r="AA337" s="994"/>
      <c r="AB337" s="994"/>
      <c r="AC337" s="994"/>
      <c r="AD337" s="994"/>
      <c r="AE337" s="994"/>
      <c r="AF337" s="994"/>
      <c r="AG337" s="994"/>
      <c r="AH337" s="994"/>
      <c r="AI337" s="994"/>
      <c r="AJ337" s="994"/>
    </row>
    <row r="338" spans="2:36" x14ac:dyDescent="0.25">
      <c r="B338" s="686"/>
      <c r="C338" s="686"/>
      <c r="D338" s="686"/>
      <c r="E338" s="994"/>
      <c r="F338" s="994"/>
      <c r="G338" s="994"/>
      <c r="H338" s="994"/>
      <c r="I338" s="994"/>
      <c r="J338" s="994"/>
      <c r="K338" s="994"/>
      <c r="L338" s="994"/>
      <c r="M338" s="994"/>
      <c r="N338" s="994"/>
      <c r="O338" s="994"/>
      <c r="P338" s="994"/>
      <c r="Q338" s="994"/>
      <c r="R338" s="994"/>
      <c r="S338" s="994"/>
      <c r="T338" s="994"/>
      <c r="U338" s="994"/>
      <c r="V338" s="994"/>
      <c r="W338" s="994"/>
      <c r="X338" s="994"/>
      <c r="Y338" s="994"/>
      <c r="Z338" s="994"/>
      <c r="AA338" s="994"/>
      <c r="AB338" s="994"/>
      <c r="AC338" s="994"/>
      <c r="AD338" s="994"/>
      <c r="AE338" s="994"/>
      <c r="AF338" s="994"/>
      <c r="AG338" s="994"/>
      <c r="AH338" s="994"/>
      <c r="AI338" s="994"/>
      <c r="AJ338" s="994"/>
    </row>
    <row r="339" spans="2:36" x14ac:dyDescent="0.25">
      <c r="B339" s="686"/>
      <c r="C339" s="686"/>
      <c r="D339" s="686"/>
      <c r="E339" s="994"/>
      <c r="F339" s="994"/>
      <c r="G339" s="994"/>
      <c r="H339" s="994"/>
      <c r="I339" s="994"/>
      <c r="J339" s="994"/>
      <c r="K339" s="994"/>
      <c r="L339" s="994"/>
      <c r="M339" s="994"/>
      <c r="N339" s="994"/>
      <c r="O339" s="994"/>
      <c r="P339" s="994"/>
      <c r="Q339" s="994"/>
      <c r="R339" s="994"/>
      <c r="S339" s="994"/>
      <c r="T339" s="994"/>
      <c r="U339" s="994"/>
      <c r="V339" s="994"/>
      <c r="W339" s="994"/>
      <c r="X339" s="994"/>
      <c r="Y339" s="994"/>
      <c r="Z339" s="994"/>
      <c r="AA339" s="994"/>
      <c r="AB339" s="994"/>
      <c r="AC339" s="994"/>
      <c r="AD339" s="994"/>
      <c r="AE339" s="994"/>
      <c r="AF339" s="994"/>
      <c r="AG339" s="994"/>
      <c r="AH339" s="994"/>
      <c r="AI339" s="994"/>
      <c r="AJ339" s="994"/>
    </row>
    <row r="340" spans="2:36" x14ac:dyDescent="0.25">
      <c r="B340" s="686"/>
      <c r="C340" s="686"/>
      <c r="D340" s="686"/>
      <c r="E340" s="994"/>
      <c r="F340" s="994"/>
      <c r="G340" s="994"/>
      <c r="H340" s="994"/>
      <c r="I340" s="994"/>
      <c r="J340" s="994"/>
      <c r="K340" s="994"/>
      <c r="L340" s="994"/>
      <c r="M340" s="994"/>
      <c r="N340" s="994"/>
      <c r="O340" s="994"/>
      <c r="P340" s="994"/>
      <c r="Q340" s="994"/>
      <c r="R340" s="994"/>
      <c r="S340" s="994"/>
      <c r="T340" s="994"/>
      <c r="U340" s="994"/>
      <c r="V340" s="994"/>
      <c r="W340" s="994"/>
      <c r="X340" s="994"/>
      <c r="Y340" s="994"/>
      <c r="Z340" s="994"/>
      <c r="AA340" s="994"/>
      <c r="AB340" s="994"/>
      <c r="AC340" s="994"/>
      <c r="AD340" s="994"/>
      <c r="AE340" s="994"/>
      <c r="AF340" s="994"/>
      <c r="AG340" s="994"/>
      <c r="AH340" s="994"/>
      <c r="AI340" s="994"/>
      <c r="AJ340" s="994"/>
    </row>
    <row r="341" spans="2:36" x14ac:dyDescent="0.25">
      <c r="B341" s="686"/>
      <c r="C341" s="686"/>
      <c r="D341" s="686"/>
      <c r="E341" s="994"/>
      <c r="F341" s="994"/>
      <c r="G341" s="994"/>
      <c r="H341" s="994"/>
      <c r="I341" s="994"/>
      <c r="J341" s="994"/>
      <c r="K341" s="994"/>
      <c r="L341" s="994"/>
      <c r="M341" s="994"/>
      <c r="N341" s="994"/>
      <c r="O341" s="994"/>
      <c r="P341" s="994"/>
      <c r="Q341" s="994"/>
      <c r="R341" s="994"/>
      <c r="S341" s="994"/>
      <c r="T341" s="994"/>
      <c r="U341" s="994"/>
      <c r="V341" s="994"/>
      <c r="W341" s="994"/>
      <c r="X341" s="994"/>
      <c r="Y341" s="994"/>
      <c r="Z341" s="994"/>
      <c r="AA341" s="994"/>
      <c r="AB341" s="994"/>
      <c r="AC341" s="994"/>
      <c r="AD341" s="994"/>
      <c r="AE341" s="994"/>
      <c r="AF341" s="994"/>
      <c r="AG341" s="994"/>
      <c r="AH341" s="994"/>
      <c r="AI341" s="994"/>
      <c r="AJ341" s="994"/>
    </row>
    <row r="342" spans="2:36" x14ac:dyDescent="0.25">
      <c r="B342" s="686"/>
      <c r="C342" s="686"/>
      <c r="D342" s="686"/>
      <c r="E342" s="994"/>
      <c r="F342" s="994"/>
      <c r="G342" s="994"/>
      <c r="H342" s="994"/>
      <c r="I342" s="994"/>
      <c r="J342" s="994"/>
      <c r="K342" s="994"/>
      <c r="L342" s="994"/>
      <c r="M342" s="994"/>
      <c r="N342" s="994"/>
      <c r="O342" s="994"/>
      <c r="P342" s="994"/>
      <c r="Q342" s="994"/>
      <c r="R342" s="994"/>
      <c r="S342" s="994"/>
      <c r="T342" s="994"/>
      <c r="U342" s="994"/>
      <c r="V342" s="994"/>
      <c r="W342" s="994"/>
      <c r="X342" s="994"/>
      <c r="Y342" s="994"/>
      <c r="Z342" s="994"/>
      <c r="AA342" s="994"/>
      <c r="AB342" s="994"/>
      <c r="AC342" s="994"/>
      <c r="AD342" s="994"/>
      <c r="AE342" s="994"/>
      <c r="AF342" s="994"/>
      <c r="AG342" s="994"/>
      <c r="AH342" s="994"/>
      <c r="AI342" s="994"/>
      <c r="AJ342" s="994"/>
    </row>
    <row r="343" spans="2:36" x14ac:dyDescent="0.25">
      <c r="B343" s="686"/>
      <c r="C343" s="686"/>
      <c r="D343" s="686"/>
      <c r="E343" s="994"/>
      <c r="F343" s="994"/>
      <c r="G343" s="994"/>
      <c r="H343" s="994"/>
      <c r="I343" s="994"/>
      <c r="J343" s="994"/>
      <c r="K343" s="994"/>
      <c r="L343" s="994"/>
      <c r="M343" s="994"/>
      <c r="N343" s="994"/>
      <c r="O343" s="994"/>
      <c r="P343" s="994"/>
      <c r="Q343" s="994"/>
      <c r="R343" s="994"/>
      <c r="S343" s="994"/>
      <c r="T343" s="994"/>
      <c r="U343" s="994"/>
      <c r="V343" s="994"/>
      <c r="W343" s="994"/>
      <c r="X343" s="994"/>
      <c r="Y343" s="994"/>
      <c r="Z343" s="994"/>
      <c r="AA343" s="994"/>
      <c r="AB343" s="994"/>
      <c r="AC343" s="994"/>
      <c r="AD343" s="994"/>
      <c r="AE343" s="994"/>
      <c r="AF343" s="994"/>
      <c r="AG343" s="994"/>
      <c r="AH343" s="994"/>
      <c r="AI343" s="994"/>
      <c r="AJ343" s="994"/>
    </row>
    <row r="344" spans="2:36" x14ac:dyDescent="0.25">
      <c r="B344" s="686"/>
      <c r="C344" s="686"/>
      <c r="D344" s="686"/>
      <c r="E344" s="994"/>
      <c r="F344" s="994"/>
      <c r="G344" s="994"/>
      <c r="H344" s="994"/>
      <c r="I344" s="994"/>
      <c r="J344" s="994"/>
      <c r="K344" s="994"/>
      <c r="L344" s="994"/>
      <c r="M344" s="994"/>
      <c r="N344" s="994"/>
      <c r="O344" s="994"/>
      <c r="P344" s="994"/>
      <c r="Q344" s="994"/>
      <c r="R344" s="994"/>
      <c r="S344" s="994"/>
      <c r="T344" s="994"/>
      <c r="U344" s="994"/>
      <c r="V344" s="994"/>
      <c r="W344" s="994"/>
      <c r="X344" s="994"/>
      <c r="Y344" s="994"/>
      <c r="Z344" s="994"/>
      <c r="AA344" s="994"/>
      <c r="AB344" s="994"/>
      <c r="AC344" s="994"/>
      <c r="AD344" s="994"/>
      <c r="AE344" s="994"/>
      <c r="AF344" s="994"/>
      <c r="AG344" s="994"/>
      <c r="AH344" s="994"/>
      <c r="AI344" s="994"/>
      <c r="AJ344" s="994"/>
    </row>
    <row r="345" spans="2:36" x14ac:dyDescent="0.25">
      <c r="B345" s="686"/>
      <c r="C345" s="686"/>
      <c r="D345" s="686"/>
      <c r="E345" s="994"/>
      <c r="F345" s="994"/>
      <c r="G345" s="994"/>
      <c r="H345" s="994"/>
      <c r="I345" s="994"/>
      <c r="J345" s="994"/>
      <c r="K345" s="994"/>
      <c r="L345" s="994"/>
      <c r="M345" s="994"/>
      <c r="N345" s="994"/>
      <c r="O345" s="994"/>
      <c r="P345" s="994"/>
      <c r="Q345" s="994"/>
      <c r="R345" s="994"/>
      <c r="S345" s="994"/>
      <c r="T345" s="994"/>
      <c r="U345" s="994"/>
      <c r="V345" s="994"/>
      <c r="W345" s="994"/>
      <c r="X345" s="994"/>
      <c r="Y345" s="994"/>
      <c r="Z345" s="994"/>
      <c r="AA345" s="994"/>
      <c r="AB345" s="994"/>
      <c r="AC345" s="994"/>
      <c r="AD345" s="994"/>
      <c r="AE345" s="994"/>
      <c r="AF345" s="994"/>
      <c r="AG345" s="994"/>
      <c r="AH345" s="994"/>
      <c r="AI345" s="994"/>
      <c r="AJ345" s="994"/>
    </row>
    <row r="346" spans="2:36" x14ac:dyDescent="0.25">
      <c r="B346" s="686"/>
      <c r="C346" s="686"/>
      <c r="D346" s="686"/>
      <c r="E346" s="994"/>
      <c r="F346" s="994"/>
      <c r="G346" s="994"/>
      <c r="H346" s="994"/>
      <c r="I346" s="994"/>
      <c r="J346" s="994"/>
      <c r="K346" s="994"/>
      <c r="L346" s="994"/>
      <c r="M346" s="994"/>
      <c r="N346" s="994"/>
      <c r="O346" s="994"/>
      <c r="P346" s="994"/>
      <c r="Q346" s="994"/>
      <c r="R346" s="994"/>
      <c r="S346" s="994"/>
      <c r="T346" s="994"/>
      <c r="U346" s="994"/>
      <c r="V346" s="994"/>
      <c r="W346" s="994"/>
      <c r="X346" s="994"/>
      <c r="Y346" s="994"/>
      <c r="Z346" s="994"/>
      <c r="AA346" s="994"/>
      <c r="AB346" s="994"/>
      <c r="AC346" s="994"/>
      <c r="AD346" s="994"/>
      <c r="AE346" s="994"/>
      <c r="AF346" s="994"/>
      <c r="AG346" s="994"/>
      <c r="AH346" s="994"/>
      <c r="AI346" s="994"/>
      <c r="AJ346" s="994"/>
    </row>
    <row r="347" spans="2:36" x14ac:dyDescent="0.25">
      <c r="B347" s="686"/>
      <c r="C347" s="686"/>
      <c r="D347" s="686"/>
      <c r="E347" s="994"/>
      <c r="F347" s="994"/>
      <c r="G347" s="994"/>
      <c r="H347" s="994"/>
      <c r="I347" s="994"/>
      <c r="J347" s="994"/>
      <c r="K347" s="994"/>
      <c r="L347" s="994"/>
      <c r="M347" s="994"/>
      <c r="N347" s="994"/>
      <c r="O347" s="994"/>
      <c r="P347" s="994"/>
      <c r="Q347" s="994"/>
      <c r="R347" s="994"/>
      <c r="S347" s="994"/>
      <c r="T347" s="994"/>
      <c r="U347" s="994"/>
      <c r="V347" s="994"/>
      <c r="W347" s="994"/>
      <c r="X347" s="994"/>
      <c r="Y347" s="994"/>
      <c r="Z347" s="994"/>
      <c r="AA347" s="994"/>
      <c r="AB347" s="994"/>
      <c r="AC347" s="994"/>
      <c r="AD347" s="994"/>
      <c r="AE347" s="994"/>
      <c r="AF347" s="994"/>
      <c r="AG347" s="994"/>
      <c r="AH347" s="994"/>
      <c r="AI347" s="994"/>
      <c r="AJ347" s="994"/>
    </row>
    <row r="348" spans="2:36" x14ac:dyDescent="0.25">
      <c r="B348" s="686"/>
      <c r="C348" s="686"/>
      <c r="D348" s="686"/>
      <c r="E348" s="994"/>
      <c r="F348" s="994"/>
      <c r="G348" s="994"/>
      <c r="H348" s="994"/>
      <c r="I348" s="994"/>
      <c r="J348" s="994"/>
      <c r="K348" s="994"/>
      <c r="L348" s="994"/>
      <c r="M348" s="994"/>
      <c r="N348" s="994"/>
      <c r="O348" s="994"/>
      <c r="P348" s="994"/>
      <c r="Q348" s="994"/>
      <c r="R348" s="994"/>
      <c r="S348" s="994"/>
      <c r="T348" s="994"/>
      <c r="U348" s="994"/>
      <c r="V348" s="994"/>
      <c r="W348" s="994"/>
      <c r="X348" s="994"/>
      <c r="Y348" s="994"/>
      <c r="Z348" s="994"/>
      <c r="AA348" s="994"/>
      <c r="AB348" s="994"/>
      <c r="AC348" s="994"/>
      <c r="AD348" s="994"/>
      <c r="AE348" s="994"/>
      <c r="AF348" s="994"/>
      <c r="AG348" s="994"/>
      <c r="AH348" s="994"/>
      <c r="AI348" s="994"/>
      <c r="AJ348" s="994"/>
    </row>
    <row r="349" spans="2:36" x14ac:dyDescent="0.25">
      <c r="B349" s="686"/>
      <c r="C349" s="686"/>
      <c r="D349" s="686"/>
      <c r="E349" s="994"/>
      <c r="F349" s="994"/>
      <c r="G349" s="994"/>
      <c r="H349" s="994"/>
      <c r="I349" s="994"/>
      <c r="J349" s="994"/>
      <c r="K349" s="994"/>
      <c r="L349" s="994"/>
      <c r="M349" s="994"/>
      <c r="N349" s="994"/>
      <c r="O349" s="994"/>
      <c r="P349" s="994"/>
      <c r="Q349" s="994"/>
      <c r="R349" s="994"/>
      <c r="S349" s="994"/>
      <c r="T349" s="994"/>
      <c r="U349" s="994"/>
      <c r="V349" s="994"/>
      <c r="W349" s="994"/>
      <c r="X349" s="994"/>
      <c r="Y349" s="994"/>
      <c r="Z349" s="994"/>
      <c r="AA349" s="994"/>
      <c r="AB349" s="994"/>
      <c r="AC349" s="994"/>
      <c r="AD349" s="994"/>
      <c r="AE349" s="994"/>
      <c r="AF349" s="994"/>
      <c r="AG349" s="994"/>
      <c r="AH349" s="994"/>
      <c r="AI349" s="994"/>
      <c r="AJ349" s="994"/>
    </row>
    <row r="350" spans="2:36" x14ac:dyDescent="0.25">
      <c r="B350" s="686"/>
      <c r="C350" s="686"/>
      <c r="D350" s="686"/>
      <c r="E350" s="994"/>
      <c r="F350" s="994"/>
      <c r="G350" s="994"/>
      <c r="H350" s="994"/>
      <c r="I350" s="994"/>
      <c r="J350" s="994"/>
      <c r="K350" s="994"/>
      <c r="L350" s="994"/>
      <c r="M350" s="994"/>
      <c r="N350" s="994"/>
      <c r="O350" s="994"/>
      <c r="P350" s="994"/>
      <c r="Q350" s="994"/>
      <c r="R350" s="994"/>
      <c r="S350" s="994"/>
      <c r="T350" s="994"/>
      <c r="U350" s="994"/>
      <c r="V350" s="994"/>
      <c r="W350" s="994"/>
      <c r="X350" s="994"/>
      <c r="Y350" s="994"/>
      <c r="Z350" s="994"/>
      <c r="AA350" s="994"/>
      <c r="AB350" s="994"/>
      <c r="AC350" s="994"/>
      <c r="AD350" s="994"/>
      <c r="AE350" s="994"/>
      <c r="AF350" s="994"/>
      <c r="AG350" s="994"/>
      <c r="AH350" s="994"/>
      <c r="AI350" s="994"/>
      <c r="AJ350" s="994"/>
    </row>
    <row r="351" spans="2:36" x14ac:dyDescent="0.25">
      <c r="B351" s="686"/>
      <c r="C351" s="686"/>
      <c r="D351" s="686"/>
      <c r="E351" s="994"/>
      <c r="F351" s="994"/>
      <c r="G351" s="994"/>
      <c r="H351" s="994"/>
      <c r="I351" s="994"/>
      <c r="J351" s="994"/>
      <c r="K351" s="994"/>
      <c r="L351" s="994"/>
      <c r="M351" s="994"/>
      <c r="N351" s="994"/>
      <c r="O351" s="994"/>
      <c r="P351" s="994"/>
      <c r="Q351" s="994"/>
      <c r="R351" s="994"/>
      <c r="S351" s="994"/>
      <c r="T351" s="994"/>
      <c r="U351" s="994"/>
      <c r="V351" s="994"/>
      <c r="W351" s="994"/>
      <c r="X351" s="994"/>
      <c r="Y351" s="994"/>
      <c r="Z351" s="994"/>
      <c r="AA351" s="994"/>
      <c r="AB351" s="994"/>
      <c r="AC351" s="994"/>
      <c r="AD351" s="994"/>
      <c r="AE351" s="994"/>
      <c r="AF351" s="994"/>
      <c r="AG351" s="994"/>
      <c r="AH351" s="994"/>
      <c r="AI351" s="994"/>
      <c r="AJ351" s="994"/>
    </row>
    <row r="352" spans="2:36" x14ac:dyDescent="0.25">
      <c r="B352" s="686"/>
      <c r="C352" s="686"/>
      <c r="D352" s="686"/>
      <c r="E352" s="994"/>
      <c r="F352" s="994"/>
      <c r="G352" s="994"/>
      <c r="H352" s="994"/>
      <c r="I352" s="994"/>
      <c r="J352" s="994"/>
      <c r="K352" s="994"/>
      <c r="L352" s="994"/>
      <c r="M352" s="994"/>
      <c r="N352" s="994"/>
      <c r="O352" s="994"/>
      <c r="P352" s="994"/>
      <c r="Q352" s="994"/>
      <c r="R352" s="994"/>
      <c r="S352" s="994"/>
      <c r="T352" s="994"/>
      <c r="U352" s="994"/>
      <c r="V352" s="994"/>
      <c r="W352" s="994"/>
      <c r="X352" s="994"/>
      <c r="Y352" s="994"/>
      <c r="Z352" s="994"/>
      <c r="AA352" s="994"/>
      <c r="AB352" s="994"/>
      <c r="AC352" s="994"/>
      <c r="AD352" s="994"/>
      <c r="AE352" s="994"/>
      <c r="AF352" s="994"/>
      <c r="AG352" s="994"/>
      <c r="AH352" s="994"/>
      <c r="AI352" s="994"/>
      <c r="AJ352" s="994"/>
    </row>
    <row r="353" spans="2:36" x14ac:dyDescent="0.25">
      <c r="B353" s="686"/>
      <c r="C353" s="686"/>
      <c r="D353" s="686"/>
      <c r="E353" s="994"/>
      <c r="F353" s="994"/>
      <c r="G353" s="994"/>
      <c r="H353" s="994"/>
      <c r="I353" s="994"/>
      <c r="J353" s="994"/>
      <c r="K353" s="994"/>
      <c r="L353" s="994"/>
      <c r="M353" s="994"/>
      <c r="N353" s="994"/>
      <c r="O353" s="994"/>
      <c r="P353" s="994"/>
      <c r="Q353" s="994"/>
      <c r="R353" s="994"/>
      <c r="S353" s="994"/>
      <c r="T353" s="994"/>
      <c r="U353" s="994"/>
      <c r="V353" s="994"/>
      <c r="W353" s="994"/>
      <c r="X353" s="994"/>
      <c r="Y353" s="994"/>
      <c r="Z353" s="994"/>
      <c r="AA353" s="994"/>
      <c r="AB353" s="994"/>
      <c r="AC353" s="994"/>
      <c r="AD353" s="994"/>
      <c r="AE353" s="994"/>
      <c r="AF353" s="994"/>
      <c r="AG353" s="994"/>
      <c r="AH353" s="994"/>
      <c r="AI353" s="994"/>
      <c r="AJ353" s="994"/>
    </row>
    <row r="354" spans="2:36" x14ac:dyDescent="0.25">
      <c r="B354" s="686"/>
      <c r="C354" s="686"/>
      <c r="D354" s="686"/>
      <c r="E354" s="994"/>
      <c r="F354" s="994"/>
      <c r="G354" s="994"/>
      <c r="H354" s="994"/>
      <c r="I354" s="994"/>
      <c r="J354" s="994"/>
      <c r="K354" s="994"/>
      <c r="L354" s="994"/>
      <c r="M354" s="994"/>
      <c r="N354" s="994"/>
      <c r="O354" s="994"/>
      <c r="P354" s="994"/>
      <c r="Q354" s="994"/>
      <c r="R354" s="994"/>
      <c r="S354" s="994"/>
      <c r="T354" s="994"/>
      <c r="U354" s="994"/>
      <c r="V354" s="994"/>
      <c r="W354" s="994"/>
      <c r="X354" s="994"/>
      <c r="Y354" s="994"/>
      <c r="Z354" s="994"/>
      <c r="AA354" s="994"/>
      <c r="AB354" s="994"/>
      <c r="AC354" s="994"/>
      <c r="AD354" s="994"/>
      <c r="AE354" s="994"/>
      <c r="AF354" s="994"/>
      <c r="AG354" s="994"/>
      <c r="AH354" s="994"/>
      <c r="AI354" s="994"/>
      <c r="AJ354" s="994"/>
    </row>
    <row r="355" spans="2:36" x14ac:dyDescent="0.25">
      <c r="B355" s="686"/>
      <c r="C355" s="686"/>
      <c r="D355" s="686"/>
      <c r="E355" s="994"/>
      <c r="F355" s="994"/>
      <c r="G355" s="994"/>
      <c r="H355" s="994"/>
      <c r="I355" s="994"/>
      <c r="J355" s="994"/>
      <c r="K355" s="994"/>
      <c r="L355" s="994"/>
      <c r="M355" s="994"/>
      <c r="N355" s="994"/>
      <c r="O355" s="994"/>
      <c r="P355" s="994"/>
      <c r="Q355" s="994"/>
      <c r="R355" s="994"/>
      <c r="S355" s="994"/>
      <c r="T355" s="994"/>
      <c r="U355" s="994"/>
      <c r="V355" s="994"/>
      <c r="W355" s="994"/>
      <c r="X355" s="994"/>
      <c r="Y355" s="994"/>
      <c r="Z355" s="994"/>
      <c r="AA355" s="994"/>
      <c r="AB355" s="994"/>
      <c r="AC355" s="994"/>
      <c r="AD355" s="994"/>
      <c r="AE355" s="994"/>
      <c r="AF355" s="994"/>
      <c r="AG355" s="994"/>
      <c r="AH355" s="994"/>
      <c r="AI355" s="994"/>
      <c r="AJ355" s="994"/>
    </row>
    <row r="356" spans="2:36" x14ac:dyDescent="0.25">
      <c r="B356" s="686"/>
      <c r="C356" s="686"/>
      <c r="D356" s="686"/>
      <c r="E356" s="994"/>
      <c r="F356" s="994"/>
      <c r="G356" s="994"/>
      <c r="H356" s="994"/>
      <c r="I356" s="994"/>
      <c r="J356" s="994"/>
      <c r="K356" s="994"/>
      <c r="L356" s="994"/>
      <c r="M356" s="994"/>
      <c r="N356" s="994"/>
      <c r="O356" s="994"/>
      <c r="P356" s="994"/>
      <c r="Q356" s="994"/>
      <c r="R356" s="994"/>
      <c r="S356" s="994"/>
      <c r="T356" s="994"/>
      <c r="U356" s="994"/>
      <c r="V356" s="994"/>
      <c r="W356" s="994"/>
      <c r="X356" s="994"/>
      <c r="Y356" s="994"/>
      <c r="Z356" s="994"/>
      <c r="AA356" s="994"/>
      <c r="AB356" s="994"/>
      <c r="AC356" s="994"/>
      <c r="AD356" s="994"/>
      <c r="AE356" s="994"/>
      <c r="AF356" s="994"/>
      <c r="AG356" s="994"/>
      <c r="AH356" s="994"/>
      <c r="AI356" s="994"/>
      <c r="AJ356" s="994"/>
    </row>
    <row r="357" spans="2:36" x14ac:dyDescent="0.25">
      <c r="B357" s="686"/>
      <c r="C357" s="686"/>
      <c r="D357" s="686"/>
      <c r="E357" s="994"/>
      <c r="F357" s="994"/>
      <c r="G357" s="994"/>
      <c r="H357" s="994"/>
      <c r="I357" s="994"/>
      <c r="J357" s="994"/>
      <c r="K357" s="994"/>
      <c r="L357" s="994"/>
      <c r="M357" s="994"/>
      <c r="N357" s="994"/>
      <c r="O357" s="994"/>
      <c r="P357" s="994"/>
      <c r="Q357" s="994"/>
      <c r="R357" s="994"/>
      <c r="S357" s="994"/>
      <c r="T357" s="994"/>
      <c r="U357" s="994"/>
      <c r="V357" s="994"/>
      <c r="W357" s="994"/>
      <c r="X357" s="994"/>
      <c r="Y357" s="994"/>
      <c r="Z357" s="994"/>
      <c r="AA357" s="994"/>
      <c r="AB357" s="994"/>
      <c r="AC357" s="994"/>
      <c r="AD357" s="994"/>
      <c r="AE357" s="994"/>
      <c r="AF357" s="994"/>
      <c r="AG357" s="994"/>
      <c r="AH357" s="994"/>
      <c r="AI357" s="994"/>
      <c r="AJ357" s="994"/>
    </row>
    <row r="358" spans="2:36" x14ac:dyDescent="0.25">
      <c r="B358" s="686"/>
      <c r="C358" s="686"/>
      <c r="D358" s="686"/>
      <c r="E358" s="994"/>
      <c r="F358" s="994"/>
      <c r="G358" s="994"/>
      <c r="H358" s="994"/>
      <c r="I358" s="994"/>
      <c r="J358" s="994"/>
      <c r="K358" s="994"/>
      <c r="L358" s="994"/>
      <c r="M358" s="994"/>
      <c r="N358" s="994"/>
      <c r="O358" s="994"/>
      <c r="P358" s="994"/>
      <c r="Q358" s="994"/>
      <c r="R358" s="994"/>
      <c r="S358" s="994"/>
      <c r="T358" s="994"/>
      <c r="U358" s="994"/>
      <c r="V358" s="994"/>
      <c r="W358" s="994"/>
      <c r="X358" s="994"/>
      <c r="Y358" s="994"/>
      <c r="Z358" s="994"/>
      <c r="AA358" s="994"/>
      <c r="AB358" s="994"/>
      <c r="AC358" s="994"/>
      <c r="AD358" s="994"/>
      <c r="AE358" s="994"/>
      <c r="AF358" s="994"/>
      <c r="AG358" s="994"/>
      <c r="AH358" s="994"/>
      <c r="AI358" s="994"/>
      <c r="AJ358" s="994"/>
    </row>
    <row r="359" spans="2:36" x14ac:dyDescent="0.25">
      <c r="B359" s="686"/>
      <c r="C359" s="686"/>
      <c r="D359" s="686"/>
      <c r="E359" s="994"/>
      <c r="F359" s="994"/>
      <c r="G359" s="994"/>
      <c r="H359" s="994"/>
      <c r="I359" s="994"/>
      <c r="J359" s="994"/>
      <c r="K359" s="994"/>
      <c r="L359" s="994"/>
      <c r="M359" s="994"/>
      <c r="N359" s="994"/>
      <c r="O359" s="994"/>
      <c r="P359" s="994"/>
      <c r="Q359" s="994"/>
      <c r="R359" s="994"/>
      <c r="S359" s="994"/>
      <c r="T359" s="994"/>
      <c r="U359" s="994"/>
      <c r="V359" s="994"/>
      <c r="W359" s="994"/>
      <c r="X359" s="994"/>
      <c r="Y359" s="994"/>
      <c r="Z359" s="994"/>
      <c r="AA359" s="994"/>
      <c r="AB359" s="994"/>
      <c r="AC359" s="994"/>
      <c r="AD359" s="994"/>
      <c r="AE359" s="994"/>
      <c r="AF359" s="994"/>
      <c r="AG359" s="994"/>
      <c r="AH359" s="994"/>
      <c r="AI359" s="994"/>
      <c r="AJ359" s="994"/>
    </row>
    <row r="360" spans="2:36" x14ac:dyDescent="0.25">
      <c r="B360" s="686"/>
      <c r="C360" s="686"/>
      <c r="D360" s="686"/>
      <c r="E360" s="994"/>
      <c r="F360" s="994"/>
      <c r="G360" s="994"/>
      <c r="H360" s="994"/>
      <c r="I360" s="994"/>
      <c r="J360" s="994"/>
      <c r="K360" s="994"/>
      <c r="L360" s="994"/>
      <c r="M360" s="994"/>
      <c r="N360" s="994"/>
      <c r="O360" s="994"/>
      <c r="P360" s="994"/>
      <c r="Q360" s="994"/>
      <c r="R360" s="994"/>
      <c r="S360" s="994"/>
      <c r="T360" s="994"/>
      <c r="U360" s="994"/>
      <c r="V360" s="994"/>
      <c r="W360" s="994"/>
      <c r="X360" s="994"/>
      <c r="Y360" s="994"/>
      <c r="Z360" s="994"/>
      <c r="AA360" s="994"/>
      <c r="AB360" s="994"/>
      <c r="AC360" s="994"/>
      <c r="AD360" s="994"/>
      <c r="AE360" s="994"/>
      <c r="AF360" s="994"/>
      <c r="AG360" s="994"/>
      <c r="AH360" s="994"/>
      <c r="AI360" s="994"/>
      <c r="AJ360" s="994"/>
    </row>
    <row r="361" spans="2:36" x14ac:dyDescent="0.25">
      <c r="B361" s="686"/>
      <c r="C361" s="686"/>
      <c r="D361" s="686"/>
      <c r="E361" s="994"/>
      <c r="F361" s="994"/>
      <c r="G361" s="994"/>
      <c r="H361" s="994"/>
      <c r="I361" s="994"/>
      <c r="J361" s="994"/>
      <c r="K361" s="994"/>
      <c r="L361" s="994"/>
      <c r="M361" s="994"/>
      <c r="N361" s="994"/>
      <c r="O361" s="994"/>
      <c r="P361" s="994"/>
      <c r="Q361" s="994"/>
      <c r="R361" s="994"/>
      <c r="S361" s="994"/>
      <c r="T361" s="994"/>
      <c r="U361" s="994"/>
      <c r="V361" s="994"/>
      <c r="W361" s="994"/>
      <c r="X361" s="994"/>
      <c r="Y361" s="994"/>
      <c r="Z361" s="994"/>
      <c r="AA361" s="994"/>
      <c r="AB361" s="994"/>
      <c r="AC361" s="994"/>
      <c r="AD361" s="994"/>
      <c r="AE361" s="994"/>
      <c r="AF361" s="994"/>
      <c r="AG361" s="994"/>
      <c r="AH361" s="994"/>
      <c r="AI361" s="994"/>
      <c r="AJ361" s="994"/>
    </row>
    <row r="362" spans="2:36" x14ac:dyDescent="0.25">
      <c r="B362" s="686"/>
      <c r="C362" s="686"/>
      <c r="D362" s="686"/>
      <c r="E362" s="994"/>
      <c r="F362" s="994"/>
      <c r="G362" s="994"/>
      <c r="H362" s="994"/>
      <c r="I362" s="994"/>
      <c r="J362" s="994"/>
      <c r="K362" s="994"/>
      <c r="L362" s="994"/>
      <c r="M362" s="994"/>
      <c r="N362" s="994"/>
      <c r="O362" s="994"/>
      <c r="P362" s="994"/>
      <c r="Q362" s="994"/>
      <c r="R362" s="994"/>
      <c r="S362" s="994"/>
      <c r="T362" s="994"/>
      <c r="U362" s="994"/>
      <c r="V362" s="994"/>
      <c r="W362" s="994"/>
      <c r="X362" s="994"/>
      <c r="Y362" s="994"/>
      <c r="Z362" s="994"/>
      <c r="AA362" s="994"/>
      <c r="AB362" s="994"/>
      <c r="AC362" s="994"/>
      <c r="AD362" s="994"/>
      <c r="AE362" s="994"/>
      <c r="AF362" s="994"/>
      <c r="AG362" s="994"/>
      <c r="AH362" s="994"/>
      <c r="AI362" s="994"/>
      <c r="AJ362" s="994"/>
    </row>
    <row r="363" spans="2:36" x14ac:dyDescent="0.25">
      <c r="B363" s="686"/>
      <c r="C363" s="686"/>
      <c r="D363" s="686"/>
      <c r="E363" s="994"/>
      <c r="F363" s="994"/>
      <c r="G363" s="994"/>
      <c r="H363" s="994"/>
      <c r="I363" s="994"/>
      <c r="J363" s="994"/>
      <c r="K363" s="994"/>
      <c r="L363" s="994"/>
      <c r="M363" s="994"/>
      <c r="N363" s="994"/>
      <c r="O363" s="994"/>
      <c r="P363" s="994"/>
      <c r="Q363" s="994"/>
      <c r="R363" s="994"/>
      <c r="S363" s="994"/>
      <c r="T363" s="994"/>
      <c r="U363" s="994"/>
      <c r="V363" s="994"/>
      <c r="W363" s="994"/>
      <c r="X363" s="994"/>
      <c r="Y363" s="994"/>
      <c r="Z363" s="994"/>
      <c r="AA363" s="994"/>
      <c r="AB363" s="994"/>
      <c r="AC363" s="994"/>
      <c r="AD363" s="994"/>
      <c r="AE363" s="994"/>
      <c r="AF363" s="994"/>
      <c r="AG363" s="994"/>
      <c r="AH363" s="994"/>
      <c r="AI363" s="994"/>
      <c r="AJ363" s="994"/>
    </row>
    <row r="364" spans="2:36" x14ac:dyDescent="0.25">
      <c r="B364" s="686"/>
      <c r="C364" s="686"/>
      <c r="D364" s="686"/>
      <c r="E364" s="994"/>
      <c r="F364" s="994"/>
      <c r="G364" s="994"/>
      <c r="H364" s="994"/>
      <c r="I364" s="994"/>
      <c r="J364" s="994"/>
      <c r="K364" s="994"/>
      <c r="L364" s="994"/>
      <c r="M364" s="994"/>
      <c r="N364" s="994"/>
      <c r="O364" s="994"/>
      <c r="P364" s="994"/>
      <c r="Q364" s="994"/>
      <c r="R364" s="994"/>
      <c r="S364" s="994"/>
      <c r="T364" s="994"/>
      <c r="U364" s="994"/>
      <c r="V364" s="994"/>
      <c r="W364" s="994"/>
      <c r="X364" s="994"/>
      <c r="Y364" s="994"/>
      <c r="Z364" s="994"/>
      <c r="AA364" s="994"/>
      <c r="AB364" s="994"/>
      <c r="AC364" s="994"/>
      <c r="AD364" s="994"/>
      <c r="AE364" s="994"/>
      <c r="AF364" s="994"/>
      <c r="AG364" s="994"/>
      <c r="AH364" s="994"/>
      <c r="AI364" s="994"/>
      <c r="AJ364" s="994"/>
    </row>
    <row r="365" spans="2:36" x14ac:dyDescent="0.25">
      <c r="B365" s="686"/>
      <c r="C365" s="686"/>
      <c r="D365" s="686"/>
      <c r="E365" s="994"/>
      <c r="F365" s="994"/>
      <c r="G365" s="994"/>
      <c r="H365" s="994"/>
      <c r="I365" s="994"/>
      <c r="J365" s="994"/>
      <c r="K365" s="994"/>
      <c r="L365" s="994"/>
      <c r="M365" s="994"/>
      <c r="N365" s="994"/>
      <c r="O365" s="994"/>
      <c r="P365" s="994"/>
      <c r="Q365" s="994"/>
      <c r="R365" s="994"/>
      <c r="S365" s="994"/>
      <c r="T365" s="994"/>
      <c r="U365" s="994"/>
      <c r="V365" s="994"/>
      <c r="W365" s="994"/>
      <c r="X365" s="994"/>
      <c r="Y365" s="994"/>
      <c r="Z365" s="994"/>
      <c r="AA365" s="994"/>
      <c r="AB365" s="994"/>
      <c r="AC365" s="994"/>
      <c r="AD365" s="994"/>
      <c r="AE365" s="994"/>
      <c r="AF365" s="994"/>
      <c r="AG365" s="994"/>
      <c r="AH365" s="994"/>
      <c r="AI365" s="994"/>
      <c r="AJ365" s="994"/>
    </row>
    <row r="366" spans="2:36" x14ac:dyDescent="0.25">
      <c r="B366" s="686"/>
      <c r="C366" s="686"/>
      <c r="D366" s="686"/>
      <c r="E366" s="994"/>
      <c r="F366" s="994"/>
      <c r="G366" s="994"/>
      <c r="H366" s="994"/>
      <c r="I366" s="994"/>
      <c r="J366" s="994"/>
      <c r="K366" s="994"/>
      <c r="L366" s="994"/>
      <c r="M366" s="994"/>
      <c r="N366" s="994"/>
      <c r="O366" s="994"/>
      <c r="P366" s="994"/>
      <c r="Q366" s="994"/>
      <c r="R366" s="994"/>
      <c r="S366" s="994"/>
      <c r="T366" s="994"/>
      <c r="U366" s="994"/>
      <c r="V366" s="994"/>
      <c r="W366" s="994"/>
      <c r="X366" s="994"/>
      <c r="Y366" s="994"/>
      <c r="Z366" s="994"/>
      <c r="AA366" s="994"/>
      <c r="AB366" s="994"/>
      <c r="AC366" s="994"/>
      <c r="AD366" s="994"/>
      <c r="AE366" s="994"/>
      <c r="AF366" s="994"/>
      <c r="AG366" s="994"/>
      <c r="AH366" s="994"/>
      <c r="AI366" s="994"/>
      <c r="AJ366" s="994"/>
    </row>
    <row r="367" spans="2:36" x14ac:dyDescent="0.25">
      <c r="B367" s="686"/>
      <c r="C367" s="686"/>
      <c r="D367" s="686"/>
      <c r="E367" s="994"/>
      <c r="F367" s="994"/>
      <c r="G367" s="994"/>
      <c r="H367" s="994"/>
      <c r="I367" s="994"/>
      <c r="J367" s="994"/>
      <c r="K367" s="994"/>
      <c r="L367" s="994"/>
      <c r="M367" s="994"/>
      <c r="N367" s="994"/>
      <c r="O367" s="994"/>
      <c r="P367" s="994"/>
      <c r="Q367" s="994"/>
      <c r="R367" s="994"/>
      <c r="S367" s="994"/>
      <c r="T367" s="994"/>
      <c r="U367" s="994"/>
      <c r="V367" s="994"/>
      <c r="W367" s="994"/>
      <c r="X367" s="994"/>
      <c r="Y367" s="994"/>
      <c r="Z367" s="994"/>
      <c r="AA367" s="994"/>
      <c r="AB367" s="994"/>
      <c r="AC367" s="994"/>
      <c r="AD367" s="994"/>
      <c r="AE367" s="994"/>
      <c r="AF367" s="994"/>
      <c r="AG367" s="994"/>
      <c r="AH367" s="994"/>
      <c r="AI367" s="994"/>
      <c r="AJ367" s="994"/>
    </row>
    <row r="368" spans="2:36" x14ac:dyDescent="0.25">
      <c r="B368" s="686"/>
      <c r="C368" s="686"/>
      <c r="D368" s="686"/>
      <c r="E368" s="994"/>
      <c r="F368" s="994"/>
      <c r="G368" s="994"/>
      <c r="H368" s="994"/>
      <c r="I368" s="994"/>
      <c r="J368" s="994"/>
      <c r="K368" s="994"/>
      <c r="L368" s="994"/>
      <c r="M368" s="994"/>
      <c r="N368" s="994"/>
      <c r="O368" s="994"/>
      <c r="P368" s="994"/>
      <c r="Q368" s="994"/>
      <c r="R368" s="994"/>
      <c r="S368" s="994"/>
      <c r="T368" s="994"/>
      <c r="U368" s="994"/>
      <c r="V368" s="994"/>
      <c r="W368" s="994"/>
      <c r="X368" s="994"/>
      <c r="Y368" s="994"/>
      <c r="Z368" s="994"/>
      <c r="AA368" s="994"/>
      <c r="AB368" s="994"/>
      <c r="AC368" s="994"/>
      <c r="AD368" s="994"/>
      <c r="AE368" s="994"/>
      <c r="AF368" s="994"/>
      <c r="AG368" s="994"/>
      <c r="AH368" s="994"/>
      <c r="AI368" s="994"/>
      <c r="AJ368" s="994"/>
    </row>
    <row r="369" spans="2:36" x14ac:dyDescent="0.25">
      <c r="B369" s="686"/>
      <c r="C369" s="686"/>
      <c r="D369" s="686"/>
      <c r="E369" s="994"/>
      <c r="F369" s="994"/>
      <c r="G369" s="994"/>
      <c r="H369" s="994"/>
      <c r="I369" s="994"/>
      <c r="J369" s="994"/>
      <c r="K369" s="994"/>
      <c r="L369" s="994"/>
      <c r="M369" s="994"/>
      <c r="N369" s="994"/>
      <c r="O369" s="994"/>
      <c r="P369" s="994"/>
      <c r="Q369" s="994"/>
      <c r="R369" s="994"/>
      <c r="S369" s="994"/>
      <c r="T369" s="994"/>
      <c r="U369" s="994"/>
      <c r="V369" s="994"/>
      <c r="W369" s="994"/>
      <c r="X369" s="994"/>
      <c r="Y369" s="994"/>
      <c r="Z369" s="994"/>
      <c r="AA369" s="994"/>
      <c r="AB369" s="994"/>
      <c r="AC369" s="994"/>
      <c r="AD369" s="994"/>
      <c r="AE369" s="994"/>
      <c r="AF369" s="994"/>
      <c r="AG369" s="994"/>
      <c r="AH369" s="994"/>
      <c r="AI369" s="994"/>
      <c r="AJ369" s="99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E5" sqref="E5"/>
    </sheetView>
  </sheetViews>
  <sheetFormatPr defaultRowHeight="23.25" x14ac:dyDescent="0.35"/>
  <cols>
    <col min="1" max="1" width="47.42578125" style="998" bestFit="1" customWidth="1"/>
    <col min="2" max="3" width="17.5703125" style="999" hidden="1" customWidth="1"/>
    <col min="4" max="4" width="25.5703125" style="999" bestFit="1" customWidth="1"/>
    <col min="5" max="5" width="26.42578125" style="998" customWidth="1"/>
    <col min="6" max="16384" width="9.140625" style="998"/>
  </cols>
  <sheetData>
    <row r="1" spans="1:6" hidden="1" x14ac:dyDescent="0.35">
      <c r="B1" s="998"/>
    </row>
    <row r="2" spans="1:6" hidden="1" x14ac:dyDescent="0.35">
      <c r="B2" s="998"/>
    </row>
    <row r="3" spans="1:6" ht="24" hidden="1" thickBot="1" x14ac:dyDescent="0.4">
      <c r="A3" s="1000" t="s">
        <v>0</v>
      </c>
      <c r="B3" s="1001" t="s">
        <v>47</v>
      </c>
      <c r="C3" s="1002" t="s">
        <v>158</v>
      </c>
      <c r="D3" s="1002" t="s">
        <v>5</v>
      </c>
    </row>
    <row r="4" spans="1:6" hidden="1" x14ac:dyDescent="0.35">
      <c r="B4" s="998"/>
      <c r="C4" s="998"/>
      <c r="D4" s="998"/>
    </row>
    <row r="5" spans="1:6" ht="24" thickBot="1" x14ac:dyDescent="0.4">
      <c r="A5" s="1003"/>
      <c r="B5" s="1147" t="s">
        <v>1694</v>
      </c>
      <c r="C5" s="1004" t="s">
        <v>1801</v>
      </c>
      <c r="D5" s="1005" t="s">
        <v>46</v>
      </c>
      <c r="E5" s="1013" t="s">
        <v>10858</v>
      </c>
    </row>
    <row r="6" spans="1:6" x14ac:dyDescent="0.35">
      <c r="A6" s="996" t="s">
        <v>11883</v>
      </c>
      <c r="B6" s="1148">
        <v>21138845</v>
      </c>
      <c r="C6" s="1148">
        <v>20083462</v>
      </c>
      <c r="D6" s="1006">
        <v>1055383</v>
      </c>
    </row>
    <row r="7" spans="1:6" x14ac:dyDescent="0.35">
      <c r="A7" s="996" t="s">
        <v>10907</v>
      </c>
      <c r="B7" s="1148">
        <v>10156440.5</v>
      </c>
      <c r="C7" s="1148">
        <v>9712870.5</v>
      </c>
      <c r="D7" s="1006">
        <v>443570.00000000012</v>
      </c>
    </row>
    <row r="8" spans="1:6" x14ac:dyDescent="0.35">
      <c r="A8" s="996" t="s">
        <v>12192</v>
      </c>
      <c r="B8" s="1148">
        <v>3639035</v>
      </c>
      <c r="C8" s="1148">
        <v>3217521</v>
      </c>
      <c r="D8" s="1006">
        <v>421514</v>
      </c>
      <c r="F8" s="97"/>
    </row>
    <row r="9" spans="1:6" x14ac:dyDescent="0.35">
      <c r="A9" s="996" t="s">
        <v>11085</v>
      </c>
      <c r="B9" s="1148">
        <v>10646037</v>
      </c>
      <c r="C9" s="1148">
        <v>10323080</v>
      </c>
      <c r="D9" s="1006">
        <v>322957</v>
      </c>
    </row>
    <row r="10" spans="1:6" x14ac:dyDescent="0.35">
      <c r="A10" s="996" t="s">
        <v>10230</v>
      </c>
      <c r="B10" s="1148">
        <v>12621108</v>
      </c>
      <c r="C10" s="1148">
        <v>12300151</v>
      </c>
      <c r="D10" s="1006">
        <v>320957</v>
      </c>
    </row>
    <row r="11" spans="1:6" x14ac:dyDescent="0.35">
      <c r="A11" s="996" t="s">
        <v>8557</v>
      </c>
      <c r="B11" s="1148">
        <v>2892546</v>
      </c>
      <c r="C11" s="1148">
        <v>2662735</v>
      </c>
      <c r="D11" s="1006">
        <v>229811</v>
      </c>
    </row>
    <row r="12" spans="1:6" x14ac:dyDescent="0.35">
      <c r="A12" s="996" t="s">
        <v>11442</v>
      </c>
      <c r="B12" s="1148">
        <v>1121427</v>
      </c>
      <c r="C12" s="1148">
        <v>933127</v>
      </c>
      <c r="D12" s="1006">
        <v>188300</v>
      </c>
    </row>
    <row r="13" spans="1:6" x14ac:dyDescent="0.35">
      <c r="A13" s="996" t="s">
        <v>9354</v>
      </c>
      <c r="B13" s="1148">
        <v>4428561</v>
      </c>
      <c r="C13" s="1148">
        <v>4261002</v>
      </c>
      <c r="D13" s="1006">
        <v>167559</v>
      </c>
    </row>
    <row r="14" spans="1:6" x14ac:dyDescent="0.35">
      <c r="A14" s="996" t="s">
        <v>11507</v>
      </c>
      <c r="B14" s="1148">
        <v>576715</v>
      </c>
      <c r="C14" s="1148">
        <v>433141</v>
      </c>
      <c r="D14" s="1006">
        <v>143574</v>
      </c>
    </row>
    <row r="15" spans="1:6" x14ac:dyDescent="0.35">
      <c r="A15" s="996" t="s">
        <v>12410</v>
      </c>
      <c r="B15" s="1148">
        <v>142308</v>
      </c>
      <c r="C15" s="1148">
        <v>387</v>
      </c>
      <c r="D15" s="1006">
        <v>141921</v>
      </c>
    </row>
    <row r="16" spans="1:6" x14ac:dyDescent="0.35">
      <c r="A16" s="996" t="s">
        <v>12801</v>
      </c>
      <c r="B16" s="1148">
        <v>288639</v>
      </c>
      <c r="C16" s="1148">
        <v>153139</v>
      </c>
      <c r="D16" s="1006">
        <v>135500</v>
      </c>
    </row>
    <row r="17" spans="1:4" x14ac:dyDescent="0.35">
      <c r="A17" s="996" t="s">
        <v>10569</v>
      </c>
      <c r="B17" s="1148">
        <v>1848282</v>
      </c>
      <c r="C17" s="1148">
        <v>1719382</v>
      </c>
      <c r="D17" s="1006">
        <v>128900</v>
      </c>
    </row>
    <row r="18" spans="1:4" x14ac:dyDescent="0.35">
      <c r="A18" s="996" t="s">
        <v>10574</v>
      </c>
      <c r="B18" s="1148">
        <v>21004486</v>
      </c>
      <c r="C18" s="1148">
        <v>20910731</v>
      </c>
      <c r="D18" s="1006">
        <v>93755</v>
      </c>
    </row>
    <row r="19" spans="1:4" x14ac:dyDescent="0.35">
      <c r="A19" s="996" t="s">
        <v>12810</v>
      </c>
      <c r="B19" s="1148">
        <v>87507</v>
      </c>
      <c r="C19" s="1148"/>
      <c r="D19" s="1006">
        <v>87507</v>
      </c>
    </row>
    <row r="20" spans="1:4" x14ac:dyDescent="0.35">
      <c r="A20" s="996" t="s">
        <v>10294</v>
      </c>
      <c r="B20" s="1148">
        <v>1585166</v>
      </c>
      <c r="C20" s="1148">
        <v>1512773</v>
      </c>
      <c r="D20" s="1006">
        <v>72393</v>
      </c>
    </row>
    <row r="21" spans="1:4" x14ac:dyDescent="0.35">
      <c r="A21" s="996" t="s">
        <v>12706</v>
      </c>
      <c r="B21" s="1148">
        <v>247152</v>
      </c>
      <c r="C21" s="1148">
        <v>200000</v>
      </c>
      <c r="D21" s="1006">
        <v>47152</v>
      </c>
    </row>
    <row r="22" spans="1:4" x14ac:dyDescent="0.35">
      <c r="A22" s="1097" t="s">
        <v>13145</v>
      </c>
      <c r="B22" s="1148">
        <v>40000</v>
      </c>
      <c r="C22" s="1148"/>
      <c r="D22" s="1006">
        <v>40000</v>
      </c>
    </row>
    <row r="23" spans="1:4" x14ac:dyDescent="0.35">
      <c r="A23" s="1097" t="s">
        <v>166</v>
      </c>
      <c r="B23" s="1148">
        <v>207152</v>
      </c>
      <c r="C23" s="1148">
        <v>200000</v>
      </c>
      <c r="D23" s="1115">
        <v>7152</v>
      </c>
    </row>
    <row r="24" spans="1:4" x14ac:dyDescent="0.35">
      <c r="A24" s="996" t="s">
        <v>12618</v>
      </c>
      <c r="B24" s="1148">
        <v>45459</v>
      </c>
      <c r="C24" s="1148"/>
      <c r="D24" s="1006">
        <v>45459</v>
      </c>
    </row>
    <row r="25" spans="1:4" x14ac:dyDescent="0.35">
      <c r="A25" s="1097" t="s">
        <v>7465</v>
      </c>
      <c r="B25" s="1148">
        <v>45459</v>
      </c>
      <c r="C25" s="1148"/>
      <c r="D25" s="1006">
        <v>45459</v>
      </c>
    </row>
    <row r="26" spans="1:4" x14ac:dyDescent="0.35">
      <c r="A26" s="996" t="s">
        <v>12696</v>
      </c>
      <c r="B26" s="1148">
        <v>36817</v>
      </c>
      <c r="C26" s="1148"/>
      <c r="D26" s="1006">
        <v>36817</v>
      </c>
    </row>
    <row r="27" spans="1:4" x14ac:dyDescent="0.35">
      <c r="A27" s="1097" t="s">
        <v>2195</v>
      </c>
      <c r="B27" s="1148">
        <v>24817</v>
      </c>
      <c r="C27" s="1148"/>
      <c r="D27" s="1006">
        <v>24817</v>
      </c>
    </row>
    <row r="28" spans="1:4" x14ac:dyDescent="0.35">
      <c r="A28" s="1097" t="s">
        <v>168</v>
      </c>
      <c r="B28" s="1148">
        <v>12000</v>
      </c>
      <c r="C28" s="1148"/>
      <c r="D28" s="1115">
        <v>12000</v>
      </c>
    </row>
    <row r="29" spans="1:4" x14ac:dyDescent="0.35">
      <c r="A29" s="996" t="s">
        <v>12232</v>
      </c>
      <c r="B29" s="1148">
        <v>110000</v>
      </c>
      <c r="C29" s="1148">
        <v>82500</v>
      </c>
      <c r="D29" s="1006">
        <v>27500</v>
      </c>
    </row>
    <row r="30" spans="1:4" x14ac:dyDescent="0.35">
      <c r="A30" s="996" t="s">
        <v>8866</v>
      </c>
      <c r="B30" s="1148">
        <v>1899307</v>
      </c>
      <c r="C30" s="1148">
        <v>1876347</v>
      </c>
      <c r="D30" s="1006">
        <v>22960</v>
      </c>
    </row>
    <row r="31" spans="1:4" x14ac:dyDescent="0.35">
      <c r="A31" s="996" t="s">
        <v>11</v>
      </c>
      <c r="B31" s="1148">
        <v>190221</v>
      </c>
      <c r="C31" s="1148">
        <v>171670</v>
      </c>
      <c r="D31" s="1006">
        <v>18551</v>
      </c>
    </row>
    <row r="32" spans="1:4" x14ac:dyDescent="0.35">
      <c r="A32" s="996" t="s">
        <v>8337</v>
      </c>
      <c r="B32" s="1148">
        <v>6661900</v>
      </c>
      <c r="C32" s="1148">
        <v>6645860</v>
      </c>
      <c r="D32" s="1006">
        <v>16040</v>
      </c>
    </row>
    <row r="33" spans="1:4" x14ac:dyDescent="0.35">
      <c r="A33" s="996" t="s">
        <v>8874</v>
      </c>
      <c r="B33" s="1148">
        <v>2891040</v>
      </c>
      <c r="C33" s="1148">
        <v>2878040</v>
      </c>
      <c r="D33" s="1006">
        <v>13000</v>
      </c>
    </row>
    <row r="34" spans="1:4" hidden="1" x14ac:dyDescent="0.35">
      <c r="A34" s="996" t="s">
        <v>12272</v>
      </c>
      <c r="B34" s="1148">
        <v>1278570</v>
      </c>
      <c r="C34" s="1148">
        <v>1272797</v>
      </c>
      <c r="D34" s="1006">
        <v>5773</v>
      </c>
    </row>
    <row r="35" spans="1:4" hidden="1" x14ac:dyDescent="0.35">
      <c r="A35" s="996" t="s">
        <v>10469</v>
      </c>
      <c r="B35" s="1148">
        <v>1683705</v>
      </c>
      <c r="C35" s="1148">
        <v>1679205</v>
      </c>
      <c r="D35" s="1006">
        <v>4500</v>
      </c>
    </row>
    <row r="36" spans="1:4" hidden="1" x14ac:dyDescent="0.35">
      <c r="A36" s="996" t="s">
        <v>14</v>
      </c>
      <c r="B36" s="1148">
        <v>53258</v>
      </c>
      <c r="C36" s="1148">
        <v>53258</v>
      </c>
      <c r="D36" s="1006">
        <v>0</v>
      </c>
    </row>
    <row r="37" spans="1:4" hidden="1" x14ac:dyDescent="0.35">
      <c r="A37" s="996" t="s">
        <v>7124</v>
      </c>
      <c r="B37" s="1148"/>
      <c r="C37" s="1148"/>
      <c r="D37" s="1006">
        <v>0</v>
      </c>
    </row>
    <row r="38" spans="1:4" hidden="1" x14ac:dyDescent="0.35">
      <c r="A38" s="996" t="s">
        <v>1398</v>
      </c>
      <c r="B38" s="1148">
        <v>54635</v>
      </c>
      <c r="C38" s="1148">
        <v>54635</v>
      </c>
      <c r="D38" s="1006">
        <v>0</v>
      </c>
    </row>
    <row r="39" spans="1:4" hidden="1" x14ac:dyDescent="0.35">
      <c r="A39" s="996" t="s">
        <v>154</v>
      </c>
      <c r="B39" s="1148">
        <v>252400</v>
      </c>
      <c r="C39" s="1148">
        <v>252400</v>
      </c>
      <c r="D39" s="1006">
        <v>0</v>
      </c>
    </row>
    <row r="40" spans="1:4" hidden="1" x14ac:dyDescent="0.35">
      <c r="A40" s="996" t="s">
        <v>8041</v>
      </c>
      <c r="B40" s="1148">
        <v>11932427</v>
      </c>
      <c r="C40" s="1148">
        <v>11932427</v>
      </c>
      <c r="D40" s="1006">
        <v>0</v>
      </c>
    </row>
    <row r="41" spans="1:4" hidden="1" x14ac:dyDescent="0.35">
      <c r="A41" s="996" t="s">
        <v>394</v>
      </c>
      <c r="B41" s="1148">
        <v>51141</v>
      </c>
      <c r="C41" s="1148">
        <v>51141</v>
      </c>
      <c r="D41" s="1006">
        <v>0</v>
      </c>
    </row>
    <row r="42" spans="1:4" hidden="1" x14ac:dyDescent="0.35">
      <c r="A42" s="996" t="s">
        <v>11267</v>
      </c>
      <c r="B42" s="1148">
        <v>34476</v>
      </c>
      <c r="C42" s="1148">
        <v>34476</v>
      </c>
      <c r="D42" s="1006">
        <v>0</v>
      </c>
    </row>
    <row r="43" spans="1:4" hidden="1" x14ac:dyDescent="0.35">
      <c r="A43" s="996" t="s">
        <v>82</v>
      </c>
      <c r="B43" s="1148">
        <v>732794</v>
      </c>
      <c r="C43" s="1148">
        <v>732794</v>
      </c>
      <c r="D43" s="1006">
        <v>0</v>
      </c>
    </row>
    <row r="44" spans="1:4" hidden="1" x14ac:dyDescent="0.35">
      <c r="A44" s="996" t="s">
        <v>37</v>
      </c>
      <c r="B44" s="1148">
        <v>74360</v>
      </c>
      <c r="C44" s="1148">
        <v>74360</v>
      </c>
      <c r="D44" s="1006">
        <v>0</v>
      </c>
    </row>
    <row r="45" spans="1:4" hidden="1" x14ac:dyDescent="0.35">
      <c r="A45" s="996" t="s">
        <v>672</v>
      </c>
      <c r="B45" s="1148">
        <v>629934</v>
      </c>
      <c r="C45" s="1148">
        <v>629934</v>
      </c>
      <c r="D45" s="1006">
        <v>0</v>
      </c>
    </row>
    <row r="46" spans="1:4" hidden="1" x14ac:dyDescent="0.35">
      <c r="A46" s="996" t="s">
        <v>7815</v>
      </c>
      <c r="B46" s="1148">
        <v>136445</v>
      </c>
      <c r="C46" s="1148">
        <v>136445</v>
      </c>
      <c r="D46" s="1006">
        <v>0</v>
      </c>
    </row>
    <row r="47" spans="1:4" hidden="1" x14ac:dyDescent="0.35">
      <c r="A47" s="996" t="s">
        <v>464</v>
      </c>
      <c r="B47" s="1148">
        <v>3188510</v>
      </c>
      <c r="C47" s="1148">
        <v>3188510</v>
      </c>
      <c r="D47" s="1006">
        <v>0</v>
      </c>
    </row>
    <row r="48" spans="1:4" hidden="1" x14ac:dyDescent="0.35">
      <c r="A48" s="996" t="s">
        <v>8530</v>
      </c>
      <c r="B48" s="1148">
        <v>235522</v>
      </c>
      <c r="C48" s="1148">
        <v>235522</v>
      </c>
      <c r="D48" s="1006">
        <v>0</v>
      </c>
    </row>
    <row r="49" spans="1:4" hidden="1" x14ac:dyDescent="0.35">
      <c r="A49" s="996" t="s">
        <v>129</v>
      </c>
      <c r="B49" s="1148">
        <v>276956</v>
      </c>
      <c r="C49" s="1148">
        <v>276956</v>
      </c>
      <c r="D49" s="1006">
        <v>0</v>
      </c>
    </row>
    <row r="50" spans="1:4" hidden="1" x14ac:dyDescent="0.35">
      <c r="A50" s="996" t="s">
        <v>2226</v>
      </c>
      <c r="B50" s="1148">
        <v>381380</v>
      </c>
      <c r="C50" s="1148">
        <v>381380</v>
      </c>
      <c r="D50" s="1006">
        <v>0</v>
      </c>
    </row>
    <row r="51" spans="1:4" hidden="1" x14ac:dyDescent="0.35">
      <c r="A51" s="996" t="s">
        <v>768</v>
      </c>
      <c r="B51" s="1148">
        <v>190145</v>
      </c>
      <c r="C51" s="1148">
        <v>190145</v>
      </c>
      <c r="D51" s="1006">
        <v>0</v>
      </c>
    </row>
    <row r="52" spans="1:4" hidden="1" x14ac:dyDescent="0.35">
      <c r="A52" s="996" t="s">
        <v>1396</v>
      </c>
      <c r="B52" s="1148">
        <v>3227014</v>
      </c>
      <c r="C52" s="1148">
        <v>3227014</v>
      </c>
      <c r="D52" s="1006">
        <v>0</v>
      </c>
    </row>
    <row r="53" spans="1:4" hidden="1" x14ac:dyDescent="0.35">
      <c r="A53" s="996" t="s">
        <v>1086</v>
      </c>
      <c r="B53" s="1148">
        <v>88730</v>
      </c>
      <c r="C53" s="1148">
        <v>88730</v>
      </c>
      <c r="D53" s="1006">
        <v>0</v>
      </c>
    </row>
    <row r="54" spans="1:4" hidden="1" x14ac:dyDescent="0.35">
      <c r="A54" s="996" t="s">
        <v>962</v>
      </c>
      <c r="B54" s="1148">
        <v>144342</v>
      </c>
      <c r="C54" s="1148">
        <v>144342</v>
      </c>
      <c r="D54" s="1006">
        <v>0</v>
      </c>
    </row>
    <row r="55" spans="1:4" hidden="1" x14ac:dyDescent="0.35">
      <c r="A55" s="996" t="s">
        <v>1205</v>
      </c>
      <c r="B55" s="1148">
        <v>263340</v>
      </c>
      <c r="C55" s="1148">
        <v>263340</v>
      </c>
      <c r="D55" s="1006">
        <v>0</v>
      </c>
    </row>
    <row r="56" spans="1:4" hidden="1" x14ac:dyDescent="0.35">
      <c r="A56" s="996" t="s">
        <v>39</v>
      </c>
      <c r="B56" s="1148">
        <v>65000</v>
      </c>
      <c r="C56" s="1148">
        <v>65000</v>
      </c>
      <c r="D56" s="1006">
        <v>0</v>
      </c>
    </row>
    <row r="57" spans="1:4" hidden="1" x14ac:dyDescent="0.35">
      <c r="A57" s="996" t="s">
        <v>1492</v>
      </c>
      <c r="B57" s="1148">
        <v>188750</v>
      </c>
      <c r="C57" s="1148">
        <v>188750</v>
      </c>
      <c r="D57" s="1006">
        <v>0</v>
      </c>
    </row>
    <row r="58" spans="1:4" hidden="1" x14ac:dyDescent="0.35">
      <c r="A58" s="996" t="s">
        <v>7553</v>
      </c>
      <c r="B58" s="1148">
        <v>1012779</v>
      </c>
      <c r="C58" s="1148">
        <v>1012779</v>
      </c>
      <c r="D58" s="1006">
        <v>0</v>
      </c>
    </row>
    <row r="59" spans="1:4" hidden="1" x14ac:dyDescent="0.35">
      <c r="A59" s="996" t="s">
        <v>33</v>
      </c>
      <c r="B59" s="1148">
        <v>569111</v>
      </c>
      <c r="C59" s="1148">
        <v>569111</v>
      </c>
      <c r="D59" s="1006">
        <v>0</v>
      </c>
    </row>
    <row r="60" spans="1:4" hidden="1" x14ac:dyDescent="0.35">
      <c r="A60" s="996" t="s">
        <v>7730</v>
      </c>
      <c r="B60" s="1148">
        <v>221361</v>
      </c>
      <c r="C60" s="1148">
        <v>221361</v>
      </c>
      <c r="D60" s="1006">
        <v>0</v>
      </c>
    </row>
    <row r="61" spans="1:4" hidden="1" x14ac:dyDescent="0.35">
      <c r="A61" s="996" t="s">
        <v>1806</v>
      </c>
      <c r="B61" s="1148">
        <v>4800</v>
      </c>
      <c r="C61" s="1148">
        <v>4800</v>
      </c>
      <c r="D61" s="1006">
        <v>0</v>
      </c>
    </row>
    <row r="62" spans="1:4" hidden="1" x14ac:dyDescent="0.35">
      <c r="A62" s="996" t="s">
        <v>3944</v>
      </c>
      <c r="B62" s="1148">
        <v>5200</v>
      </c>
      <c r="C62" s="1148">
        <v>5200</v>
      </c>
      <c r="D62" s="1006">
        <v>0</v>
      </c>
    </row>
    <row r="63" spans="1:4" hidden="1" x14ac:dyDescent="0.35">
      <c r="A63" s="996" t="s">
        <v>1690</v>
      </c>
      <c r="B63" s="1148">
        <v>13508</v>
      </c>
      <c r="C63" s="1148">
        <v>13508</v>
      </c>
      <c r="D63" s="1006">
        <v>0</v>
      </c>
    </row>
    <row r="64" spans="1:4" hidden="1" x14ac:dyDescent="0.35">
      <c r="A64" s="996" t="s">
        <v>36</v>
      </c>
      <c r="B64" s="1148">
        <v>11281</v>
      </c>
      <c r="C64" s="1148">
        <v>11281</v>
      </c>
      <c r="D64" s="1006">
        <v>0</v>
      </c>
    </row>
    <row r="65" spans="1:4" hidden="1" x14ac:dyDescent="0.35">
      <c r="A65" s="996" t="s">
        <v>2022</v>
      </c>
      <c r="B65" s="1148">
        <v>290962</v>
      </c>
      <c r="C65" s="1148">
        <v>290962</v>
      </c>
      <c r="D65" s="1006">
        <v>0</v>
      </c>
    </row>
    <row r="66" spans="1:4" hidden="1" x14ac:dyDescent="0.35">
      <c r="A66" s="996" t="s">
        <v>9767</v>
      </c>
      <c r="B66" s="1148">
        <v>6398047</v>
      </c>
      <c r="C66" s="1148">
        <v>6398047</v>
      </c>
      <c r="D66" s="1006">
        <v>0</v>
      </c>
    </row>
    <row r="67" spans="1:4" hidden="1" x14ac:dyDescent="0.35">
      <c r="A67" s="996" t="s">
        <v>32</v>
      </c>
      <c r="B67" s="1148">
        <v>327433</v>
      </c>
      <c r="C67" s="1148">
        <v>327433</v>
      </c>
      <c r="D67" s="1006">
        <v>0</v>
      </c>
    </row>
    <row r="68" spans="1:4" hidden="1" x14ac:dyDescent="0.35">
      <c r="A68" s="996" t="s">
        <v>2270</v>
      </c>
      <c r="B68" s="1148">
        <v>166908</v>
      </c>
      <c r="C68" s="1148">
        <v>166908</v>
      </c>
      <c r="D68" s="1006">
        <v>0</v>
      </c>
    </row>
    <row r="69" spans="1:4" hidden="1" x14ac:dyDescent="0.35">
      <c r="A69" s="996" t="s">
        <v>2042</v>
      </c>
      <c r="B69" s="1148">
        <v>91259</v>
      </c>
      <c r="C69" s="1148">
        <v>91259</v>
      </c>
      <c r="D69" s="1006">
        <v>0</v>
      </c>
    </row>
    <row r="70" spans="1:4" hidden="1" x14ac:dyDescent="0.35">
      <c r="A70" s="996" t="s">
        <v>1399</v>
      </c>
      <c r="B70" s="1148">
        <v>26199453</v>
      </c>
      <c r="C70" s="1148">
        <v>26199453</v>
      </c>
      <c r="D70" s="1006">
        <v>0</v>
      </c>
    </row>
    <row r="71" spans="1:4" hidden="1" x14ac:dyDescent="0.35">
      <c r="A71" s="996" t="s">
        <v>2262</v>
      </c>
      <c r="B71" s="1148">
        <v>81323</v>
      </c>
      <c r="C71" s="1148">
        <v>81323</v>
      </c>
      <c r="D71" s="1006">
        <v>0</v>
      </c>
    </row>
    <row r="72" spans="1:4" hidden="1" x14ac:dyDescent="0.35">
      <c r="A72" s="996" t="s">
        <v>2093</v>
      </c>
      <c r="B72" s="1148">
        <v>148869</v>
      </c>
      <c r="C72" s="1148">
        <v>148869</v>
      </c>
      <c r="D72" s="1006">
        <v>0</v>
      </c>
    </row>
    <row r="73" spans="1:4" hidden="1" x14ac:dyDescent="0.35">
      <c r="A73" s="996" t="s">
        <v>2403</v>
      </c>
      <c r="B73" s="1148">
        <v>907</v>
      </c>
      <c r="C73" s="1148">
        <v>907</v>
      </c>
      <c r="D73" s="1006">
        <v>0</v>
      </c>
    </row>
    <row r="74" spans="1:4" s="1007" customFormat="1" hidden="1" x14ac:dyDescent="0.35">
      <c r="A74" s="996" t="s">
        <v>11071</v>
      </c>
      <c r="B74" s="1148">
        <v>900642</v>
      </c>
      <c r="C74" s="1148">
        <v>900642</v>
      </c>
      <c r="D74" s="1006">
        <v>0</v>
      </c>
    </row>
    <row r="75" spans="1:4" hidden="1" x14ac:dyDescent="0.35">
      <c r="A75" s="996" t="s">
        <v>2547</v>
      </c>
      <c r="B75" s="1148">
        <v>42578</v>
      </c>
      <c r="C75" s="1148">
        <v>42578</v>
      </c>
      <c r="D75" s="1006">
        <v>0</v>
      </c>
    </row>
    <row r="76" spans="1:4" hidden="1" x14ac:dyDescent="0.35">
      <c r="A76" s="996" t="s">
        <v>11605</v>
      </c>
      <c r="B76" s="1148">
        <v>1892082</v>
      </c>
      <c r="C76" s="1148">
        <v>1892082</v>
      </c>
      <c r="D76" s="1006">
        <v>0</v>
      </c>
    </row>
    <row r="77" spans="1:4" hidden="1" x14ac:dyDescent="0.35">
      <c r="A77" s="996" t="s">
        <v>2651</v>
      </c>
      <c r="B77" s="1148">
        <v>9647104</v>
      </c>
      <c r="C77" s="1148">
        <v>9647104</v>
      </c>
      <c r="D77" s="1006">
        <v>0</v>
      </c>
    </row>
    <row r="78" spans="1:4" hidden="1" x14ac:dyDescent="0.35">
      <c r="A78" s="996" t="s">
        <v>38</v>
      </c>
      <c r="B78" s="1148">
        <v>110704</v>
      </c>
      <c r="C78" s="1148">
        <v>110704</v>
      </c>
      <c r="D78" s="1006">
        <v>0</v>
      </c>
    </row>
    <row r="79" spans="1:4" hidden="1" x14ac:dyDescent="0.35">
      <c r="A79" s="996" t="s">
        <v>2318</v>
      </c>
      <c r="B79" s="1148">
        <v>39773</v>
      </c>
      <c r="C79" s="1148">
        <v>39773</v>
      </c>
      <c r="D79" s="1006">
        <v>0</v>
      </c>
    </row>
    <row r="80" spans="1:4" hidden="1" x14ac:dyDescent="0.35">
      <c r="A80" s="996" t="s">
        <v>130</v>
      </c>
      <c r="B80" s="1148">
        <v>624947</v>
      </c>
      <c r="C80" s="1148">
        <v>624947</v>
      </c>
      <c r="D80" s="1006">
        <v>0</v>
      </c>
    </row>
    <row r="81" spans="1:4" hidden="1" x14ac:dyDescent="0.35">
      <c r="A81" s="996" t="s">
        <v>3383</v>
      </c>
      <c r="B81" s="1148">
        <v>4145</v>
      </c>
      <c r="C81" s="1148">
        <v>4145</v>
      </c>
      <c r="D81" s="1006">
        <v>0</v>
      </c>
    </row>
    <row r="82" spans="1:4" hidden="1" x14ac:dyDescent="0.35">
      <c r="A82" s="996" t="s">
        <v>7655</v>
      </c>
      <c r="B82" s="1148">
        <v>1303060</v>
      </c>
      <c r="C82" s="1148">
        <v>1303060</v>
      </c>
      <c r="D82" s="1006">
        <v>0</v>
      </c>
    </row>
    <row r="83" spans="1:4" hidden="1" x14ac:dyDescent="0.35">
      <c r="A83" s="996" t="s">
        <v>3400</v>
      </c>
      <c r="B83" s="1148">
        <v>25920</v>
      </c>
      <c r="C83" s="1148">
        <v>25920</v>
      </c>
      <c r="D83" s="1006">
        <v>0</v>
      </c>
    </row>
    <row r="84" spans="1:4" hidden="1" x14ac:dyDescent="0.35">
      <c r="A84" s="996" t="s">
        <v>7110</v>
      </c>
      <c r="B84" s="1148">
        <v>565282</v>
      </c>
      <c r="C84" s="1148">
        <v>565282</v>
      </c>
      <c r="D84" s="1006">
        <v>0</v>
      </c>
    </row>
    <row r="85" spans="1:4" hidden="1" x14ac:dyDescent="0.35">
      <c r="A85" s="996" t="s">
        <v>3621</v>
      </c>
      <c r="B85" s="1148">
        <v>1205380</v>
      </c>
      <c r="C85" s="1148">
        <v>1205380</v>
      </c>
      <c r="D85" s="1006">
        <v>0</v>
      </c>
    </row>
    <row r="86" spans="1:4" hidden="1" x14ac:dyDescent="0.35">
      <c r="A86" s="996" t="s">
        <v>6516</v>
      </c>
      <c r="B86" s="1148">
        <v>1058091</v>
      </c>
      <c r="C86" s="1148">
        <v>1058091</v>
      </c>
      <c r="D86" s="1006">
        <v>0</v>
      </c>
    </row>
    <row r="87" spans="1:4" hidden="1" x14ac:dyDescent="0.35">
      <c r="A87" s="996" t="s">
        <v>1675</v>
      </c>
      <c r="B87" s="1148">
        <v>155133</v>
      </c>
      <c r="C87" s="1148">
        <v>155133</v>
      </c>
      <c r="D87" s="1006">
        <v>0</v>
      </c>
    </row>
    <row r="88" spans="1:4" hidden="1" x14ac:dyDescent="0.35">
      <c r="A88" s="996" t="s">
        <v>6645</v>
      </c>
      <c r="B88" s="1148"/>
      <c r="C88" s="1148"/>
      <c r="D88" s="1006">
        <v>0</v>
      </c>
    </row>
    <row r="89" spans="1:4" hidden="1" x14ac:dyDescent="0.35">
      <c r="A89" s="996" t="s">
        <v>18</v>
      </c>
      <c r="B89" s="1148">
        <v>150590</v>
      </c>
      <c r="C89" s="1148">
        <v>150590</v>
      </c>
      <c r="D89" s="1006">
        <v>0</v>
      </c>
    </row>
    <row r="90" spans="1:4" hidden="1" x14ac:dyDescent="0.35">
      <c r="A90" s="996" t="s">
        <v>7744</v>
      </c>
      <c r="B90" s="1148">
        <v>319499</v>
      </c>
      <c r="C90" s="1148">
        <v>319499</v>
      </c>
      <c r="D90" s="1006">
        <v>0</v>
      </c>
    </row>
    <row r="91" spans="1:4" hidden="1" x14ac:dyDescent="0.35">
      <c r="A91" s="996" t="s">
        <v>4720</v>
      </c>
      <c r="B91" s="1148">
        <v>644100</v>
      </c>
      <c r="C91" s="1148">
        <v>644100</v>
      </c>
      <c r="D91" s="1006">
        <v>0</v>
      </c>
    </row>
    <row r="92" spans="1:4" hidden="1" x14ac:dyDescent="0.35">
      <c r="A92" s="996" t="s">
        <v>7919</v>
      </c>
      <c r="B92" s="1148">
        <v>3715694</v>
      </c>
      <c r="C92" s="1148">
        <v>3715694</v>
      </c>
      <c r="D92" s="1006">
        <v>0</v>
      </c>
    </row>
    <row r="93" spans="1:4" hidden="1" x14ac:dyDescent="0.35">
      <c r="A93" s="996" t="s">
        <v>4883</v>
      </c>
      <c r="B93" s="1148">
        <v>262657</v>
      </c>
      <c r="C93" s="1148">
        <v>262657</v>
      </c>
      <c r="D93" s="1006">
        <v>0</v>
      </c>
    </row>
    <row r="94" spans="1:4" hidden="1" x14ac:dyDescent="0.35">
      <c r="A94" s="996" t="s">
        <v>7951</v>
      </c>
      <c r="B94" s="1148">
        <v>3636139</v>
      </c>
      <c r="C94" s="1148">
        <v>3636139</v>
      </c>
      <c r="D94" s="1006">
        <v>0</v>
      </c>
    </row>
    <row r="95" spans="1:4" hidden="1" x14ac:dyDescent="0.35">
      <c r="A95" s="996" t="s">
        <v>5051</v>
      </c>
      <c r="B95" s="1148">
        <v>206944</v>
      </c>
      <c r="C95" s="1148">
        <v>206944</v>
      </c>
      <c r="D95" s="1006">
        <v>0</v>
      </c>
    </row>
    <row r="96" spans="1:4" hidden="1" x14ac:dyDescent="0.35">
      <c r="A96" s="996" t="s">
        <v>8075</v>
      </c>
      <c r="B96" s="1148">
        <v>142848</v>
      </c>
      <c r="C96" s="1148">
        <v>142848</v>
      </c>
      <c r="D96" s="1006">
        <v>0</v>
      </c>
    </row>
    <row r="97" spans="1:4" hidden="1" x14ac:dyDescent="0.35">
      <c r="A97" s="996" t="s">
        <v>8655</v>
      </c>
      <c r="B97" s="1148">
        <v>11292323</v>
      </c>
      <c r="C97" s="1148">
        <v>11292323</v>
      </c>
      <c r="D97" s="1006">
        <v>0</v>
      </c>
    </row>
    <row r="98" spans="1:4" hidden="1" x14ac:dyDescent="0.35">
      <c r="A98" s="996" t="s">
        <v>2648</v>
      </c>
      <c r="B98" s="1148">
        <v>202856</v>
      </c>
      <c r="C98" s="1148">
        <v>202856</v>
      </c>
      <c r="D98" s="1006">
        <v>0</v>
      </c>
    </row>
    <row r="99" spans="1:4" hidden="1" x14ac:dyDescent="0.35">
      <c r="A99" s="996" t="s">
        <v>160</v>
      </c>
      <c r="B99" s="1148">
        <v>7375</v>
      </c>
      <c r="C99" s="1148">
        <v>7375</v>
      </c>
      <c r="D99" s="1006">
        <v>0</v>
      </c>
    </row>
    <row r="100" spans="1:4" hidden="1" x14ac:dyDescent="0.35">
      <c r="A100" s="996" t="s">
        <v>171</v>
      </c>
      <c r="B100" s="1148">
        <v>46541</v>
      </c>
      <c r="C100" s="1148">
        <v>46541</v>
      </c>
      <c r="D100" s="1006">
        <v>0</v>
      </c>
    </row>
    <row r="101" spans="1:4" hidden="1" x14ac:dyDescent="0.35">
      <c r="A101" s="996" t="s">
        <v>9505</v>
      </c>
      <c r="B101" s="1148">
        <v>69638</v>
      </c>
      <c r="C101" s="1148">
        <v>69638</v>
      </c>
      <c r="D101" s="1006">
        <v>0</v>
      </c>
    </row>
    <row r="102" spans="1:4" hidden="1" x14ac:dyDescent="0.35">
      <c r="A102" s="996" t="s">
        <v>4813</v>
      </c>
      <c r="B102" s="1148">
        <v>15712</v>
      </c>
      <c r="C102" s="1148">
        <v>15712</v>
      </c>
      <c r="D102" s="1006">
        <v>0</v>
      </c>
    </row>
    <row r="103" spans="1:4" hidden="1" x14ac:dyDescent="0.35">
      <c r="A103" s="996" t="s">
        <v>9407</v>
      </c>
      <c r="B103" s="1148">
        <v>1080276</v>
      </c>
      <c r="C103" s="1148">
        <v>1080276</v>
      </c>
      <c r="D103" s="1006">
        <v>0</v>
      </c>
    </row>
    <row r="104" spans="1:4" hidden="1" x14ac:dyDescent="0.35">
      <c r="A104" s="996" t="s">
        <v>5226</v>
      </c>
      <c r="B104" s="1148">
        <v>862774</v>
      </c>
      <c r="C104" s="1148">
        <v>862774</v>
      </c>
      <c r="D104" s="1006">
        <v>0</v>
      </c>
    </row>
    <row r="105" spans="1:4" hidden="1" x14ac:dyDescent="0.35">
      <c r="A105" s="996" t="s">
        <v>9659</v>
      </c>
      <c r="B105" s="1148">
        <v>2984053</v>
      </c>
      <c r="C105" s="1148">
        <v>2984053</v>
      </c>
      <c r="D105" s="1006">
        <v>0</v>
      </c>
    </row>
    <row r="106" spans="1:4" hidden="1" x14ac:dyDescent="0.35">
      <c r="A106" s="996" t="s">
        <v>5319</v>
      </c>
      <c r="B106" s="1148">
        <v>52679</v>
      </c>
      <c r="C106" s="1148">
        <v>52679</v>
      </c>
      <c r="D106" s="1006">
        <v>0</v>
      </c>
    </row>
    <row r="107" spans="1:4" hidden="1" x14ac:dyDescent="0.35">
      <c r="A107" s="996" t="s">
        <v>9965</v>
      </c>
      <c r="B107" s="1148">
        <v>385571</v>
      </c>
      <c r="C107" s="1148">
        <v>385571</v>
      </c>
      <c r="D107" s="1006">
        <v>0</v>
      </c>
    </row>
    <row r="108" spans="1:4" hidden="1" x14ac:dyDescent="0.35">
      <c r="A108" s="996" t="s">
        <v>5547</v>
      </c>
      <c r="B108" s="1148">
        <v>202398</v>
      </c>
      <c r="C108" s="1148">
        <v>202398</v>
      </c>
      <c r="D108" s="1006">
        <v>0</v>
      </c>
    </row>
    <row r="109" spans="1:4" hidden="1" x14ac:dyDescent="0.35">
      <c r="A109" s="996" t="s">
        <v>10149</v>
      </c>
      <c r="B109" s="1148">
        <v>2384019</v>
      </c>
      <c r="C109" s="1148">
        <v>2384019</v>
      </c>
      <c r="D109" s="1006">
        <v>0</v>
      </c>
    </row>
    <row r="110" spans="1:4" hidden="1" x14ac:dyDescent="0.35">
      <c r="A110" s="996" t="s">
        <v>5708</v>
      </c>
      <c r="B110" s="1148">
        <v>189460</v>
      </c>
      <c r="C110" s="1148">
        <v>189460</v>
      </c>
      <c r="D110" s="1006">
        <v>0</v>
      </c>
    </row>
    <row r="111" spans="1:4" hidden="1" x14ac:dyDescent="0.35">
      <c r="A111" s="996" t="s">
        <v>2786</v>
      </c>
      <c r="B111" s="1148">
        <v>4910436</v>
      </c>
      <c r="C111" s="1148">
        <v>4910436</v>
      </c>
      <c r="D111" s="1006">
        <v>0</v>
      </c>
    </row>
    <row r="112" spans="1:4" hidden="1" x14ac:dyDescent="0.35">
      <c r="A112" s="996" t="s">
        <v>5719</v>
      </c>
      <c r="B112" s="1148">
        <v>271758</v>
      </c>
      <c r="C112" s="1148">
        <v>271758</v>
      </c>
      <c r="D112" s="1006">
        <v>0</v>
      </c>
    </row>
    <row r="113" spans="1:4" hidden="1" x14ac:dyDescent="0.35">
      <c r="A113" s="996" t="s">
        <v>40</v>
      </c>
      <c r="B113" s="1148">
        <v>4949540</v>
      </c>
      <c r="C113" s="1148">
        <v>4949540</v>
      </c>
      <c r="D113" s="1006">
        <v>0</v>
      </c>
    </row>
    <row r="114" spans="1:4" hidden="1" x14ac:dyDescent="0.35">
      <c r="A114" s="996" t="s">
        <v>5728</v>
      </c>
      <c r="B114" s="1148">
        <v>20800</v>
      </c>
      <c r="C114" s="1148">
        <v>20800</v>
      </c>
      <c r="D114" s="1006">
        <v>0</v>
      </c>
    </row>
    <row r="115" spans="1:4" hidden="1" x14ac:dyDescent="0.35">
      <c r="A115" s="996" t="s">
        <v>7805</v>
      </c>
      <c r="B115" s="1148">
        <v>1072490</v>
      </c>
      <c r="C115" s="1148">
        <v>1072490</v>
      </c>
      <c r="D115" s="1006">
        <v>0</v>
      </c>
    </row>
    <row r="116" spans="1:4" hidden="1" x14ac:dyDescent="0.35">
      <c r="A116" s="996" t="s">
        <v>5810</v>
      </c>
      <c r="B116" s="1148">
        <v>317719</v>
      </c>
      <c r="C116" s="1148">
        <v>317719</v>
      </c>
      <c r="D116" s="1006">
        <v>0</v>
      </c>
    </row>
    <row r="117" spans="1:4" hidden="1" x14ac:dyDescent="0.35">
      <c r="A117" s="996" t="s">
        <v>10909</v>
      </c>
      <c r="B117" s="1148">
        <v>79935</v>
      </c>
      <c r="C117" s="1148">
        <v>79935</v>
      </c>
      <c r="D117" s="1006">
        <v>0</v>
      </c>
    </row>
    <row r="118" spans="1:4" hidden="1" x14ac:dyDescent="0.35">
      <c r="A118" s="996" t="s">
        <v>6102</v>
      </c>
      <c r="B118" s="1148">
        <v>126398</v>
      </c>
      <c r="C118" s="1148">
        <v>126398</v>
      </c>
      <c r="D118" s="1006">
        <v>0</v>
      </c>
    </row>
    <row r="119" spans="1:4" hidden="1" x14ac:dyDescent="0.35">
      <c r="A119" s="996" t="s">
        <v>10377</v>
      </c>
      <c r="B119" s="1148">
        <v>1329980</v>
      </c>
      <c r="C119" s="1148">
        <v>1329980</v>
      </c>
      <c r="D119" s="1006">
        <v>0</v>
      </c>
    </row>
    <row r="120" spans="1:4" x14ac:dyDescent="0.35">
      <c r="A120" s="996" t="s">
        <v>2932</v>
      </c>
      <c r="B120" s="1148">
        <v>6628809</v>
      </c>
      <c r="C120" s="1148">
        <v>6628809</v>
      </c>
      <c r="D120" s="1006">
        <v>0</v>
      </c>
    </row>
    <row r="121" spans="1:4" x14ac:dyDescent="0.35">
      <c r="A121" s="996" t="s">
        <v>11003</v>
      </c>
      <c r="B121" s="1148">
        <v>69890</v>
      </c>
      <c r="C121" s="1148">
        <v>69890</v>
      </c>
      <c r="D121" s="1006">
        <v>0</v>
      </c>
    </row>
    <row r="122" spans="1:4" x14ac:dyDescent="0.35">
      <c r="A122" s="996" t="s">
        <v>3732</v>
      </c>
      <c r="B122" s="1148">
        <v>633124</v>
      </c>
      <c r="C122" s="1148">
        <v>633124</v>
      </c>
      <c r="D122" s="1006">
        <v>0</v>
      </c>
    </row>
    <row r="123" spans="1:4" x14ac:dyDescent="0.35">
      <c r="A123" s="996" t="s">
        <v>1804</v>
      </c>
      <c r="B123" s="1148">
        <v>236720</v>
      </c>
      <c r="C123" s="1148">
        <v>236720</v>
      </c>
      <c r="D123" s="1006">
        <v>0</v>
      </c>
    </row>
    <row r="124" spans="1:4" x14ac:dyDescent="0.35">
      <c r="A124" s="996" t="s">
        <v>6505</v>
      </c>
      <c r="B124" s="1148">
        <v>74613</v>
      </c>
      <c r="C124" s="1148">
        <v>74613</v>
      </c>
      <c r="D124" s="1006">
        <v>0</v>
      </c>
    </row>
    <row r="125" spans="1:4" x14ac:dyDescent="0.35">
      <c r="A125" s="996" t="s">
        <v>11704</v>
      </c>
      <c r="B125" s="1148">
        <v>62941</v>
      </c>
      <c r="C125" s="1148">
        <v>62941</v>
      </c>
      <c r="D125" s="1006">
        <v>0</v>
      </c>
    </row>
    <row r="126" spans="1:4" x14ac:dyDescent="0.35">
      <c r="A126" s="996" t="s">
        <v>6506</v>
      </c>
      <c r="B126" s="1148">
        <v>798186</v>
      </c>
      <c r="C126" s="1148">
        <v>798186</v>
      </c>
      <c r="D126" s="1006">
        <v>0</v>
      </c>
    </row>
    <row r="127" spans="1:4" x14ac:dyDescent="0.35">
      <c r="A127" s="996" t="s">
        <v>2088</v>
      </c>
      <c r="B127" s="1148">
        <v>64441</v>
      </c>
      <c r="C127" s="1148">
        <v>64441</v>
      </c>
      <c r="D127" s="1006">
        <v>0</v>
      </c>
    </row>
    <row r="128" spans="1:4" x14ac:dyDescent="0.35">
      <c r="A128" s="996" t="s">
        <v>6509</v>
      </c>
      <c r="B128" s="1148">
        <v>1741940</v>
      </c>
      <c r="C128" s="1148">
        <v>1741940</v>
      </c>
      <c r="D128" s="1006">
        <v>0</v>
      </c>
    </row>
    <row r="129" spans="1:4" x14ac:dyDescent="0.35">
      <c r="A129" s="996" t="s">
        <v>10120</v>
      </c>
      <c r="B129" s="1148">
        <v>80000</v>
      </c>
      <c r="C129" s="1148">
        <v>80000</v>
      </c>
      <c r="D129" s="1006">
        <v>0</v>
      </c>
    </row>
    <row r="130" spans="1:4" x14ac:dyDescent="0.35">
      <c r="A130" s="996" t="s">
        <v>6718</v>
      </c>
      <c r="B130" s="1148">
        <v>270400</v>
      </c>
      <c r="C130" s="1148">
        <v>270400</v>
      </c>
      <c r="D130" s="1006">
        <v>0</v>
      </c>
    </row>
    <row r="131" spans="1:4" x14ac:dyDescent="0.35">
      <c r="A131" s="996" t="s">
        <v>1202</v>
      </c>
      <c r="B131" s="1148">
        <v>59350</v>
      </c>
      <c r="C131" s="1148">
        <v>59350</v>
      </c>
      <c r="D131" s="1006">
        <v>0</v>
      </c>
    </row>
    <row r="132" spans="1:4" x14ac:dyDescent="0.35">
      <c r="A132" s="996" t="s">
        <v>6953</v>
      </c>
      <c r="B132" s="1148">
        <v>975613</v>
      </c>
      <c r="C132" s="1148">
        <v>975613</v>
      </c>
      <c r="D132" s="1006">
        <v>0</v>
      </c>
    </row>
    <row r="133" spans="1:4" x14ac:dyDescent="0.35">
      <c r="A133" s="996" t="s">
        <v>1214</v>
      </c>
      <c r="B133" s="1148">
        <v>258956</v>
      </c>
      <c r="C133" s="1148">
        <v>258956</v>
      </c>
      <c r="D133" s="1006">
        <v>0</v>
      </c>
    </row>
    <row r="134" spans="1:4" x14ac:dyDescent="0.35">
      <c r="A134" s="996" t="s">
        <v>3945</v>
      </c>
      <c r="B134" s="1148">
        <v>514945</v>
      </c>
      <c r="C134" s="1148">
        <v>514945</v>
      </c>
      <c r="D134" s="1006">
        <v>0</v>
      </c>
    </row>
    <row r="135" spans="1:4" x14ac:dyDescent="0.35">
      <c r="A135" s="996" t="s">
        <v>44</v>
      </c>
      <c r="B135" s="1148">
        <v>10000</v>
      </c>
      <c r="C135" s="1148">
        <v>10000</v>
      </c>
      <c r="D135" s="1006">
        <v>0</v>
      </c>
    </row>
    <row r="136" spans="1:4" x14ac:dyDescent="0.35">
      <c r="A136" s="996" t="s">
        <v>7065</v>
      </c>
      <c r="B136" s="1148">
        <v>1567993</v>
      </c>
      <c r="C136" s="1148">
        <v>1567993</v>
      </c>
      <c r="D136" s="1006">
        <v>0</v>
      </c>
    </row>
    <row r="137" spans="1:4" x14ac:dyDescent="0.35">
      <c r="A137" s="996" t="s">
        <v>6503</v>
      </c>
      <c r="B137" s="1148">
        <v>165107</v>
      </c>
      <c r="C137" s="1148">
        <v>165107</v>
      </c>
      <c r="D137" s="1006">
        <v>0</v>
      </c>
    </row>
    <row r="138" spans="1:4" x14ac:dyDescent="0.35">
      <c r="A138" s="996" t="s">
        <v>6247</v>
      </c>
      <c r="B138" s="1148">
        <v>64600</v>
      </c>
      <c r="C138" s="1148">
        <v>64600</v>
      </c>
      <c r="D138" s="1006">
        <v>0</v>
      </c>
    </row>
    <row r="139" spans="1:4" x14ac:dyDescent="0.35">
      <c r="A139" s="996" t="s">
        <v>6407</v>
      </c>
      <c r="B139" s="1148">
        <v>959942</v>
      </c>
      <c r="C139" s="1148">
        <v>959942</v>
      </c>
      <c r="D139" s="1006">
        <v>0</v>
      </c>
    </row>
    <row r="140" spans="1:4" x14ac:dyDescent="0.35">
      <c r="A140" s="996" t="s">
        <v>75</v>
      </c>
      <c r="B140" s="1148">
        <v>13918</v>
      </c>
      <c r="C140" s="1148">
        <v>127265</v>
      </c>
      <c r="D140" s="1006">
        <v>-113347</v>
      </c>
    </row>
    <row r="141" spans="1:4" x14ac:dyDescent="0.35">
      <c r="A141" s="996" t="s">
        <v>13127</v>
      </c>
      <c r="B141" s="1148">
        <v>183478</v>
      </c>
      <c r="C141" s="1148">
        <v>650000</v>
      </c>
      <c r="D141" s="1006">
        <v>-466522</v>
      </c>
    </row>
    <row r="142" spans="1:4" x14ac:dyDescent="0.35">
      <c r="A142" s="1097" t="s">
        <v>13310</v>
      </c>
      <c r="B142" s="1148">
        <v>85478</v>
      </c>
      <c r="C142" s="1148"/>
      <c r="D142" s="1006">
        <v>85478</v>
      </c>
    </row>
    <row r="143" spans="1:4" x14ac:dyDescent="0.35">
      <c r="A143" s="1097" t="s">
        <v>5186</v>
      </c>
      <c r="B143" s="1148"/>
      <c r="C143" s="1148">
        <v>250000</v>
      </c>
      <c r="D143" s="1006">
        <v>-250000</v>
      </c>
    </row>
    <row r="144" spans="1:4" ht="24" thickBot="1" x14ac:dyDescent="0.4">
      <c r="A144" s="1097" t="s">
        <v>12024</v>
      </c>
      <c r="B144" s="1148">
        <v>98000</v>
      </c>
      <c r="C144" s="1148">
        <v>400000</v>
      </c>
      <c r="D144" s="1006">
        <v>-302000</v>
      </c>
    </row>
    <row r="145" spans="1:4" ht="24" thickBot="1" x14ac:dyDescent="0.4">
      <c r="A145" s="1008" t="s">
        <v>45</v>
      </c>
      <c r="B145" s="1009">
        <v>239909042.5</v>
      </c>
      <c r="C145" s="1010">
        <v>236297558.5</v>
      </c>
      <c r="D145" s="1011">
        <v>3611484</v>
      </c>
    </row>
    <row r="146" spans="1:4" x14ac:dyDescent="0.35">
      <c r="A146"/>
      <c r="B146"/>
      <c r="C146"/>
      <c r="D146"/>
    </row>
    <row r="147" spans="1:4" x14ac:dyDescent="0.35">
      <c r="A147"/>
      <c r="B147"/>
      <c r="C147"/>
      <c r="D147"/>
    </row>
    <row r="148" spans="1:4" x14ac:dyDescent="0.35">
      <c r="A148"/>
      <c r="B148"/>
      <c r="C148"/>
      <c r="D148"/>
    </row>
    <row r="149" spans="1:4" ht="24" thickBot="1" x14ac:dyDescent="0.4">
      <c r="A149"/>
      <c r="B149"/>
      <c r="C149"/>
      <c r="D149"/>
    </row>
    <row r="150" spans="1:4" ht="24" thickBot="1" x14ac:dyDescent="0.4">
      <c r="A150"/>
      <c r="B150"/>
      <c r="C150"/>
      <c r="D150"/>
    </row>
    <row r="151" spans="1:4" x14ac:dyDescent="0.35">
      <c r="A151"/>
      <c r="B151"/>
      <c r="C151"/>
      <c r="D151"/>
    </row>
    <row r="152" spans="1:4" ht="24" thickBot="1" x14ac:dyDescent="0.4">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8"/>
      <c r="C162" s="998"/>
      <c r="D162" s="998"/>
    </row>
    <row r="163" spans="1:4" x14ac:dyDescent="0.35">
      <c r="B163" s="998"/>
      <c r="C163" s="998"/>
      <c r="D163" s="998"/>
    </row>
    <row r="164" spans="1:4" x14ac:dyDescent="0.35">
      <c r="B164" s="998"/>
      <c r="C164" s="998"/>
      <c r="D164" s="998"/>
    </row>
    <row r="165" spans="1:4" x14ac:dyDescent="0.35">
      <c r="B165" s="998"/>
      <c r="C165" s="998"/>
      <c r="D165" s="998"/>
    </row>
    <row r="166" spans="1:4" x14ac:dyDescent="0.35">
      <c r="B166" s="998"/>
      <c r="C166" s="998"/>
      <c r="D166" s="998"/>
    </row>
    <row r="167" spans="1:4" x14ac:dyDescent="0.35">
      <c r="B167" s="998"/>
      <c r="C167" s="998"/>
      <c r="D167" s="998"/>
    </row>
    <row r="168" spans="1:4" x14ac:dyDescent="0.35">
      <c r="B168" s="998"/>
      <c r="C168" s="998"/>
      <c r="D168" s="998"/>
    </row>
    <row r="169" spans="1:4" x14ac:dyDescent="0.35">
      <c r="B169" s="998"/>
      <c r="C169" s="998"/>
      <c r="D169" s="998"/>
    </row>
    <row r="170" spans="1:4" x14ac:dyDescent="0.35">
      <c r="B170" s="998"/>
      <c r="C170" s="998"/>
      <c r="D170" s="998"/>
    </row>
    <row r="171" spans="1:4" x14ac:dyDescent="0.35">
      <c r="B171" s="998"/>
      <c r="C171" s="998"/>
      <c r="D171" s="998"/>
    </row>
    <row r="172" spans="1:4" x14ac:dyDescent="0.35">
      <c r="B172" s="998"/>
      <c r="C172" s="998"/>
      <c r="D172" s="998"/>
    </row>
    <row r="173" spans="1:4" x14ac:dyDescent="0.35">
      <c r="B173" s="998"/>
      <c r="C173" s="998"/>
      <c r="D173" s="998"/>
    </row>
    <row r="174" spans="1:4" x14ac:dyDescent="0.35">
      <c r="B174" s="998"/>
      <c r="C174" s="998"/>
      <c r="D174" s="998"/>
    </row>
    <row r="175" spans="1:4" x14ac:dyDescent="0.35">
      <c r="B175" s="998"/>
      <c r="C175" s="998"/>
      <c r="D175" s="998"/>
    </row>
    <row r="176" spans="1:4" x14ac:dyDescent="0.35">
      <c r="B176" s="998"/>
      <c r="C176" s="998"/>
      <c r="D176" s="998"/>
    </row>
    <row r="177" s="998" customFormat="1" x14ac:dyDescent="0.35"/>
    <row r="178" s="998" customFormat="1" x14ac:dyDescent="0.35"/>
    <row r="179" s="998" customFormat="1" x14ac:dyDescent="0.35"/>
    <row r="180" s="998" customFormat="1" x14ac:dyDescent="0.35"/>
    <row r="181" s="998" customFormat="1" x14ac:dyDescent="0.35"/>
    <row r="182" s="998" customFormat="1" x14ac:dyDescent="0.35"/>
    <row r="183" s="998" customFormat="1" x14ac:dyDescent="0.35"/>
    <row r="184" s="998" customFormat="1" x14ac:dyDescent="0.35"/>
    <row r="185" s="998" customFormat="1" x14ac:dyDescent="0.35"/>
    <row r="186" s="998" customFormat="1" x14ac:dyDescent="0.35"/>
    <row r="187" s="998" customFormat="1" x14ac:dyDescent="0.35"/>
    <row r="188" s="998" customFormat="1" x14ac:dyDescent="0.35"/>
    <row r="189" s="998" customFormat="1" x14ac:dyDescent="0.35"/>
    <row r="190" s="998" customFormat="1" x14ac:dyDescent="0.35"/>
    <row r="191" s="998" customFormat="1" x14ac:dyDescent="0.35"/>
    <row r="192" s="998" customFormat="1" x14ac:dyDescent="0.35"/>
    <row r="193" s="998" customFormat="1" x14ac:dyDescent="0.35"/>
    <row r="194" s="998" customFormat="1" x14ac:dyDescent="0.35"/>
    <row r="195" s="998" customFormat="1" x14ac:dyDescent="0.35"/>
    <row r="196" s="998" customFormat="1" x14ac:dyDescent="0.35"/>
    <row r="197" s="998" customFormat="1" x14ac:dyDescent="0.35"/>
    <row r="198" s="998" customFormat="1" x14ac:dyDescent="0.35"/>
    <row r="199" s="998" customFormat="1" x14ac:dyDescent="0.35"/>
    <row r="200" s="998" customFormat="1" x14ac:dyDescent="0.35"/>
    <row r="201" s="998" customFormat="1" x14ac:dyDescent="0.35"/>
    <row r="202" s="998" customFormat="1" x14ac:dyDescent="0.35"/>
    <row r="203" s="998" customFormat="1" x14ac:dyDescent="0.35"/>
    <row r="204" s="998" customFormat="1" x14ac:dyDescent="0.35"/>
    <row r="205" s="998" customFormat="1" x14ac:dyDescent="0.35"/>
    <row r="206" s="998" customFormat="1" x14ac:dyDescent="0.35"/>
    <row r="207" s="998" customFormat="1" x14ac:dyDescent="0.35"/>
    <row r="208" s="998" customFormat="1" x14ac:dyDescent="0.35"/>
    <row r="209" s="998" customFormat="1" x14ac:dyDescent="0.35"/>
    <row r="210" s="998" customFormat="1" x14ac:dyDescent="0.35"/>
    <row r="211" s="998" customFormat="1" x14ac:dyDescent="0.35"/>
    <row r="212" s="998" customFormat="1" x14ac:dyDescent="0.35"/>
    <row r="213" s="998" customFormat="1" x14ac:dyDescent="0.35"/>
    <row r="214" s="998" customFormat="1" x14ac:dyDescent="0.35"/>
    <row r="215" s="998" customFormat="1" x14ac:dyDescent="0.35"/>
    <row r="216" s="998" customFormat="1" x14ac:dyDescent="0.35"/>
    <row r="217" s="998" customFormat="1" x14ac:dyDescent="0.35"/>
    <row r="218" s="998" customFormat="1" x14ac:dyDescent="0.35"/>
    <row r="219" s="998" customFormat="1" x14ac:dyDescent="0.35"/>
    <row r="220" s="998" customFormat="1" x14ac:dyDescent="0.35"/>
    <row r="221" s="998" customFormat="1" x14ac:dyDescent="0.35"/>
    <row r="222" s="998" customFormat="1" x14ac:dyDescent="0.35"/>
    <row r="223" s="998" customFormat="1" x14ac:dyDescent="0.35"/>
    <row r="224" s="998" customFormat="1" x14ac:dyDescent="0.35"/>
    <row r="225" s="998" customFormat="1" x14ac:dyDescent="0.35"/>
    <row r="226" s="998" customFormat="1" x14ac:dyDescent="0.35"/>
    <row r="227" s="998" customFormat="1" x14ac:dyDescent="0.35"/>
    <row r="228" s="998" customFormat="1" x14ac:dyDescent="0.35"/>
    <row r="229" s="998" customFormat="1" x14ac:dyDescent="0.35"/>
    <row r="230" s="998" customFormat="1" x14ac:dyDescent="0.35"/>
    <row r="231" s="998" customFormat="1" x14ac:dyDescent="0.35"/>
    <row r="232" s="998" customFormat="1" x14ac:dyDescent="0.35"/>
    <row r="233" s="998" customFormat="1" x14ac:dyDescent="0.35"/>
    <row r="234" s="998" customFormat="1" x14ac:dyDescent="0.35"/>
    <row r="235" s="998" customFormat="1" x14ac:dyDescent="0.35"/>
    <row r="236" s="998" customFormat="1" x14ac:dyDescent="0.35"/>
    <row r="237" s="998" customFormat="1" x14ac:dyDescent="0.35"/>
    <row r="238" s="998" customFormat="1" x14ac:dyDescent="0.35"/>
    <row r="239" s="998" customFormat="1" x14ac:dyDescent="0.35"/>
    <row r="240" s="998" customFormat="1" x14ac:dyDescent="0.35"/>
    <row r="241" s="998" customFormat="1" x14ac:dyDescent="0.35"/>
    <row r="242" s="998" customFormat="1" x14ac:dyDescent="0.35"/>
    <row r="243" s="998" customFormat="1" x14ac:dyDescent="0.35"/>
    <row r="244" s="998" customFormat="1" x14ac:dyDescent="0.35"/>
    <row r="245" s="998" customFormat="1" x14ac:dyDescent="0.35"/>
    <row r="246" s="998" customFormat="1" x14ac:dyDescent="0.35"/>
    <row r="247" s="998" customFormat="1" x14ac:dyDescent="0.35"/>
    <row r="248" s="998" customFormat="1" x14ac:dyDescent="0.35"/>
    <row r="249" s="998" customFormat="1" x14ac:dyDescent="0.35"/>
    <row r="250" s="998" customFormat="1" x14ac:dyDescent="0.35"/>
    <row r="251" s="998" customFormat="1" x14ac:dyDescent="0.35"/>
    <row r="252" s="998" customFormat="1" x14ac:dyDescent="0.35"/>
    <row r="253" s="998" customFormat="1" x14ac:dyDescent="0.35"/>
    <row r="254" s="998" customFormat="1" x14ac:dyDescent="0.35"/>
    <row r="255" s="998" customFormat="1" x14ac:dyDescent="0.35"/>
    <row r="256" s="998" customFormat="1" x14ac:dyDescent="0.35"/>
    <row r="257" s="998" customFormat="1" x14ac:dyDescent="0.35"/>
    <row r="258" s="998" customFormat="1" x14ac:dyDescent="0.35"/>
    <row r="259" s="998" customFormat="1" ht="24" thickBot="1" x14ac:dyDescent="0.4"/>
    <row r="260" s="998" customFormat="1" ht="24" thickBot="1" x14ac:dyDescent="0.4"/>
    <row r="261" s="998" customFormat="1" x14ac:dyDescent="0.35"/>
    <row r="262" s="998" customFormat="1" x14ac:dyDescent="0.35"/>
    <row r="263" s="998" customFormat="1" x14ac:dyDescent="0.35"/>
    <row r="264" s="998" customFormat="1" x14ac:dyDescent="0.35"/>
    <row r="265" s="998" customFormat="1" x14ac:dyDescent="0.35"/>
    <row r="266" s="998" customFormat="1" x14ac:dyDescent="0.35"/>
    <row r="267" s="998" customFormat="1" x14ac:dyDescent="0.35"/>
    <row r="268" s="998" customFormat="1" x14ac:dyDescent="0.35"/>
    <row r="269" s="998" customFormat="1" x14ac:dyDescent="0.35"/>
    <row r="270" s="998" customFormat="1" x14ac:dyDescent="0.35"/>
    <row r="271" s="998" customFormat="1" x14ac:dyDescent="0.35"/>
    <row r="272" s="998" customFormat="1" ht="24" thickBot="1" x14ac:dyDescent="0.4"/>
    <row r="273" s="998" customFormat="1" ht="24" thickBot="1" x14ac:dyDescent="0.4"/>
    <row r="274" s="998" customFormat="1" x14ac:dyDescent="0.35"/>
    <row r="275" s="998" customFormat="1" x14ac:dyDescent="0.35"/>
    <row r="276" s="998" customFormat="1" x14ac:dyDescent="0.35"/>
    <row r="277" s="998" customFormat="1" x14ac:dyDescent="0.35"/>
    <row r="278" s="998" customFormat="1" x14ac:dyDescent="0.35"/>
    <row r="279" s="998" customFormat="1" ht="24" thickBot="1" x14ac:dyDescent="0.4"/>
    <row r="280" s="998" customFormat="1" ht="24" thickBot="1" x14ac:dyDescent="0.4"/>
    <row r="281" s="998" customFormat="1" x14ac:dyDescent="0.35"/>
    <row r="282" s="998" customFormat="1" x14ac:dyDescent="0.35"/>
    <row r="283" s="998" customFormat="1" x14ac:dyDescent="0.35"/>
    <row r="284" s="998" customFormat="1" x14ac:dyDescent="0.35"/>
    <row r="285" s="998" customFormat="1" ht="24" thickBot="1" x14ac:dyDescent="0.4"/>
    <row r="286" s="998" customFormat="1" ht="24" thickBot="1" x14ac:dyDescent="0.4"/>
    <row r="287" s="998" customFormat="1" x14ac:dyDescent="0.35"/>
    <row r="288" s="998" customFormat="1" x14ac:dyDescent="0.35"/>
    <row r="289" s="998" customFormat="1" x14ac:dyDescent="0.35"/>
    <row r="290" s="998" customFormat="1" x14ac:dyDescent="0.35"/>
    <row r="291" s="998" customFormat="1" x14ac:dyDescent="0.35"/>
    <row r="292" s="998" customFormat="1" x14ac:dyDescent="0.35"/>
    <row r="293" s="998" customFormat="1" x14ac:dyDescent="0.35"/>
    <row r="294" s="998" customFormat="1" x14ac:dyDescent="0.35"/>
    <row r="295" s="998" customFormat="1" x14ac:dyDescent="0.35"/>
    <row r="296" s="998" customFormat="1" x14ac:dyDescent="0.35"/>
    <row r="297" s="998" customFormat="1" x14ac:dyDescent="0.35"/>
    <row r="298" s="998" customFormat="1" x14ac:dyDescent="0.35"/>
    <row r="299" s="998" customFormat="1" x14ac:dyDescent="0.35"/>
    <row r="300" s="998" customFormat="1" x14ac:dyDescent="0.35"/>
    <row r="301" s="998" customFormat="1" x14ac:dyDescent="0.35"/>
    <row r="302" s="998" customFormat="1" x14ac:dyDescent="0.35"/>
    <row r="303" s="998" customFormat="1" x14ac:dyDescent="0.35"/>
    <row r="304" s="998" customFormat="1" x14ac:dyDescent="0.35"/>
    <row r="305" s="998" customFormat="1" ht="24" thickBot="1" x14ac:dyDescent="0.4"/>
    <row r="306" s="998" customFormat="1" ht="24" thickBot="1" x14ac:dyDescent="0.4"/>
    <row r="307" s="998" customFormat="1" x14ac:dyDescent="0.35"/>
    <row r="308" s="998" customFormat="1" x14ac:dyDescent="0.35"/>
    <row r="309" s="998" customFormat="1" x14ac:dyDescent="0.35"/>
    <row r="310" s="998" customFormat="1" x14ac:dyDescent="0.35"/>
    <row r="311" s="998" customFormat="1" x14ac:dyDescent="0.35"/>
    <row r="312" s="998" customFormat="1" x14ac:dyDescent="0.35"/>
    <row r="313" s="998" customFormat="1" x14ac:dyDescent="0.35"/>
    <row r="314" s="998" customFormat="1" x14ac:dyDescent="0.35"/>
    <row r="315" s="998" customFormat="1" x14ac:dyDescent="0.35"/>
    <row r="316" s="998" customFormat="1" x14ac:dyDescent="0.35"/>
    <row r="317" s="998" customFormat="1" ht="24" thickBot="1" x14ac:dyDescent="0.4"/>
    <row r="318" s="998" customFormat="1" ht="24" thickBot="1" x14ac:dyDescent="0.4"/>
    <row r="319" s="998" customFormat="1" x14ac:dyDescent="0.35"/>
    <row r="320" s="998" customFormat="1" x14ac:dyDescent="0.35"/>
    <row r="321" s="998" customFormat="1" x14ac:dyDescent="0.35"/>
    <row r="322" s="998" customFormat="1" x14ac:dyDescent="0.35"/>
    <row r="323" s="998" customFormat="1" x14ac:dyDescent="0.35"/>
    <row r="324" s="998" customFormat="1" x14ac:dyDescent="0.35"/>
    <row r="325" s="998" customFormat="1" x14ac:dyDescent="0.35"/>
    <row r="326" s="998" customFormat="1" x14ac:dyDescent="0.35"/>
    <row r="327" s="998" customFormat="1" x14ac:dyDescent="0.35"/>
    <row r="328" s="998" customFormat="1" x14ac:dyDescent="0.35"/>
    <row r="329" s="998" customFormat="1" ht="24" thickBot="1" x14ac:dyDescent="0.4"/>
    <row r="330" s="998" customFormat="1" ht="24" thickBot="1" x14ac:dyDescent="0.4"/>
    <row r="331" s="998" customFormat="1" x14ac:dyDescent="0.35"/>
    <row r="332" s="998" customFormat="1" x14ac:dyDescent="0.35"/>
    <row r="333" s="998" customFormat="1" x14ac:dyDescent="0.35"/>
    <row r="334" s="998" customFormat="1" x14ac:dyDescent="0.35"/>
    <row r="335" s="998" customFormat="1" x14ac:dyDescent="0.35"/>
    <row r="336" s="998" customFormat="1" x14ac:dyDescent="0.35"/>
    <row r="337" s="998" customFormat="1" ht="24" thickBot="1" x14ac:dyDescent="0.4"/>
    <row r="338" s="998" customFormat="1" ht="24" thickBot="1" x14ac:dyDescent="0.4"/>
    <row r="339" s="998" customFormat="1" x14ac:dyDescent="0.35"/>
    <row r="340" s="998" customFormat="1" ht="24" thickBot="1" x14ac:dyDescent="0.4"/>
    <row r="341" s="998" customFormat="1" x14ac:dyDescent="0.35"/>
    <row r="342" s="998" customFormat="1" x14ac:dyDescent="0.35"/>
    <row r="343" s="998" customFormat="1" x14ac:dyDescent="0.35"/>
    <row r="344" s="998" customFormat="1" x14ac:dyDescent="0.35"/>
    <row r="345" s="998" customFormat="1" x14ac:dyDescent="0.35"/>
    <row r="346" s="998" customFormat="1" x14ac:dyDescent="0.35"/>
    <row r="347" s="998" customFormat="1" x14ac:dyDescent="0.35"/>
    <row r="348" s="998" customFormat="1" x14ac:dyDescent="0.35"/>
    <row r="349" s="998" customFormat="1" x14ac:dyDescent="0.35"/>
    <row r="350" s="998" customFormat="1" x14ac:dyDescent="0.35"/>
    <row r="351" s="998" customFormat="1" x14ac:dyDescent="0.35"/>
    <row r="352" s="998" customFormat="1" x14ac:dyDescent="0.35"/>
    <row r="353" s="998" customFormat="1" x14ac:dyDescent="0.35"/>
    <row r="354" s="998" customFormat="1" x14ac:dyDescent="0.35"/>
    <row r="355" s="998" customFormat="1" x14ac:dyDescent="0.35"/>
    <row r="356" s="998" customFormat="1" x14ac:dyDescent="0.35"/>
    <row r="357" s="998" customFormat="1" x14ac:dyDescent="0.35"/>
    <row r="358" s="998" customFormat="1" ht="24" thickBot="1" x14ac:dyDescent="0.4"/>
    <row r="359" s="998" customFormat="1" ht="24" thickBot="1" x14ac:dyDescent="0.4"/>
    <row r="360" s="998" customFormat="1" x14ac:dyDescent="0.35"/>
    <row r="361" s="998" customFormat="1" x14ac:dyDescent="0.35"/>
    <row r="362" s="998" customFormat="1" x14ac:dyDescent="0.35"/>
    <row r="363" s="998" customFormat="1" x14ac:dyDescent="0.35"/>
    <row r="364" s="998" customFormat="1" x14ac:dyDescent="0.35"/>
    <row r="365" s="998" customFormat="1" x14ac:dyDescent="0.35"/>
    <row r="366" s="998" customFormat="1" ht="24" thickBot="1" x14ac:dyDescent="0.4"/>
    <row r="367" s="99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7" t="s">
        <v>1766</v>
      </c>
      <c r="E1" s="352"/>
      <c r="I1" s="352"/>
      <c r="AP1" s="97" t="s">
        <v>1766</v>
      </c>
    </row>
    <row r="3" spans="1:42" ht="15.75" thickBot="1" x14ac:dyDescent="0.3"/>
    <row r="4" spans="1:42" x14ac:dyDescent="0.25">
      <c r="A4" s="1263" t="s">
        <v>10312</v>
      </c>
      <c r="B4" s="1264"/>
      <c r="C4" s="1265"/>
      <c r="E4" s="1263" t="s">
        <v>8020</v>
      </c>
      <c r="F4" s="1264"/>
      <c r="G4" s="1265"/>
      <c r="I4" s="1263" t="s">
        <v>7086</v>
      </c>
      <c r="J4" s="1264"/>
      <c r="K4" s="1265"/>
      <c r="M4" s="1263" t="s">
        <v>6016</v>
      </c>
      <c r="N4" s="1264"/>
      <c r="O4" s="1265"/>
      <c r="Q4" s="1263" t="s">
        <v>5068</v>
      </c>
      <c r="R4" s="1264"/>
      <c r="S4" s="1265"/>
      <c r="U4" s="1263" t="s">
        <v>3662</v>
      </c>
      <c r="V4" s="1264"/>
      <c r="W4" s="1265"/>
      <c r="Y4" s="1263" t="s">
        <v>2639</v>
      </c>
      <c r="Z4" s="1264"/>
      <c r="AA4" s="1265"/>
      <c r="AC4" s="1291" t="s">
        <v>6018</v>
      </c>
      <c r="AD4" s="1292"/>
      <c r="AE4" s="1293"/>
      <c r="AG4" s="1282" t="s">
        <v>1084</v>
      </c>
      <c r="AH4" s="1283"/>
      <c r="AI4" s="1284"/>
    </row>
    <row r="5" spans="1:42" ht="21" customHeight="1" x14ac:dyDescent="0.25">
      <c r="A5" s="1266"/>
      <c r="B5" s="1267"/>
      <c r="C5" s="1268"/>
      <c r="E5" s="1266"/>
      <c r="F5" s="1267"/>
      <c r="G5" s="1268"/>
      <c r="I5" s="1266"/>
      <c r="J5" s="1267"/>
      <c r="K5" s="1268"/>
      <c r="M5" s="1266"/>
      <c r="N5" s="1267"/>
      <c r="O5" s="1268"/>
      <c r="Q5" s="1266"/>
      <c r="R5" s="1267"/>
      <c r="S5" s="1268"/>
      <c r="U5" s="1266"/>
      <c r="V5" s="1267"/>
      <c r="W5" s="1268"/>
      <c r="Y5" s="1266"/>
      <c r="Z5" s="1267"/>
      <c r="AA5" s="1268"/>
      <c r="AB5" s="3"/>
      <c r="AC5" s="1294"/>
      <c r="AD5" s="1295"/>
      <c r="AE5" s="1296"/>
      <c r="AG5" s="1282"/>
      <c r="AH5" s="1283"/>
      <c r="AI5" s="1284"/>
    </row>
    <row r="6" spans="1:42"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B6" s="1"/>
      <c r="AC6" s="212" t="s">
        <v>891</v>
      </c>
      <c r="AD6" s="212" t="s">
        <v>3</v>
      </c>
      <c r="AE6" s="212" t="s">
        <v>4</v>
      </c>
      <c r="AG6" s="33" t="s">
        <v>891</v>
      </c>
      <c r="AH6" s="33" t="s">
        <v>3</v>
      </c>
      <c r="AI6" s="33" t="s">
        <v>4</v>
      </c>
    </row>
    <row r="7" spans="1:42" ht="15" customHeight="1" x14ac:dyDescent="0.3">
      <c r="A7" s="274" t="s">
        <v>172</v>
      </c>
      <c r="B7" s="275">
        <f>SUM(Posting!E15655:E16074)</f>
        <v>15905041.467741936</v>
      </c>
      <c r="C7" s="275">
        <f>SUM(Posting!F15655:F16074)</f>
        <v>7112521</v>
      </c>
      <c r="E7" s="274" t="s">
        <v>172</v>
      </c>
      <c r="F7" s="275">
        <f>SUM(Posting!E12619:E12759)</f>
        <v>10069544.10483871</v>
      </c>
      <c r="G7" s="275">
        <f>SUM(Posting!F12619:F12759)</f>
        <v>7604394</v>
      </c>
      <c r="I7" s="274" t="s">
        <v>172</v>
      </c>
      <c r="J7" s="275">
        <f>SUM(Posting!E10978:E11179)</f>
        <v>8619964.9032258056</v>
      </c>
      <c r="K7" s="275">
        <f>SUM(Posting!F10978:F11179)</f>
        <v>14547623</v>
      </c>
      <c r="M7" s="274" t="s">
        <v>172</v>
      </c>
      <c r="N7" s="275">
        <v>3505535.3709677421</v>
      </c>
      <c r="O7" s="275">
        <v>3989948</v>
      </c>
      <c r="Q7" s="274" t="s">
        <v>172</v>
      </c>
      <c r="R7" s="275">
        <v>12074478.708333332</v>
      </c>
      <c r="S7" s="275">
        <v>13390902</v>
      </c>
      <c r="U7" s="274" t="s">
        <v>172</v>
      </c>
      <c r="V7" s="275">
        <v>11585095.958333334</v>
      </c>
      <c r="W7" s="275">
        <v>8140172</v>
      </c>
      <c r="Y7" s="205" t="s">
        <v>172</v>
      </c>
      <c r="Z7" s="202">
        <v>4464441.5</v>
      </c>
      <c r="AA7" s="206">
        <v>4737118</v>
      </c>
      <c r="AB7" s="3"/>
      <c r="AC7" s="204" t="s">
        <v>172</v>
      </c>
      <c r="AD7" s="204">
        <v>3390872</v>
      </c>
      <c r="AE7" s="204">
        <v>930884</v>
      </c>
      <c r="AG7" s="201" t="s">
        <v>172</v>
      </c>
      <c r="AH7" s="202">
        <v>6319382</v>
      </c>
      <c r="AI7" s="202">
        <v>10886159</v>
      </c>
    </row>
    <row r="8" spans="1:42" ht="18.75" x14ac:dyDescent="0.3">
      <c r="A8" s="274" t="s">
        <v>173</v>
      </c>
      <c r="B8" s="275">
        <f>SUM(Posting!E16075:E16525)</f>
        <v>29299739.548387095</v>
      </c>
      <c r="C8" s="275">
        <f>SUM(Posting!F16075:F16525)</f>
        <v>46632595</v>
      </c>
      <c r="E8" s="274" t="s">
        <v>173</v>
      </c>
      <c r="F8" s="275">
        <f>SUM(Posting!E12760:E12952)</f>
        <v>8932335.5322580636</v>
      </c>
      <c r="G8" s="275">
        <f>SUM(Posting!F12760:F12952)</f>
        <v>12831668</v>
      </c>
      <c r="I8" s="274" t="s">
        <v>173</v>
      </c>
      <c r="J8" s="275">
        <f>SUM(Posting!E11180:E11301)</f>
        <v>4050439</v>
      </c>
      <c r="K8" s="275">
        <f>SUM(Posting!F11180:F11301)</f>
        <v>1287961</v>
      </c>
      <c r="M8" s="274" t="s">
        <v>173</v>
      </c>
      <c r="N8" s="275">
        <v>2812628.0322580645</v>
      </c>
      <c r="O8" s="275">
        <v>10995829</v>
      </c>
      <c r="Q8" s="274" t="s">
        <v>173</v>
      </c>
      <c r="R8" s="275">
        <v>5513376.1532258065</v>
      </c>
      <c r="S8" s="275">
        <v>3135284</v>
      </c>
      <c r="U8" s="274" t="s">
        <v>173</v>
      </c>
      <c r="V8" s="275">
        <v>10605463.274193548</v>
      </c>
      <c r="W8" s="275">
        <v>7535395</v>
      </c>
      <c r="Y8" s="205" t="s">
        <v>173</v>
      </c>
      <c r="Z8" s="202">
        <v>7605137.2822580645</v>
      </c>
      <c r="AA8" s="206">
        <v>13741601</v>
      </c>
      <c r="AC8" s="204" t="s">
        <v>173</v>
      </c>
      <c r="AD8" s="204">
        <v>10437494</v>
      </c>
      <c r="AE8" s="204">
        <v>12050152</v>
      </c>
      <c r="AG8" s="201" t="s">
        <v>173</v>
      </c>
      <c r="AH8" s="202">
        <v>4051246</v>
      </c>
      <c r="AI8" s="202">
        <v>3151901</v>
      </c>
    </row>
    <row r="9" spans="1:42" ht="18.75" x14ac:dyDescent="0.3">
      <c r="A9" s="274" t="s">
        <v>187</v>
      </c>
      <c r="B9" s="275">
        <f>SUM(Posting!E16526:E16929)</f>
        <v>28255737</v>
      </c>
      <c r="C9" s="275">
        <f>SUM(Posting!F16526:F16929)</f>
        <v>22824913</v>
      </c>
      <c r="E9" s="274" t="s">
        <v>187</v>
      </c>
      <c r="F9" s="275">
        <f>SUM(Posting!E12953:E13190)</f>
        <v>7723502.166666667</v>
      </c>
      <c r="G9" s="275">
        <f>SUM(Posting!F12953:F13190)</f>
        <v>4128413</v>
      </c>
      <c r="I9" s="274" t="s">
        <v>187</v>
      </c>
      <c r="J9" s="275">
        <f>SUM(Posting!E11302:E11446)</f>
        <v>6460853.416666667</v>
      </c>
      <c r="K9" s="275">
        <f>SUM(Posting!F11302:F11446)</f>
        <v>2609000</v>
      </c>
      <c r="M9" s="274" t="s">
        <v>187</v>
      </c>
      <c r="N9" s="275">
        <v>4301012.458333334</v>
      </c>
      <c r="O9" s="275">
        <v>3377762</v>
      </c>
      <c r="Q9" s="274" t="s">
        <v>187</v>
      </c>
      <c r="R9" s="275">
        <v>12340648.217741936</v>
      </c>
      <c r="S9" s="275">
        <v>10330857</v>
      </c>
      <c r="U9" s="274" t="s">
        <v>187</v>
      </c>
      <c r="V9" s="275">
        <v>14119709.798387097</v>
      </c>
      <c r="W9" s="275">
        <v>12033866</v>
      </c>
      <c r="Y9" s="205" t="s">
        <v>187</v>
      </c>
      <c r="Z9" s="202">
        <v>3821110</v>
      </c>
      <c r="AA9" s="206">
        <v>4222504</v>
      </c>
      <c r="AC9" s="204" t="s">
        <v>187</v>
      </c>
      <c r="AD9" s="204">
        <v>4490836</v>
      </c>
      <c r="AE9" s="204">
        <v>10218535</v>
      </c>
      <c r="AG9" s="201" t="s">
        <v>187</v>
      </c>
      <c r="AH9" s="202">
        <v>3347966</v>
      </c>
      <c r="AI9" s="202">
        <v>4640638</v>
      </c>
    </row>
    <row r="10" spans="1:42" ht="18.75" x14ac:dyDescent="0.3">
      <c r="A10" s="274" t="s">
        <v>174</v>
      </c>
      <c r="B10" s="275">
        <f>SUM(Posting!E16930:E17329)</f>
        <v>19591386.36290323</v>
      </c>
      <c r="C10" s="275">
        <f>SUM(Posting!F16930:F17329)</f>
        <v>38831937</v>
      </c>
      <c r="E10" s="274" t="s">
        <v>174</v>
      </c>
      <c r="F10" s="275">
        <f>SUM(Posting!E13191:E13442)</f>
        <v>8910635.7741935477</v>
      </c>
      <c r="G10" s="275">
        <f>SUM(Posting!F13191:F13442)</f>
        <v>20065160</v>
      </c>
      <c r="I10" s="274" t="s">
        <v>174</v>
      </c>
      <c r="J10" s="275">
        <f>SUM(Posting!E11447:E11601)</f>
        <v>6410962.1612903224</v>
      </c>
      <c r="K10" s="275">
        <f>SUM(Posting!F11447:F11601)</f>
        <v>10098247</v>
      </c>
      <c r="M10" s="274" t="s">
        <v>174</v>
      </c>
      <c r="N10" s="275">
        <v>5048343.8951612897</v>
      </c>
      <c r="O10" s="275">
        <v>4508433</v>
      </c>
      <c r="Q10" s="274" t="s">
        <v>174</v>
      </c>
      <c r="R10" s="275">
        <v>6960054.5</v>
      </c>
      <c r="S10" s="275">
        <v>5073467</v>
      </c>
      <c r="U10" s="274" t="s">
        <v>174</v>
      </c>
      <c r="V10" s="275">
        <v>24423555.083333336</v>
      </c>
      <c r="W10" s="275">
        <v>43644081</v>
      </c>
      <c r="Y10" s="205" t="s">
        <v>174</v>
      </c>
      <c r="Z10" s="202">
        <v>7508275.4879032262</v>
      </c>
      <c r="AA10" s="206">
        <v>13941007</v>
      </c>
      <c r="AC10" s="204" t="s">
        <v>174</v>
      </c>
      <c r="AD10" s="204">
        <v>8474769.625</v>
      </c>
      <c r="AE10" s="204">
        <v>7172182</v>
      </c>
      <c r="AG10" s="201" t="s">
        <v>174</v>
      </c>
      <c r="AH10" s="202">
        <v>6959997</v>
      </c>
      <c r="AI10" s="202">
        <v>7093455</v>
      </c>
    </row>
    <row r="11" spans="1:42" ht="18.75" x14ac:dyDescent="0.3">
      <c r="A11" s="274" t="s">
        <v>175</v>
      </c>
      <c r="B11" s="275">
        <f>SUM(Posting!E17330:E17705)</f>
        <v>30315987.583333336</v>
      </c>
      <c r="C11" s="275">
        <f>SUM(Posting!F17330:F17705)</f>
        <v>17824961</v>
      </c>
      <c r="E11" s="274" t="s">
        <v>175</v>
      </c>
      <c r="F11" s="275">
        <f>SUM(Posting!E13443:E13719)</f>
        <v>10275522.5</v>
      </c>
      <c r="G11" s="275">
        <f>SUM(Posting!F13443:F13719)</f>
        <v>7122506</v>
      </c>
      <c r="I11" s="274" t="s">
        <v>175</v>
      </c>
      <c r="J11" s="275">
        <f>SUM(Posting!E11602:E11730)</f>
        <v>4628972.166666666</v>
      </c>
      <c r="K11" s="275">
        <f>SUM(Posting!F11602:F11730)</f>
        <v>4597125</v>
      </c>
      <c r="M11" s="274" t="s">
        <v>175</v>
      </c>
      <c r="N11" s="275">
        <v>3708902.9583333335</v>
      </c>
      <c r="O11" s="275">
        <v>2363266</v>
      </c>
      <c r="Q11" s="274" t="s">
        <v>175</v>
      </c>
      <c r="R11" s="275">
        <v>8543846.4193548374</v>
      </c>
      <c r="S11" s="275">
        <v>19830803</v>
      </c>
      <c r="U11" s="274" t="s">
        <v>175</v>
      </c>
      <c r="V11" s="275">
        <v>8767346.0282258056</v>
      </c>
      <c r="W11" s="275">
        <v>3300983</v>
      </c>
      <c r="Y11" s="205" t="s">
        <v>175</v>
      </c>
      <c r="Z11" s="202">
        <v>6732162.4879032262</v>
      </c>
      <c r="AA11" s="206">
        <v>3981402</v>
      </c>
      <c r="AC11" s="204" t="s">
        <v>175</v>
      </c>
      <c r="AD11" s="204">
        <v>10134652.677419355</v>
      </c>
      <c r="AE11" s="204">
        <v>10663268</v>
      </c>
      <c r="AG11" s="201" t="s">
        <v>175</v>
      </c>
      <c r="AH11" s="202">
        <v>11145974</v>
      </c>
      <c r="AI11" s="202">
        <v>14339435</v>
      </c>
    </row>
    <row r="12" spans="1:42" ht="18.75" x14ac:dyDescent="0.3">
      <c r="A12" s="274" t="s">
        <v>7</v>
      </c>
      <c r="B12" s="275">
        <f>SUM(Posting!E17706:E18079)</f>
        <v>26985834.387096774</v>
      </c>
      <c r="C12" s="275">
        <f>SUM(Posting!F17706:F18079)</f>
        <v>34985262</v>
      </c>
      <c r="E12" s="274" t="s">
        <v>7</v>
      </c>
      <c r="F12" s="275">
        <f>SUM(Posting!E13720:E14001)</f>
        <v>14120527.790322579</v>
      </c>
      <c r="G12" s="275">
        <f>SUM(Posting!F13720:F14001)</f>
        <v>19132617</v>
      </c>
      <c r="I12" s="274" t="s">
        <v>7</v>
      </c>
      <c r="J12" s="275">
        <f>SUM(Posting!E11731:E11884)</f>
        <v>5689458.4516129028</v>
      </c>
      <c r="K12" s="275">
        <f>SUM(Posting!F11731:F11884)</f>
        <v>13482937</v>
      </c>
      <c r="M12" s="274" t="s">
        <v>7</v>
      </c>
      <c r="N12" s="275">
        <v>3101360.4758064514</v>
      </c>
      <c r="O12" s="275">
        <v>3389016</v>
      </c>
      <c r="Q12" s="274" t="s">
        <v>7</v>
      </c>
      <c r="R12" s="275">
        <v>6155706.583333333</v>
      </c>
      <c r="S12" s="275">
        <v>8938494</v>
      </c>
      <c r="U12" s="274" t="s">
        <v>7</v>
      </c>
      <c r="V12" s="275">
        <v>8778730.4315476194</v>
      </c>
      <c r="W12" s="275">
        <v>5722705</v>
      </c>
      <c r="Y12" s="205" t="s">
        <v>7</v>
      </c>
      <c r="Z12" s="202">
        <v>9424994.208333334</v>
      </c>
      <c r="AA12" s="202">
        <v>5099835</v>
      </c>
      <c r="AC12" s="204" t="s">
        <v>7</v>
      </c>
      <c r="AD12" s="204">
        <v>7371638.583333334</v>
      </c>
      <c r="AE12" s="204">
        <v>8597521</v>
      </c>
      <c r="AG12" s="201" t="s">
        <v>7</v>
      </c>
      <c r="AH12" s="202">
        <v>6772478</v>
      </c>
      <c r="AI12" s="202">
        <v>8417057</v>
      </c>
    </row>
    <row r="13" spans="1:42" ht="18.75" x14ac:dyDescent="0.3">
      <c r="A13" s="274" t="s">
        <v>159</v>
      </c>
      <c r="B13" s="275">
        <f>SUM(Posting!E18080:E18480)</f>
        <v>35499280.209677421</v>
      </c>
      <c r="C13" s="275">
        <f>SUM(Posting!F18080:F18480)</f>
        <v>49786600</v>
      </c>
      <c r="E13" s="274" t="s">
        <v>159</v>
      </c>
      <c r="F13" s="275">
        <f>SUM(Posting!E14002:E14209)</f>
        <v>10001721.596774194</v>
      </c>
      <c r="G13" s="275">
        <f>SUM(Posting!F14002:F14209)</f>
        <v>5278233</v>
      </c>
      <c r="I13" s="274" t="s">
        <v>159</v>
      </c>
      <c r="J13" s="275">
        <f>SUM(Posting!E11885:E11962)</f>
        <v>2437803.9516129028</v>
      </c>
      <c r="K13" s="275">
        <f>SUM(Posting!F11885:F11962)</f>
        <v>6391594</v>
      </c>
      <c r="M13" s="274" t="s">
        <v>159</v>
      </c>
      <c r="N13" s="275">
        <v>3988720.8870967743</v>
      </c>
      <c r="O13" s="275">
        <v>5231754</v>
      </c>
      <c r="Q13" s="274" t="s">
        <v>159</v>
      </c>
      <c r="R13" s="275">
        <v>7524446.3588709673</v>
      </c>
      <c r="S13" s="275">
        <v>5483960</v>
      </c>
      <c r="U13" s="274" t="s">
        <v>159</v>
      </c>
      <c r="V13" s="275">
        <v>16562682.1140553</v>
      </c>
      <c r="W13" s="275">
        <v>45209520</v>
      </c>
      <c r="Y13" s="205" t="s">
        <v>159</v>
      </c>
      <c r="Z13" s="202">
        <v>11151323.512096774</v>
      </c>
      <c r="AA13" s="202">
        <v>19769426</v>
      </c>
      <c r="AC13" s="204" t="s">
        <v>159</v>
      </c>
      <c r="AD13" s="204">
        <v>6480201.1612903224</v>
      </c>
      <c r="AE13" s="204">
        <v>9000833</v>
      </c>
      <c r="AG13" s="203" t="s">
        <v>766</v>
      </c>
      <c r="AH13" s="204">
        <v>7988057</v>
      </c>
      <c r="AI13" s="204">
        <v>14116814</v>
      </c>
    </row>
    <row r="14" spans="1:42" ht="18.75" x14ac:dyDescent="0.3">
      <c r="A14" s="274" t="s">
        <v>176</v>
      </c>
      <c r="B14" s="275">
        <f>SUM(Posting!E18481:E18791)</f>
        <v>26183567.758620687</v>
      </c>
      <c r="C14" s="275">
        <f>SUM(Posting!F18481:F18791)</f>
        <v>15526246</v>
      </c>
      <c r="E14" s="274" t="s">
        <v>176</v>
      </c>
      <c r="F14" s="275">
        <f>SUM(Posting!E14210:E14381)</f>
        <v>10068051.410714285</v>
      </c>
      <c r="G14" s="275">
        <f>SUM(Posting!F14210:F14381)</f>
        <v>7039494</v>
      </c>
      <c r="I14" s="274" t="s">
        <v>176</v>
      </c>
      <c r="J14" s="275">
        <f>SUM(Posting!E11963:E12055)</f>
        <v>3431661</v>
      </c>
      <c r="K14" s="275">
        <f>SUM(Posting!F11963:F12055)</f>
        <v>3266903</v>
      </c>
      <c r="M14" s="274" t="s">
        <v>176</v>
      </c>
      <c r="N14" s="275">
        <v>7094281.1428571437</v>
      </c>
      <c r="O14" s="275">
        <v>7816219</v>
      </c>
      <c r="Q14" s="274" t="s">
        <v>176</v>
      </c>
      <c r="R14" s="275">
        <v>6198746.3629032262</v>
      </c>
      <c r="S14" s="275">
        <v>5835536</v>
      </c>
      <c r="U14" s="274" t="s">
        <v>176</v>
      </c>
      <c r="V14" s="275">
        <v>12565859.5</v>
      </c>
      <c r="W14" s="275">
        <v>13227203</v>
      </c>
      <c r="Y14" s="205" t="s">
        <v>176</v>
      </c>
      <c r="Z14" s="202">
        <v>6761574.4193548383</v>
      </c>
      <c r="AA14" s="202">
        <v>10702740</v>
      </c>
      <c r="AC14" s="204" t="s">
        <v>176</v>
      </c>
      <c r="AD14" s="204">
        <v>7185442.314516129</v>
      </c>
      <c r="AE14" s="204">
        <v>12186775</v>
      </c>
      <c r="AG14" s="203" t="s">
        <v>176</v>
      </c>
      <c r="AH14" s="204">
        <v>12599931</v>
      </c>
      <c r="AI14" s="204">
        <v>13179463</v>
      </c>
      <c r="AJ14" s="3"/>
    </row>
    <row r="15" spans="1:42" ht="18.75" x14ac:dyDescent="0.3">
      <c r="A15" s="274" t="s">
        <v>189</v>
      </c>
      <c r="B15" s="275">
        <f>SUM(Posting!E18792:E19016)</f>
        <v>15389495</v>
      </c>
      <c r="C15" s="275">
        <f>SUM(Posting!F18792:F19016)</f>
        <v>36389996</v>
      </c>
      <c r="E15" s="274" t="s">
        <v>189</v>
      </c>
      <c r="F15" s="275">
        <f>SUM(Posting!E14382:E14638)</f>
        <v>10364870.080645161</v>
      </c>
      <c r="G15" s="275">
        <f>SUM(Posting!F14382:F14638)</f>
        <v>10909284</v>
      </c>
      <c r="I15" s="274" t="s">
        <v>189</v>
      </c>
      <c r="J15" s="275">
        <f>SUM(Posting!E12056:E12195)</f>
        <v>4465394.7096774187</v>
      </c>
      <c r="K15" s="275">
        <f>SUM(Posting!F12056:F12195)</f>
        <v>2871774</v>
      </c>
      <c r="M15" s="274" t="s">
        <v>189</v>
      </c>
      <c r="N15" s="275">
        <v>11781562.217741936</v>
      </c>
      <c r="O15" s="275">
        <v>11734979</v>
      </c>
      <c r="Q15" s="274" t="s">
        <v>189</v>
      </c>
      <c r="R15" s="275">
        <v>5154955.6491240272</v>
      </c>
      <c r="S15" s="275">
        <v>3299682</v>
      </c>
      <c r="U15" s="274" t="s">
        <v>189</v>
      </c>
      <c r="V15" s="275">
        <v>8123788.5267857146</v>
      </c>
      <c r="W15" s="275">
        <v>4449398</v>
      </c>
      <c r="Y15" s="205" t="s">
        <v>189</v>
      </c>
      <c r="Z15" s="202">
        <v>14648153.632015307</v>
      </c>
      <c r="AA15" s="202">
        <v>19564689</v>
      </c>
      <c r="AC15" s="204" t="s">
        <v>189</v>
      </c>
      <c r="AD15" s="204">
        <v>5814137.1875</v>
      </c>
      <c r="AE15" s="204">
        <v>3101714</v>
      </c>
      <c r="AG15" s="203" t="s">
        <v>189</v>
      </c>
      <c r="AH15" s="204">
        <v>9916303</v>
      </c>
      <c r="AI15" s="204">
        <v>19481043</v>
      </c>
      <c r="AJ15" s="3"/>
    </row>
    <row r="16" spans="1:42" ht="18.75" x14ac:dyDescent="0.3">
      <c r="A16" s="274" t="s">
        <v>190</v>
      </c>
      <c r="B16" s="275">
        <f>SUM(Posting!E19017:E19278)</f>
        <v>17833662.951612905</v>
      </c>
      <c r="C16" s="275">
        <f>SUM(Posting!F19017:F19278)</f>
        <v>42257672</v>
      </c>
      <c r="E16" s="274" t="s">
        <v>190</v>
      </c>
      <c r="F16" s="275">
        <f>SUM(Posting!E14639:E14885)</f>
        <v>10861164.416666668</v>
      </c>
      <c r="G16" s="275">
        <f>SUM(Posting!F14639:F14885)</f>
        <v>26008750</v>
      </c>
      <c r="I16" s="274" t="s">
        <v>190</v>
      </c>
      <c r="J16" s="275">
        <f>SUM(Posting!E12196:E12350)</f>
        <v>3925956.75</v>
      </c>
      <c r="K16" s="275">
        <f>SUM(Posting!F12196:F12350)</f>
        <v>11223586.51</v>
      </c>
      <c r="M16" s="274" t="s">
        <v>190</v>
      </c>
      <c r="N16" s="275">
        <v>6466459.333333333</v>
      </c>
      <c r="O16" s="275">
        <v>9434917</v>
      </c>
      <c r="Q16" s="274" t="s">
        <v>190</v>
      </c>
      <c r="R16" s="275">
        <v>2662157.9166666665</v>
      </c>
      <c r="S16" s="275">
        <v>12732028</v>
      </c>
      <c r="U16" s="274" t="s">
        <v>190</v>
      </c>
      <c r="V16" s="275">
        <v>9086848.6774193551</v>
      </c>
      <c r="W16" s="275">
        <v>16709312</v>
      </c>
      <c r="Y16" s="205" t="s">
        <v>190</v>
      </c>
      <c r="Z16" s="202">
        <v>13417363.834677421</v>
      </c>
      <c r="AA16" s="202">
        <v>9614299</v>
      </c>
      <c r="AC16" s="204" t="s">
        <v>190</v>
      </c>
      <c r="AD16" s="204">
        <v>8477907.685483871</v>
      </c>
      <c r="AE16" s="204">
        <v>13667999</v>
      </c>
      <c r="AG16" s="203" t="s">
        <v>190</v>
      </c>
      <c r="AH16" s="204">
        <v>9189987</v>
      </c>
      <c r="AI16" s="204">
        <v>15112089</v>
      </c>
    </row>
    <row r="17" spans="1:37" ht="18.75" x14ac:dyDescent="0.3">
      <c r="A17" s="274" t="s">
        <v>188</v>
      </c>
      <c r="B17" s="275">
        <f>SUM(Posting!E19279:E19632)</f>
        <v>27046260.916666668</v>
      </c>
      <c r="C17" s="275">
        <f>SUM(Posting!F19279:F19632)</f>
        <v>22851633</v>
      </c>
      <c r="E17" s="274" t="s">
        <v>188</v>
      </c>
      <c r="F17" s="275">
        <f>SUM(Posting!E14886:E15266)</f>
        <v>28573472.564516127</v>
      </c>
      <c r="G17" s="275">
        <f>SUM(Posting!F14886:F15266)</f>
        <v>29699936</v>
      </c>
      <c r="I17" s="274" t="s">
        <v>188</v>
      </c>
      <c r="J17" s="275">
        <f>SUM(Posting!E12351:E12459)</f>
        <v>3713258.8225806449</v>
      </c>
      <c r="K17" s="275">
        <f>SUM(Posting!F12351:F12459)</f>
        <v>4570830</v>
      </c>
      <c r="M17" s="274" t="s">
        <v>188</v>
      </c>
      <c r="N17" s="275">
        <v>5961124.6774193542</v>
      </c>
      <c r="O17" s="275">
        <v>7946421</v>
      </c>
      <c r="Q17" s="274" t="s">
        <v>188</v>
      </c>
      <c r="R17" s="275">
        <v>4312077</v>
      </c>
      <c r="S17" s="275">
        <v>8062945</v>
      </c>
      <c r="U17" s="274" t="s">
        <v>188</v>
      </c>
      <c r="V17" s="275">
        <v>9858609.583333334</v>
      </c>
      <c r="W17" s="275">
        <v>10256802</v>
      </c>
      <c r="Y17" s="205" t="s">
        <v>188</v>
      </c>
      <c r="Z17" s="202">
        <v>14629962.729166666</v>
      </c>
      <c r="AA17" s="202">
        <v>19931717</v>
      </c>
      <c r="AC17" s="204" t="s">
        <v>188</v>
      </c>
      <c r="AD17" s="204">
        <v>8378178.125</v>
      </c>
      <c r="AE17" s="204">
        <v>7044419</v>
      </c>
      <c r="AG17" s="203" t="s">
        <v>188</v>
      </c>
      <c r="AH17" s="204">
        <v>6534758</v>
      </c>
      <c r="AI17" s="204">
        <v>13291481</v>
      </c>
    </row>
    <row r="18" spans="1:37" ht="18.75" x14ac:dyDescent="0.3">
      <c r="A18" s="274" t="s">
        <v>186</v>
      </c>
      <c r="B18" s="275">
        <f>SUM(Posting!E19633:E99778)</f>
        <v>20805018</v>
      </c>
      <c r="C18" s="275">
        <f>SUM(Posting!F19633:F99778)</f>
        <v>22804673</v>
      </c>
      <c r="E18" s="274" t="s">
        <v>186</v>
      </c>
      <c r="F18" s="275">
        <f>SUM(Posting!E15267:E15654)</f>
        <v>22393607.666666664</v>
      </c>
      <c r="G18" s="275">
        <f>SUM(Posting!F15267:F15654)</f>
        <v>49275042.420000002</v>
      </c>
      <c r="I18" s="274" t="s">
        <v>186</v>
      </c>
      <c r="J18" s="275">
        <f>SUM(Posting!E12460:E12618)</f>
        <v>12677561.145833332</v>
      </c>
      <c r="K18" s="275">
        <f>SUM(Posting!F12460:F12618)</f>
        <v>7267814</v>
      </c>
      <c r="M18" s="274" t="s">
        <v>186</v>
      </c>
      <c r="N18" s="275">
        <v>7875554.166666666</v>
      </c>
      <c r="O18" s="275">
        <v>7265365</v>
      </c>
      <c r="Q18" s="274" t="s">
        <v>186</v>
      </c>
      <c r="R18" s="275">
        <v>4196014.166666667</v>
      </c>
      <c r="S18" s="275">
        <v>5822267</v>
      </c>
      <c r="U18" s="274" t="s">
        <v>186</v>
      </c>
      <c r="V18" s="275">
        <v>4145261.1350806453</v>
      </c>
      <c r="W18" s="275">
        <v>4719327</v>
      </c>
      <c r="Y18" s="205" t="s">
        <v>186</v>
      </c>
      <c r="Z18" s="202">
        <v>12848041.810483871</v>
      </c>
      <c r="AA18" s="202">
        <v>39046914</v>
      </c>
      <c r="AC18" s="204" t="s">
        <v>186</v>
      </c>
      <c r="AD18" s="204">
        <v>5224536.8467741935</v>
      </c>
      <c r="AE18" s="204">
        <v>25779231</v>
      </c>
      <c r="AG18" s="203" t="s">
        <v>186</v>
      </c>
      <c r="AH18" s="204">
        <v>6799809</v>
      </c>
      <c r="AI18" s="204">
        <v>6979072</v>
      </c>
    </row>
    <row r="19" spans="1:37" ht="19.5" thickBot="1" x14ac:dyDescent="0.35">
      <c r="A19" s="276" t="s">
        <v>765</v>
      </c>
      <c r="B19" s="277">
        <f>SUM(B7:B18)</f>
        <v>293111011.18604004</v>
      </c>
      <c r="C19" s="278">
        <f>SUM(C7:C18)</f>
        <v>357829009</v>
      </c>
      <c r="E19" s="276" t="s">
        <v>765</v>
      </c>
      <c r="F19" s="277">
        <f>SUM(F7:F18)</f>
        <v>152294955.60426268</v>
      </c>
      <c r="G19" s="278">
        <f>SUM(G7:G18)</f>
        <v>199095497.42000002</v>
      </c>
      <c r="I19" s="276" t="s">
        <v>765</v>
      </c>
      <c r="J19" s="277">
        <f>SUM(J7:J18)</f>
        <v>66512286.479166672</v>
      </c>
      <c r="K19" s="278">
        <f>SUM(K7:K18)</f>
        <v>82215394.510000005</v>
      </c>
      <c r="M19" s="276" t="s">
        <v>765</v>
      </c>
      <c r="N19" s="277">
        <f>SUM(N7:N18)</f>
        <v>65645485.615975425</v>
      </c>
      <c r="O19" s="278">
        <f>SUM(O7:O18)</f>
        <v>78053909</v>
      </c>
      <c r="Q19" s="276" t="s">
        <v>765</v>
      </c>
      <c r="R19" s="277">
        <f>SUM(R7:R18)</f>
        <v>81636508.036220819</v>
      </c>
      <c r="S19" s="278">
        <f>SUM(S7:S18)</f>
        <v>101936225</v>
      </c>
      <c r="U19" s="276" t="s">
        <v>765</v>
      </c>
      <c r="V19" s="277">
        <f>SUM(V7:V18)</f>
        <v>138622950.11069509</v>
      </c>
      <c r="W19" s="278">
        <f>SUM(W7:W18)</f>
        <v>174948764</v>
      </c>
      <c r="Y19" s="207" t="s">
        <v>765</v>
      </c>
      <c r="Z19" s="208">
        <f>SUM(Z7:Z18)</f>
        <v>113012540.90419273</v>
      </c>
      <c r="AA19" s="209">
        <f>SUM(AA7:AA18)</f>
        <v>164353252</v>
      </c>
      <c r="AC19" s="204" t="s">
        <v>765</v>
      </c>
      <c r="AD19" s="204">
        <f>SUM(AD7:AD18)</f>
        <v>85860666.206317201</v>
      </c>
      <c r="AE19" s="204">
        <f>SUM(AE7:AE18)</f>
        <v>120413513</v>
      </c>
      <c r="AG19" s="203" t="s">
        <v>765</v>
      </c>
      <c r="AH19" s="204">
        <f>SUM(AH7:AH18)</f>
        <v>91625888</v>
      </c>
      <c r="AI19" s="204">
        <f>SUM(AI7:AI18)</f>
        <v>130688607</v>
      </c>
      <c r="AJ19" s="3"/>
      <c r="AK19" s="1"/>
    </row>
    <row r="21" spans="1:37" ht="15.75" x14ac:dyDescent="0.25">
      <c r="C21" s="698">
        <f>C19-B19</f>
        <v>64717997.813959956</v>
      </c>
      <c r="G21" s="698">
        <f>G19-F19</f>
        <v>46800541.815737337</v>
      </c>
      <c r="K21" s="698">
        <f>K19-J19</f>
        <v>15703108.030833334</v>
      </c>
      <c r="O21" s="3">
        <f>O19-N19</f>
        <v>12408423.384024575</v>
      </c>
      <c r="Z21" s="3"/>
    </row>
    <row r="22" spans="1:37" ht="15.75" x14ac:dyDescent="0.25">
      <c r="A22" s="1269"/>
      <c r="B22" s="1269"/>
      <c r="C22" s="1"/>
      <c r="G22" s="698"/>
      <c r="I22" s="1269" t="s">
        <v>7705</v>
      </c>
      <c r="J22" s="1269"/>
      <c r="K22" s="1">
        <v>2831635</v>
      </c>
      <c r="Q22" s="3">
        <f>O19-N19</f>
        <v>12408423.384024575</v>
      </c>
      <c r="U22" s="3"/>
      <c r="V22" s="3"/>
      <c r="Y22" s="3"/>
      <c r="AC22" s="3"/>
      <c r="AG22" s="3"/>
    </row>
    <row r="23" spans="1:37" ht="15.75" customHeight="1" x14ac:dyDescent="0.3">
      <c r="A23" s="1270" t="s">
        <v>11403</v>
      </c>
      <c r="B23" s="1270"/>
      <c r="C23" s="1270"/>
      <c r="E23" s="1270" t="s">
        <v>11403</v>
      </c>
      <c r="F23" s="1270"/>
      <c r="G23" s="1270"/>
      <c r="I23" s="1269" t="s">
        <v>7706</v>
      </c>
      <c r="J23" s="1269"/>
      <c r="K23" s="1">
        <v>476160</v>
      </c>
      <c r="Q23" s="1">
        <v>12408423</v>
      </c>
      <c r="S23" s="3"/>
      <c r="U23" s="1"/>
      <c r="Y23" s="1"/>
      <c r="AC23" s="1"/>
      <c r="AG23" s="1"/>
    </row>
    <row r="24" spans="1:37" ht="21" x14ac:dyDescent="0.25">
      <c r="A24" s="1056" t="s">
        <v>891</v>
      </c>
      <c r="B24" s="1056" t="s">
        <v>3</v>
      </c>
      <c r="C24" s="1056" t="s">
        <v>4</v>
      </c>
      <c r="E24" s="1056" t="s">
        <v>891</v>
      </c>
      <c r="F24" s="1056" t="s">
        <v>3</v>
      </c>
      <c r="G24" s="1056" t="s">
        <v>4</v>
      </c>
      <c r="I24" s="1269" t="s">
        <v>8178</v>
      </c>
      <c r="J24" s="1269"/>
      <c r="K24" s="1">
        <v>2434251</v>
      </c>
    </row>
    <row r="25" spans="1:37" ht="18.75" x14ac:dyDescent="0.25">
      <c r="A25" s="2" t="s">
        <v>11405</v>
      </c>
      <c r="B25" s="1021">
        <f ca="1">Profit!K5</f>
        <v>19537069</v>
      </c>
      <c r="C25" s="1021">
        <f ca="1">Profit!K6</f>
        <v>8636000</v>
      </c>
      <c r="E25" s="2" t="s">
        <v>11405</v>
      </c>
      <c r="F25" s="1021">
        <f ca="1">Profit!Q5</f>
        <v>13034925</v>
      </c>
      <c r="G25" s="1021">
        <f ca="1">Profit!Q6</f>
        <v>19830000</v>
      </c>
      <c r="K25" s="3">
        <f>K21-K22-K23-K24</f>
        <v>9961062.0308333337</v>
      </c>
    </row>
    <row r="26" spans="1:37" ht="18.75" x14ac:dyDescent="0.25">
      <c r="A26" s="2" t="s">
        <v>11404</v>
      </c>
      <c r="B26" s="1021">
        <f ca="1">Profit!K10</f>
        <v>2187330</v>
      </c>
      <c r="C26" s="1021">
        <f ca="1">Profit!K11</f>
        <v>3724000</v>
      </c>
      <c r="E26" s="2" t="s">
        <v>11404</v>
      </c>
      <c r="F26" s="1021">
        <f ca="1">Profit!Q10</f>
        <v>1591330</v>
      </c>
      <c r="G26" s="1021">
        <f ca="1">Profit!Q11</f>
        <v>2434251</v>
      </c>
    </row>
    <row r="27" spans="1:37" x14ac:dyDescent="0.25">
      <c r="C27" s="3"/>
      <c r="G27" s="3"/>
      <c r="J27" s="1"/>
      <c r="K27" s="3">
        <f>K25+G21</f>
        <v>56761603.846570671</v>
      </c>
    </row>
    <row r="28" spans="1:37" ht="19.5" thickBot="1" x14ac:dyDescent="0.35">
      <c r="A28" s="276" t="s">
        <v>11406</v>
      </c>
      <c r="B28" s="277">
        <f ca="1">B19-B25-B26</f>
        <v>271386612.18604004</v>
      </c>
      <c r="C28" s="278">
        <f ca="1">C19-C25-C26</f>
        <v>345469009</v>
      </c>
      <c r="E28" s="276" t="s">
        <v>11406</v>
      </c>
      <c r="F28" s="277">
        <f ca="1">F19-F25-F26</f>
        <v>137668700.60426268</v>
      </c>
      <c r="G28" s="278">
        <f ca="1">G19-G25-G26</f>
        <v>176831246.42000002</v>
      </c>
      <c r="K28" s="3"/>
    </row>
    <row r="29" spans="1:37" x14ac:dyDescent="0.25">
      <c r="B29" s="1"/>
      <c r="C29" s="3"/>
      <c r="F29" s="1"/>
      <c r="G29" s="3"/>
    </row>
    <row r="30" spans="1:37" s="929" customFormat="1" ht="22.5" customHeight="1" x14ac:dyDescent="0.25">
      <c r="C30" s="973">
        <f ca="1">C28-B28</f>
        <v>74082396.813959956</v>
      </c>
      <c r="G30" s="973">
        <f ca="1">G28-F28</f>
        <v>39162545.815737337</v>
      </c>
    </row>
    <row r="32" spans="1:37" x14ac:dyDescent="0.25">
      <c r="F32" s="3"/>
    </row>
    <row r="33" spans="2:42" x14ac:dyDescent="0.25">
      <c r="B33" s="3"/>
      <c r="C33" s="1118"/>
    </row>
    <row r="34" spans="2:42" x14ac:dyDescent="0.25">
      <c r="B34" s="3"/>
    </row>
    <row r="35" spans="2:42" x14ac:dyDescent="0.25">
      <c r="B35" s="3"/>
      <c r="C35" s="1118"/>
    </row>
    <row r="36" spans="2:42" x14ac:dyDescent="0.25">
      <c r="C36" s="1118"/>
    </row>
    <row r="37" spans="2:42" ht="15.75" thickBot="1" x14ac:dyDescent="0.3">
      <c r="C37" s="1118"/>
    </row>
    <row r="38" spans="2:42" ht="15" customHeight="1" x14ac:dyDescent="0.25">
      <c r="AF38" s="1273" t="s">
        <v>2640</v>
      </c>
      <c r="AG38" s="1274"/>
      <c r="AH38" s="1274"/>
      <c r="AI38" s="1274"/>
      <c r="AJ38" s="1274"/>
      <c r="AK38" s="1274"/>
      <c r="AL38" s="1274"/>
      <c r="AM38" s="1274"/>
      <c r="AN38" s="1274"/>
      <c r="AO38" s="1274"/>
      <c r="AP38" s="1275"/>
    </row>
    <row r="39" spans="2:42" ht="15" customHeight="1" x14ac:dyDescent="0.25">
      <c r="AF39" s="1276"/>
      <c r="AG39" s="1277"/>
      <c r="AH39" s="1277"/>
      <c r="AI39" s="1277"/>
      <c r="AJ39" s="1277"/>
      <c r="AK39" s="1277"/>
      <c r="AL39" s="1277"/>
      <c r="AM39" s="1277"/>
      <c r="AN39" s="1277"/>
      <c r="AO39" s="1277"/>
      <c r="AP39" s="1278"/>
    </row>
    <row r="40" spans="2:42" ht="15.75" thickBot="1" x14ac:dyDescent="0.3">
      <c r="AF40" s="1279"/>
      <c r="AG40" s="1280"/>
      <c r="AH40" s="1280"/>
      <c r="AI40" s="1280"/>
      <c r="AJ40" s="1280"/>
      <c r="AK40" s="1280"/>
      <c r="AL40" s="1280"/>
      <c r="AM40" s="1280"/>
      <c r="AN40" s="1280"/>
      <c r="AO40" s="1280"/>
      <c r="AP40" s="1281"/>
    </row>
    <row r="41" spans="2:42" ht="14.45" customHeight="1" x14ac:dyDescent="0.25">
      <c r="AN41" s="1271" t="s">
        <v>2639</v>
      </c>
      <c r="AO41" s="1271"/>
      <c r="AP41" s="1271"/>
    </row>
    <row r="42" spans="2:42" ht="26.25" customHeight="1" x14ac:dyDescent="0.25">
      <c r="AN42" s="1272"/>
      <c r="AO42" s="1272"/>
      <c r="AP42" s="1272"/>
    </row>
    <row r="43" spans="2:42" ht="18.75" x14ac:dyDescent="0.25">
      <c r="AN43" s="212" t="s">
        <v>891</v>
      </c>
      <c r="AO43" s="212" t="s">
        <v>3</v>
      </c>
      <c r="AP43" s="212" t="s">
        <v>4</v>
      </c>
    </row>
    <row r="44" spans="2:42" ht="24.95" customHeight="1" x14ac:dyDescent="0.3">
      <c r="AI44" s="210"/>
      <c r="AM44" s="211"/>
      <c r="AN44" s="204" t="s">
        <v>172</v>
      </c>
      <c r="AO44" s="204">
        <f t="shared" ref="AO44:AO55" si="0">Z7</f>
        <v>4464441.5</v>
      </c>
      <c r="AP44" s="204">
        <f t="shared" ref="AP44:AP55" si="1">AA7</f>
        <v>4737118</v>
      </c>
    </row>
    <row r="45" spans="2:42" ht="24.95" customHeight="1" x14ac:dyDescent="0.3">
      <c r="AI45" s="210"/>
      <c r="AM45" s="211"/>
      <c r="AN45" s="204" t="s">
        <v>173</v>
      </c>
      <c r="AO45" s="204">
        <f t="shared" si="0"/>
        <v>7605137.2822580645</v>
      </c>
      <c r="AP45" s="204">
        <f t="shared" si="1"/>
        <v>13741601</v>
      </c>
    </row>
    <row r="46" spans="2:42" ht="24.95" customHeight="1" x14ac:dyDescent="0.3">
      <c r="AI46" s="210"/>
      <c r="AM46" s="211"/>
      <c r="AN46" s="204" t="s">
        <v>187</v>
      </c>
      <c r="AO46" s="204">
        <f t="shared" si="0"/>
        <v>3821110</v>
      </c>
      <c r="AP46" s="204">
        <f t="shared" si="1"/>
        <v>4222504</v>
      </c>
    </row>
    <row r="47" spans="2:42" ht="24.95" customHeight="1" x14ac:dyDescent="0.3">
      <c r="AI47" s="210"/>
      <c r="AM47" s="211"/>
      <c r="AN47" s="204" t="s">
        <v>174</v>
      </c>
      <c r="AO47" s="204">
        <f t="shared" si="0"/>
        <v>7508275.4879032262</v>
      </c>
      <c r="AP47" s="204">
        <f t="shared" si="1"/>
        <v>13941007</v>
      </c>
    </row>
    <row r="48" spans="2:42" ht="24.95" customHeight="1" x14ac:dyDescent="0.3">
      <c r="AI48" s="210"/>
      <c r="AM48" s="211"/>
      <c r="AN48" s="204" t="s">
        <v>175</v>
      </c>
      <c r="AO48" s="204">
        <f t="shared" si="0"/>
        <v>6732162.4879032262</v>
      </c>
      <c r="AP48" s="204">
        <f t="shared" si="1"/>
        <v>3981402</v>
      </c>
    </row>
    <row r="49" spans="32:42" ht="24.95" customHeight="1" x14ac:dyDescent="0.3">
      <c r="AI49" s="210"/>
      <c r="AM49" s="211"/>
      <c r="AN49" s="204" t="s">
        <v>7</v>
      </c>
      <c r="AO49" s="204">
        <f t="shared" si="0"/>
        <v>9424994.208333334</v>
      </c>
      <c r="AP49" s="204">
        <f t="shared" si="1"/>
        <v>5099835</v>
      </c>
    </row>
    <row r="50" spans="32:42" ht="24.95" customHeight="1" x14ac:dyDescent="0.3">
      <c r="AI50" s="210"/>
      <c r="AM50" s="211"/>
      <c r="AN50" s="204" t="s">
        <v>159</v>
      </c>
      <c r="AO50" s="204">
        <f t="shared" si="0"/>
        <v>11151323.512096774</v>
      </c>
      <c r="AP50" s="204">
        <f t="shared" si="1"/>
        <v>19769426</v>
      </c>
    </row>
    <row r="51" spans="32:42" ht="24.95" customHeight="1" x14ac:dyDescent="0.3">
      <c r="AI51" s="210"/>
      <c r="AM51" s="211"/>
      <c r="AN51" s="204" t="s">
        <v>176</v>
      </c>
      <c r="AO51" s="204">
        <f t="shared" si="0"/>
        <v>6761574.4193548383</v>
      </c>
      <c r="AP51" s="204">
        <f t="shared" si="1"/>
        <v>10702740</v>
      </c>
    </row>
    <row r="52" spans="32:42" ht="24.95" customHeight="1" x14ac:dyDescent="0.3">
      <c r="AI52" s="210"/>
      <c r="AM52" s="211"/>
      <c r="AN52" s="204" t="s">
        <v>189</v>
      </c>
      <c r="AO52" s="204">
        <f t="shared" si="0"/>
        <v>14648153.632015307</v>
      </c>
      <c r="AP52" s="204">
        <f t="shared" si="1"/>
        <v>19564689</v>
      </c>
    </row>
    <row r="53" spans="32:42" ht="24.95" customHeight="1" x14ac:dyDescent="0.3">
      <c r="AI53" s="210"/>
      <c r="AM53" s="211"/>
      <c r="AN53" s="204" t="s">
        <v>190</v>
      </c>
      <c r="AO53" s="204">
        <f t="shared" si="0"/>
        <v>13417363.834677421</v>
      </c>
      <c r="AP53" s="204">
        <f t="shared" si="1"/>
        <v>9614299</v>
      </c>
    </row>
    <row r="54" spans="32:42" ht="24.95" customHeight="1" x14ac:dyDescent="0.3">
      <c r="AI54" s="210"/>
      <c r="AM54" s="211"/>
      <c r="AN54" s="204" t="s">
        <v>188</v>
      </c>
      <c r="AO54" s="204">
        <f t="shared" si="0"/>
        <v>14629962.729166666</v>
      </c>
      <c r="AP54" s="204">
        <f t="shared" si="1"/>
        <v>19931717</v>
      </c>
    </row>
    <row r="55" spans="32:42" ht="24.95" customHeight="1" x14ac:dyDescent="0.3">
      <c r="AI55" s="210"/>
      <c r="AM55" s="211"/>
      <c r="AN55" s="204" t="s">
        <v>186</v>
      </c>
      <c r="AO55" s="204">
        <f t="shared" si="0"/>
        <v>12848041.810483871</v>
      </c>
      <c r="AP55" s="204">
        <f t="shared" si="1"/>
        <v>39046914</v>
      </c>
    </row>
    <row r="56" spans="32:42" ht="24.95" customHeight="1" x14ac:dyDescent="0.3">
      <c r="AI56" s="210"/>
      <c r="AM56" s="211"/>
      <c r="AN56" s="204" t="s">
        <v>765</v>
      </c>
      <c r="AO56" s="252">
        <f>SUM(AO44:AO55)</f>
        <v>113012540.90419273</v>
      </c>
      <c r="AP56" s="252">
        <f>SUM(AP44:AP55)</f>
        <v>164353252</v>
      </c>
    </row>
    <row r="57" spans="32:42" x14ac:dyDescent="0.25">
      <c r="AG57" s="1"/>
      <c r="AH57" s="1"/>
    </row>
    <row r="58" spans="32:42" ht="15" hidden="1" customHeight="1" x14ac:dyDescent="0.25">
      <c r="AF58" s="1285" t="s">
        <v>1200</v>
      </c>
      <c r="AG58" s="1286"/>
      <c r="AH58" s="1287"/>
    </row>
    <row r="59" spans="32:42" ht="15" hidden="1" customHeight="1" x14ac:dyDescent="0.25">
      <c r="AF59" s="1288"/>
      <c r="AG59" s="1289"/>
      <c r="AH59" s="1290"/>
    </row>
    <row r="60" spans="32:42" ht="18.75" hidden="1" x14ac:dyDescent="0.25">
      <c r="AF60" s="33" t="s">
        <v>891</v>
      </c>
      <c r="AG60" s="33" t="s">
        <v>3</v>
      </c>
      <c r="AH60" s="33" t="s">
        <v>4</v>
      </c>
      <c r="AJ60" s="3"/>
      <c r="AK60" s="3"/>
      <c r="AL60" s="3"/>
    </row>
    <row r="61" spans="32:42" ht="18.75" hidden="1" x14ac:dyDescent="0.25">
      <c r="AF61" s="201" t="s">
        <v>172</v>
      </c>
      <c r="AG61" s="202">
        <f>SUM(Posting!E1237:E1375)</f>
        <v>1887336</v>
      </c>
      <c r="AH61" s="202">
        <f>SUM(Posting!F1237:F1375)</f>
        <v>0</v>
      </c>
    </row>
    <row r="62" spans="32:42" ht="18.75" hidden="1" x14ac:dyDescent="0.25">
      <c r="AF62" s="201" t="s">
        <v>173</v>
      </c>
      <c r="AG62" s="202">
        <f>SUM(Posting!E1376:E1611)</f>
        <v>4263108</v>
      </c>
      <c r="AH62" s="202">
        <f>SUM(Posting!F1376:F1611)</f>
        <v>3085260</v>
      </c>
    </row>
    <row r="63" spans="32:42" ht="18.75" hidden="1" x14ac:dyDescent="0.25">
      <c r="AF63" s="201" t="s">
        <v>187</v>
      </c>
      <c r="AG63" s="202">
        <f>SUM(Posting!E1612:E1772)</f>
        <v>2283336</v>
      </c>
      <c r="AH63" s="202">
        <f>SUM(Posting!F1612:F1772)</f>
        <v>5226019</v>
      </c>
    </row>
    <row r="64" spans="32:42" ht="18.75" hidden="1" x14ac:dyDescent="0.25">
      <c r="AF64" s="201" t="s">
        <v>174</v>
      </c>
      <c r="AG64" s="202">
        <f>SUM(Posting!E1773:E1952)</f>
        <v>2923030.0416666665</v>
      </c>
      <c r="AH64" s="202">
        <f>SUM(Posting!F1953:F1955)</f>
        <v>2039280</v>
      </c>
    </row>
    <row r="65" spans="32:42" ht="18.75" hidden="1" x14ac:dyDescent="0.25">
      <c r="AF65" s="201" t="s">
        <v>175</v>
      </c>
      <c r="AG65" s="202">
        <f>SUM(Posting!E1956:E2160)</f>
        <v>3435501.9677419355</v>
      </c>
      <c r="AH65" s="202">
        <f>SUM(Posting!F2156:F2160)</f>
        <v>3336923</v>
      </c>
    </row>
    <row r="66" spans="32:42" ht="18.75" hidden="1" x14ac:dyDescent="0.25">
      <c r="AF66" s="201" t="s">
        <v>7</v>
      </c>
      <c r="AG66" s="202">
        <f>SUM(Posting!E2161:E2350)</f>
        <v>2346048.25</v>
      </c>
      <c r="AH66" s="202">
        <f>SUM(Posting!F2351:F2354)</f>
        <v>1361043</v>
      </c>
    </row>
    <row r="67" spans="32:42" ht="18.75" hidden="1" x14ac:dyDescent="0.25">
      <c r="AF67" s="201" t="s">
        <v>159</v>
      </c>
      <c r="AG67" s="202">
        <f>SUM(Posting!E2355:E2496)</f>
        <v>2025220.0967741937</v>
      </c>
      <c r="AH67" s="202">
        <f>SUM(Posting!F2497:F2502)</f>
        <v>2684280</v>
      </c>
    </row>
    <row r="68" spans="32:42" ht="18.75" hidden="1" x14ac:dyDescent="0.25">
      <c r="AF68" s="201" t="s">
        <v>176</v>
      </c>
      <c r="AG68" s="202">
        <f>SUM(Posting!E2503:E2627)</f>
        <v>2030002.25</v>
      </c>
      <c r="AH68" s="202">
        <f>SUM(Posting!F2628:F2633)</f>
        <v>3782429</v>
      </c>
    </row>
    <row r="69" spans="32:42" ht="18.75" hidden="1" x14ac:dyDescent="0.25">
      <c r="AF69" s="201" t="s">
        <v>189</v>
      </c>
      <c r="AG69" s="202">
        <f>SUM(Posting!E2634:E2759)</f>
        <v>1720488.6964285714</v>
      </c>
      <c r="AH69" s="202">
        <f>SUM(Posting!F2760:F2761)</f>
        <v>421694</v>
      </c>
    </row>
    <row r="70" spans="32:42" ht="18.75" hidden="1" x14ac:dyDescent="0.25">
      <c r="AF70" s="201" t="s">
        <v>190</v>
      </c>
      <c r="AG70" s="202">
        <f>SUM(Posting!E2762:E2901)</f>
        <v>3362963.2338709678</v>
      </c>
      <c r="AH70" s="202">
        <f>SUM(Posting!F2902:F2906)</f>
        <v>3334805</v>
      </c>
    </row>
    <row r="71" spans="32:42" ht="18.75" hidden="1" x14ac:dyDescent="0.25">
      <c r="AF71" s="201" t="s">
        <v>188</v>
      </c>
      <c r="AG71" s="202">
        <f>SUM(Posting!E2907:E3058)</f>
        <v>2975184.958333333</v>
      </c>
      <c r="AH71" s="202">
        <f>SUM(Posting!F3059:F3061)</f>
        <v>2838043</v>
      </c>
    </row>
    <row r="72" spans="32:42" ht="18.75" hidden="1" x14ac:dyDescent="0.25">
      <c r="AF72" s="201" t="s">
        <v>186</v>
      </c>
      <c r="AG72" s="202">
        <f>SUM(Posting!E3059:E3191)</f>
        <v>2435934.5080645159</v>
      </c>
      <c r="AH72" s="202">
        <f>SUM(Posting!F3183:F3191)</f>
        <v>9055000</v>
      </c>
      <c r="AO72" s="3"/>
    </row>
    <row r="73" spans="32:42" ht="18.75" hidden="1" x14ac:dyDescent="0.3">
      <c r="AF73" s="203" t="s">
        <v>765</v>
      </c>
      <c r="AG73" s="204">
        <f>SUM(AG61:AG72)</f>
        <v>31688154.002880182</v>
      </c>
      <c r="AH73" s="204">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2126</v>
      </c>
      <c r="AI82" s="1">
        <v>4000000</v>
      </c>
      <c r="AJ82" t="s">
        <v>268</v>
      </c>
    </row>
    <row r="83" spans="32:36" x14ac:dyDescent="0.25">
      <c r="AF83" s="3"/>
      <c r="AI83" s="1"/>
    </row>
    <row r="84" spans="32:36" x14ac:dyDescent="0.25">
      <c r="AF84" t="s">
        <v>2427</v>
      </c>
      <c r="AI84" s="1">
        <v>2475000</v>
      </c>
      <c r="AJ84" t="s">
        <v>2546</v>
      </c>
    </row>
    <row r="85" spans="32:36" x14ac:dyDescent="0.25">
      <c r="AF85" t="s">
        <v>2456</v>
      </c>
      <c r="AI85" s="1">
        <v>300000</v>
      </c>
    </row>
    <row r="86" spans="32:36" x14ac:dyDescent="0.25">
      <c r="AF86" t="s">
        <v>2457</v>
      </c>
      <c r="AI86" s="1">
        <v>100000</v>
      </c>
    </row>
    <row r="87" spans="32:36" x14ac:dyDescent="0.25">
      <c r="AF87" t="s">
        <v>2458</v>
      </c>
      <c r="AI87" s="1">
        <v>215000</v>
      </c>
    </row>
    <row r="88" spans="32:36" x14ac:dyDescent="0.25">
      <c r="AF88" t="s">
        <v>2545</v>
      </c>
      <c r="AI88" s="1">
        <v>2000000</v>
      </c>
    </row>
    <row r="89" spans="32:36" x14ac:dyDescent="0.25">
      <c r="AF89" t="s">
        <v>2609</v>
      </c>
      <c r="AI89" s="1">
        <v>1000000</v>
      </c>
      <c r="AJ89" t="s">
        <v>2608</v>
      </c>
    </row>
    <row r="90" spans="32:36" x14ac:dyDescent="0.25">
      <c r="AI90" s="3">
        <f>SUM(AI84:AI89)</f>
        <v>6090000</v>
      </c>
    </row>
    <row r="172" spans="32:34" x14ac:dyDescent="0.25">
      <c r="AF172" t="s">
        <v>591</v>
      </c>
      <c r="AG172" s="1">
        <f>SUMIF(Posting!B105:B318,"Miqdad Residence",Posting!E105:E318)</f>
        <v>0</v>
      </c>
      <c r="AH172" s="1">
        <f ca="1">SUMIF(Posting!B2:B742,"Miqdad Residence",Posting!E2:E628)</f>
        <v>0</v>
      </c>
    </row>
    <row r="173" spans="32:34" x14ac:dyDescent="0.25">
      <c r="AF173" t="s">
        <v>592</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594</v>
      </c>
      <c r="AG176" s="1">
        <f>SUMIF(Posting!B105:B318,"Ocean Mall ",Posting!E105:E318)</f>
        <v>0</v>
      </c>
    </row>
    <row r="177" spans="32:33" x14ac:dyDescent="0.25">
      <c r="AF177" t="s">
        <v>36</v>
      </c>
      <c r="AG177" s="1">
        <f>SUMIF(Posting!B105:B318,"Movenpick",Posting!E105:E318)</f>
        <v>0</v>
      </c>
    </row>
    <row r="178" spans="32:33" x14ac:dyDescent="0.25">
      <c r="AF178" t="s">
        <v>595</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8">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E4:G5"/>
    <mergeCell ref="E23:G23"/>
    <mergeCell ref="A23:C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C137" sqref="C137"/>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9" t="s">
        <v>1766</v>
      </c>
      <c r="B1" s="1319"/>
      <c r="C1" s="1319"/>
      <c r="D1" s="1319"/>
      <c r="E1" s="1319"/>
      <c r="F1" s="1319"/>
      <c r="G1" s="1319"/>
      <c r="H1" s="1319"/>
      <c r="I1" s="1319"/>
      <c r="J1" s="1319"/>
      <c r="K1" s="1319"/>
      <c r="L1" s="1319"/>
      <c r="M1" s="1319"/>
      <c r="N1" s="1319"/>
    </row>
    <row r="2" spans="1:14" ht="14.45" customHeight="1" x14ac:dyDescent="0.25">
      <c r="A2" s="1319"/>
      <c r="B2" s="1319"/>
      <c r="C2" s="1319"/>
      <c r="D2" s="1319"/>
      <c r="E2" s="1319"/>
      <c r="F2" s="1319"/>
      <c r="G2" s="1319"/>
      <c r="H2" s="1319"/>
      <c r="I2" s="1319"/>
      <c r="J2" s="1319"/>
      <c r="K2" s="1319"/>
      <c r="L2" s="1319"/>
      <c r="M2" s="1319"/>
      <c r="N2" s="1319"/>
    </row>
    <row r="3" spans="1:14" ht="14.45" customHeight="1" x14ac:dyDescent="0.25">
      <c r="A3" s="1320" t="s">
        <v>4712</v>
      </c>
      <c r="B3" s="1320"/>
      <c r="C3" s="1320"/>
      <c r="D3" s="1320"/>
      <c r="E3" s="1320"/>
      <c r="F3" s="1320"/>
      <c r="G3" s="1320"/>
      <c r="H3" s="1320"/>
      <c r="I3" s="1320"/>
      <c r="J3" s="1320"/>
      <c r="K3" s="1320"/>
      <c r="L3" s="1320"/>
      <c r="M3" s="1320"/>
      <c r="N3" s="1320"/>
    </row>
    <row r="4" spans="1:14" ht="14.45" customHeight="1" x14ac:dyDescent="0.25">
      <c r="A4" s="1320"/>
      <c r="B4" s="1320"/>
      <c r="C4" s="1320"/>
      <c r="D4" s="1320"/>
      <c r="E4" s="1320"/>
      <c r="F4" s="1320"/>
      <c r="G4" s="1320"/>
      <c r="H4" s="1320"/>
      <c r="I4" s="1320"/>
      <c r="J4" s="1320"/>
      <c r="K4" s="1320"/>
      <c r="L4" s="1320"/>
      <c r="M4" s="1320"/>
      <c r="N4" s="1320"/>
    </row>
    <row r="6" spans="1:14" x14ac:dyDescent="0.25">
      <c r="A6" s="1317" t="s">
        <v>5989</v>
      </c>
      <c r="B6" s="1317"/>
      <c r="C6" s="1317"/>
      <c r="D6" s="1317"/>
      <c r="E6" s="1317"/>
      <c r="F6" s="1317"/>
      <c r="G6" s="1317"/>
      <c r="H6" s="1317"/>
      <c r="I6" s="1317"/>
      <c r="J6" s="1317"/>
      <c r="K6" s="1317"/>
      <c r="L6" s="1317"/>
      <c r="M6" s="1317"/>
      <c r="N6" s="1317"/>
    </row>
    <row r="7" spans="1:14" x14ac:dyDescent="0.25">
      <c r="A7" s="1317"/>
      <c r="B7" s="1317"/>
      <c r="C7" s="1317"/>
      <c r="D7" s="1317"/>
      <c r="E7" s="1317"/>
      <c r="F7" s="1317"/>
      <c r="G7" s="1317"/>
      <c r="H7" s="1317"/>
      <c r="I7" s="1317"/>
      <c r="J7" s="1317"/>
      <c r="K7" s="1317"/>
      <c r="L7" s="1317"/>
      <c r="M7" s="1317"/>
      <c r="N7" s="1317"/>
    </row>
    <row r="8" spans="1:14" x14ac:dyDescent="0.25">
      <c r="A8" s="1318" t="s">
        <v>6020</v>
      </c>
      <c r="B8" s="1318"/>
      <c r="C8" s="1318"/>
      <c r="D8" s="1318"/>
      <c r="E8" s="1318"/>
      <c r="F8" s="1318"/>
      <c r="G8" s="1318"/>
      <c r="H8" s="1318"/>
      <c r="I8" s="1318"/>
      <c r="J8" s="1318"/>
      <c r="K8" s="1318"/>
      <c r="L8" s="1318"/>
      <c r="M8" s="1318"/>
      <c r="N8" s="1318"/>
    </row>
    <row r="9" spans="1:14" x14ac:dyDescent="0.25">
      <c r="A9" s="1318"/>
      <c r="B9" s="1318"/>
      <c r="C9" s="1318"/>
      <c r="D9" s="1318"/>
      <c r="E9" s="1318"/>
      <c r="F9" s="1318"/>
      <c r="G9" s="1318"/>
      <c r="H9" s="1318"/>
      <c r="I9" s="1318"/>
      <c r="J9" s="1318"/>
      <c r="K9" s="1318"/>
      <c r="L9" s="1318"/>
      <c r="M9" s="1318"/>
      <c r="N9" s="1318"/>
    </row>
    <row r="10" spans="1:14" ht="14.45" customHeight="1" x14ac:dyDescent="0.25">
      <c r="A10" s="1306" t="s">
        <v>1893</v>
      </c>
      <c r="B10" s="1307"/>
      <c r="C10" s="1307"/>
      <c r="D10" s="1308"/>
      <c r="E10" s="462"/>
      <c r="F10" s="1315" t="s">
        <v>4750</v>
      </c>
      <c r="G10" s="1315"/>
      <c r="H10" s="1315"/>
      <c r="I10" s="1315"/>
      <c r="K10" s="1316" t="s">
        <v>1201</v>
      </c>
      <c r="L10" s="1316"/>
      <c r="M10" s="1316"/>
      <c r="N10" s="1316"/>
    </row>
    <row r="11" spans="1:14" ht="14.45" customHeight="1" x14ac:dyDescent="0.25">
      <c r="A11" s="1309"/>
      <c r="B11" s="1310"/>
      <c r="C11" s="1310"/>
      <c r="D11" s="1311"/>
      <c r="E11" s="463"/>
      <c r="F11" s="1315"/>
      <c r="G11" s="1315"/>
      <c r="H11" s="1315"/>
      <c r="I11" s="1315"/>
      <c r="K11" s="1316"/>
      <c r="L11" s="1316"/>
      <c r="M11" s="1316"/>
      <c r="N11" s="1316"/>
    </row>
    <row r="12" spans="1:14" ht="14.45" customHeight="1" x14ac:dyDescent="0.25">
      <c r="A12" s="1312"/>
      <c r="B12" s="1313"/>
      <c r="C12" s="1313"/>
      <c r="D12" s="1314"/>
      <c r="E12" s="464"/>
      <c r="F12" s="1315"/>
      <c r="G12" s="1315"/>
      <c r="H12" s="1315"/>
      <c r="I12" s="1315"/>
      <c r="K12" s="1316"/>
      <c r="L12" s="1316"/>
      <c r="M12" s="1316"/>
      <c r="N12" s="1316"/>
    </row>
    <row r="13" spans="1:14" ht="27" thickBot="1" x14ac:dyDescent="0.3">
      <c r="A13" s="1297" t="s">
        <v>4589</v>
      </c>
      <c r="B13" s="1298"/>
      <c r="C13" s="1298"/>
      <c r="D13" s="1299"/>
      <c r="E13" s="465"/>
      <c r="F13" s="1300" t="s">
        <v>4589</v>
      </c>
      <c r="G13" s="1301"/>
      <c r="H13" s="1301"/>
      <c r="I13" s="1302"/>
      <c r="K13" s="1300" t="s">
        <v>4589</v>
      </c>
      <c r="L13" s="1301"/>
      <c r="M13" s="1301"/>
      <c r="N13" s="1302"/>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3" t="s">
        <v>4595</v>
      </c>
      <c r="B39" s="1303"/>
      <c r="C39" s="1303"/>
      <c r="D39" s="204">
        <f>SUM(D15:D38)</f>
        <v>6567291</v>
      </c>
      <c r="E39" s="471"/>
      <c r="F39" s="1304" t="s">
        <v>4595</v>
      </c>
      <c r="G39" s="1304"/>
      <c r="H39" s="1305"/>
      <c r="I39" s="428">
        <f>SUM(I15:I38)</f>
        <v>6374135</v>
      </c>
      <c r="K39" s="1304" t="s">
        <v>4595</v>
      </c>
      <c r="L39" s="1304"/>
      <c r="M39" s="1305"/>
      <c r="N39" s="428">
        <f>SUM(N15:N38)</f>
        <v>6374135</v>
      </c>
    </row>
    <row r="40" spans="1:14" x14ac:dyDescent="0.25">
      <c r="D40" s="49"/>
      <c r="E40" s="471"/>
      <c r="I40" s="49"/>
    </row>
    <row r="41" spans="1:14" x14ac:dyDescent="0.25">
      <c r="D41" s="49"/>
      <c r="E41" s="471"/>
      <c r="I41" s="49"/>
    </row>
    <row r="42" spans="1:14" x14ac:dyDescent="0.25">
      <c r="A42" s="1317" t="s">
        <v>6136</v>
      </c>
      <c r="B42" s="1317"/>
      <c r="C42" s="1317"/>
      <c r="D42" s="1317"/>
      <c r="E42" s="1317"/>
      <c r="F42" s="1317"/>
      <c r="G42" s="1317"/>
      <c r="H42" s="1317"/>
      <c r="I42" s="1317"/>
      <c r="J42" s="1317"/>
      <c r="K42" s="1317"/>
      <c r="L42" s="1317"/>
      <c r="M42" s="1317"/>
      <c r="N42" s="1317"/>
    </row>
    <row r="43" spans="1:14" x14ac:dyDescent="0.25">
      <c r="A43" s="1317"/>
      <c r="B43" s="1317"/>
      <c r="C43" s="1317"/>
      <c r="D43" s="1317"/>
      <c r="E43" s="1317"/>
      <c r="F43" s="1317"/>
      <c r="G43" s="1317"/>
      <c r="H43" s="1317"/>
      <c r="I43" s="1317"/>
      <c r="J43" s="1317"/>
      <c r="K43" s="1317"/>
      <c r="L43" s="1317"/>
      <c r="M43" s="1317"/>
      <c r="N43" s="1317"/>
    </row>
    <row r="44" spans="1:14" x14ac:dyDescent="0.25">
      <c r="A44" s="1318" t="s">
        <v>6137</v>
      </c>
      <c r="B44" s="1318"/>
      <c r="C44" s="1318"/>
      <c r="D44" s="1318"/>
      <c r="E44" s="1318"/>
      <c r="F44" s="1318"/>
      <c r="G44" s="1318"/>
      <c r="H44" s="1318"/>
      <c r="I44" s="1318"/>
      <c r="J44" s="1318"/>
      <c r="K44" s="1318"/>
      <c r="L44" s="1318"/>
      <c r="M44" s="1318"/>
      <c r="N44" s="1318"/>
    </row>
    <row r="45" spans="1:14" x14ac:dyDescent="0.25">
      <c r="A45" s="1318"/>
      <c r="B45" s="1318"/>
      <c r="C45" s="1318"/>
      <c r="D45" s="1318"/>
      <c r="E45" s="1318"/>
      <c r="F45" s="1318"/>
      <c r="G45" s="1318"/>
      <c r="H45" s="1318"/>
      <c r="I45" s="1318"/>
      <c r="J45" s="1318"/>
      <c r="K45" s="1318"/>
      <c r="L45" s="1318"/>
      <c r="M45" s="1318"/>
      <c r="N45" s="1318"/>
    </row>
    <row r="46" spans="1:14" ht="14.45" customHeight="1" x14ac:dyDescent="0.25">
      <c r="A46" s="1306" t="s">
        <v>1893</v>
      </c>
      <c r="B46" s="1307"/>
      <c r="C46" s="1307"/>
      <c r="D46" s="1308"/>
      <c r="E46" s="462"/>
      <c r="F46" s="1315" t="s">
        <v>4750</v>
      </c>
      <c r="G46" s="1315"/>
      <c r="H46" s="1315"/>
      <c r="I46" s="1315"/>
      <c r="K46" s="1316" t="s">
        <v>1201</v>
      </c>
      <c r="L46" s="1316"/>
      <c r="M46" s="1316"/>
      <c r="N46" s="1316"/>
    </row>
    <row r="47" spans="1:14" ht="14.45" customHeight="1" x14ac:dyDescent="0.25">
      <c r="A47" s="1309"/>
      <c r="B47" s="1310"/>
      <c r="C47" s="1310"/>
      <c r="D47" s="1311"/>
      <c r="E47" s="463"/>
      <c r="F47" s="1315"/>
      <c r="G47" s="1315"/>
      <c r="H47" s="1315"/>
      <c r="I47" s="1315"/>
      <c r="K47" s="1316"/>
      <c r="L47" s="1316"/>
      <c r="M47" s="1316"/>
      <c r="N47" s="1316"/>
    </row>
    <row r="48" spans="1:14" ht="14.45" customHeight="1" x14ac:dyDescent="0.25">
      <c r="A48" s="1312"/>
      <c r="B48" s="1313"/>
      <c r="C48" s="1313"/>
      <c r="D48" s="1314"/>
      <c r="E48" s="464"/>
      <c r="F48" s="1315"/>
      <c r="G48" s="1315"/>
      <c r="H48" s="1315"/>
      <c r="I48" s="1315"/>
      <c r="K48" s="1316"/>
      <c r="L48" s="1316"/>
      <c r="M48" s="1316"/>
      <c r="N48" s="1316"/>
    </row>
    <row r="49" spans="1:14" ht="27" thickBot="1" x14ac:dyDescent="0.3">
      <c r="A49" s="1297" t="s">
        <v>4589</v>
      </c>
      <c r="B49" s="1298"/>
      <c r="C49" s="1298"/>
      <c r="D49" s="1299"/>
      <c r="E49" s="465"/>
      <c r="F49" s="1300" t="s">
        <v>4589</v>
      </c>
      <c r="G49" s="1301"/>
      <c r="H49" s="1301"/>
      <c r="I49" s="1302"/>
      <c r="K49" s="1300" t="s">
        <v>4589</v>
      </c>
      <c r="L49" s="1301"/>
      <c r="M49" s="1301"/>
      <c r="N49" s="1302"/>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8400</v>
      </c>
      <c r="C78" s="95"/>
      <c r="D78" s="95">
        <v>40000</v>
      </c>
      <c r="E78" s="471"/>
      <c r="F78" s="687"/>
      <c r="G78" s="254"/>
      <c r="H78" s="358"/>
      <c r="I78" s="688"/>
      <c r="K78" s="687"/>
      <c r="L78" s="254"/>
      <c r="M78" s="358"/>
      <c r="N78" s="688"/>
    </row>
    <row r="79" spans="1:14" ht="19.5" thickBot="1" x14ac:dyDescent="0.35">
      <c r="A79" s="1303" t="s">
        <v>4595</v>
      </c>
      <c r="B79" s="1303"/>
      <c r="C79" s="1303"/>
      <c r="D79" s="204">
        <f>SUM(D51:D78)</f>
        <v>4135000</v>
      </c>
      <c r="E79" s="471"/>
      <c r="F79" s="1304" t="s">
        <v>4595</v>
      </c>
      <c r="G79" s="1304"/>
      <c r="H79" s="1305"/>
      <c r="I79" s="204">
        <f>SUM(I51:I78)</f>
        <v>4012280</v>
      </c>
      <c r="K79" s="1304" t="s">
        <v>4595</v>
      </c>
      <c r="L79" s="1304"/>
      <c r="M79" s="1305"/>
      <c r="N79" s="204">
        <f>SUM(N51:N78)</f>
        <v>4012280</v>
      </c>
    </row>
    <row r="82" spans="1:14" ht="27.75" customHeight="1" x14ac:dyDescent="0.25">
      <c r="A82" s="1317" t="s">
        <v>7089</v>
      </c>
      <c r="B82" s="1317"/>
      <c r="C82" s="1317"/>
      <c r="D82" s="1317"/>
      <c r="E82" s="1317"/>
      <c r="F82" s="1317"/>
      <c r="G82" s="1317"/>
      <c r="H82" s="1317"/>
      <c r="I82" s="1317"/>
      <c r="J82" s="1317"/>
      <c r="K82" s="1317"/>
      <c r="L82" s="1317"/>
      <c r="M82" s="1317"/>
      <c r="N82" s="1317"/>
    </row>
    <row r="83" spans="1:14" ht="15" customHeight="1" x14ac:dyDescent="0.25">
      <c r="A83" s="1318" t="s">
        <v>7090</v>
      </c>
      <c r="B83" s="1318"/>
      <c r="C83" s="1318"/>
      <c r="D83" s="1318"/>
      <c r="E83" s="1318"/>
      <c r="F83" s="1318"/>
      <c r="G83" s="1318"/>
      <c r="H83" s="1318"/>
      <c r="I83" s="1318"/>
      <c r="J83" s="1318"/>
      <c r="K83" s="1318"/>
      <c r="L83" s="1318"/>
      <c r="M83" s="1318"/>
      <c r="N83" s="1318"/>
    </row>
    <row r="84" spans="1:14" ht="15" customHeight="1" x14ac:dyDescent="0.25">
      <c r="A84" s="1318"/>
      <c r="B84" s="1318"/>
      <c r="C84" s="1318"/>
      <c r="D84" s="1318"/>
      <c r="E84" s="1318"/>
      <c r="F84" s="1318"/>
      <c r="G84" s="1318"/>
      <c r="H84" s="1318"/>
      <c r="I84" s="1318"/>
      <c r="J84" s="1318"/>
      <c r="K84" s="1318"/>
      <c r="L84" s="1318"/>
      <c r="M84" s="1318"/>
      <c r="N84" s="1318"/>
    </row>
    <row r="85" spans="1:14" ht="14.45" customHeight="1" x14ac:dyDescent="0.25">
      <c r="A85" s="1306" t="s">
        <v>1893</v>
      </c>
      <c r="B85" s="1307"/>
      <c r="C85" s="1307"/>
      <c r="D85" s="1308"/>
      <c r="E85" s="462"/>
      <c r="F85" s="1315" t="s">
        <v>4750</v>
      </c>
      <c r="G85" s="1315"/>
      <c r="H85" s="1315"/>
      <c r="I85" s="1315"/>
      <c r="K85" s="1316" t="s">
        <v>1201</v>
      </c>
      <c r="L85" s="1316"/>
      <c r="M85" s="1316"/>
      <c r="N85" s="1316"/>
    </row>
    <row r="86" spans="1:14" ht="14.45" customHeight="1" x14ac:dyDescent="0.25">
      <c r="A86" s="1309"/>
      <c r="B86" s="1310"/>
      <c r="C86" s="1310"/>
      <c r="D86" s="1311"/>
      <c r="E86" s="463"/>
      <c r="F86" s="1315"/>
      <c r="G86" s="1315"/>
      <c r="H86" s="1315"/>
      <c r="I86" s="1315"/>
      <c r="K86" s="1316"/>
      <c r="L86" s="1316"/>
      <c r="M86" s="1316"/>
      <c r="N86" s="1316"/>
    </row>
    <row r="87" spans="1:14" ht="14.45" customHeight="1" x14ac:dyDescent="0.25">
      <c r="A87" s="1312"/>
      <c r="B87" s="1313"/>
      <c r="C87" s="1313"/>
      <c r="D87" s="1314"/>
      <c r="E87" s="464"/>
      <c r="F87" s="1315"/>
      <c r="G87" s="1315"/>
      <c r="H87" s="1315"/>
      <c r="I87" s="1315"/>
      <c r="K87" s="1316"/>
      <c r="L87" s="1316"/>
      <c r="M87" s="1316"/>
      <c r="N87" s="1316"/>
    </row>
    <row r="88" spans="1:14" ht="27" thickBot="1" x14ac:dyDescent="0.3">
      <c r="A88" s="1297" t="s">
        <v>4589</v>
      </c>
      <c r="B88" s="1298"/>
      <c r="C88" s="1298"/>
      <c r="D88" s="1299"/>
      <c r="E88" s="465"/>
      <c r="F88" s="1300" t="s">
        <v>4589</v>
      </c>
      <c r="G88" s="1301"/>
      <c r="H88" s="1301"/>
      <c r="I88" s="1302"/>
      <c r="K88" s="1300" t="s">
        <v>4589</v>
      </c>
      <c r="L88" s="1301"/>
      <c r="M88" s="1301"/>
      <c r="N88" s="1302"/>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8432</v>
      </c>
      <c r="C90" s="304"/>
      <c r="D90" s="15">
        <v>125000</v>
      </c>
      <c r="E90" s="467"/>
      <c r="F90" s="341">
        <v>44523</v>
      </c>
      <c r="G90" s="98" t="s">
        <v>7517</v>
      </c>
      <c r="H90" s="327"/>
      <c r="I90" s="311">
        <v>24920</v>
      </c>
      <c r="K90" s="429">
        <v>45022</v>
      </c>
      <c r="L90" s="712" t="s">
        <v>9598</v>
      </c>
      <c r="M90" s="949">
        <v>1940090971</v>
      </c>
      <c r="N90" s="119">
        <v>500000</v>
      </c>
    </row>
    <row r="91" spans="1:14" x14ac:dyDescent="0.25">
      <c r="A91" s="341">
        <v>44899</v>
      </c>
      <c r="B91" s="98" t="s">
        <v>8827</v>
      </c>
      <c r="C91" s="304"/>
      <c r="D91" s="15">
        <v>40000</v>
      </c>
      <c r="E91" s="468"/>
      <c r="F91" s="341">
        <v>44677</v>
      </c>
      <c r="G91" s="98" t="s">
        <v>7846</v>
      </c>
      <c r="H91" s="327"/>
      <c r="I91" s="15">
        <v>500000</v>
      </c>
      <c r="K91" s="429">
        <v>44991</v>
      </c>
      <c r="L91" s="712" t="s">
        <v>9642</v>
      </c>
      <c r="M91" s="327">
        <v>1669777568</v>
      </c>
      <c r="N91" s="15">
        <v>1500000</v>
      </c>
    </row>
    <row r="92" spans="1:14" ht="30" x14ac:dyDescent="0.25">
      <c r="A92" s="341">
        <v>44974</v>
      </c>
      <c r="B92" s="98" t="s">
        <v>9350</v>
      </c>
      <c r="C92" s="304"/>
      <c r="D92" s="15">
        <v>100000</v>
      </c>
      <c r="E92" s="468"/>
      <c r="F92" s="341">
        <v>44762</v>
      </c>
      <c r="G92" s="98" t="s">
        <v>8164</v>
      </c>
      <c r="H92" s="327"/>
      <c r="I92" s="15">
        <v>500000</v>
      </c>
      <c r="K92" s="429">
        <v>45034</v>
      </c>
      <c r="L92" s="98" t="s">
        <v>9679</v>
      </c>
      <c r="M92" s="327"/>
      <c r="N92" s="311">
        <v>500000</v>
      </c>
    </row>
    <row r="93" spans="1:14" x14ac:dyDescent="0.25">
      <c r="A93" s="341">
        <v>44965</v>
      </c>
      <c r="B93" s="98" t="s">
        <v>9383</v>
      </c>
      <c r="C93" s="304"/>
      <c r="D93" s="15">
        <v>40000</v>
      </c>
      <c r="E93" s="468"/>
      <c r="F93" s="341">
        <v>44895</v>
      </c>
      <c r="G93" s="98" t="s">
        <v>6925</v>
      </c>
      <c r="H93" s="327"/>
      <c r="I93" s="311">
        <v>250000</v>
      </c>
      <c r="K93" s="429">
        <v>45069</v>
      </c>
      <c r="L93" s="98" t="s">
        <v>9942</v>
      </c>
      <c r="M93" s="327"/>
      <c r="N93" s="311">
        <v>2031779</v>
      </c>
    </row>
    <row r="94" spans="1:14" ht="45" x14ac:dyDescent="0.25">
      <c r="A94" s="341">
        <v>45024</v>
      </c>
      <c r="B94" s="98" t="s">
        <v>9799</v>
      </c>
      <c r="C94" s="304"/>
      <c r="D94" s="15">
        <v>40000</v>
      </c>
      <c r="E94" s="468"/>
      <c r="F94" s="429">
        <v>44937</v>
      </c>
      <c r="G94" s="712" t="s">
        <v>9012</v>
      </c>
      <c r="H94" s="757"/>
      <c r="I94" s="781">
        <v>725080</v>
      </c>
      <c r="K94" s="357"/>
      <c r="L94" s="98"/>
      <c r="M94" s="327"/>
      <c r="N94" s="311"/>
    </row>
    <row r="95" spans="1:14" x14ac:dyDescent="0.25">
      <c r="A95" s="341">
        <v>44990</v>
      </c>
      <c r="B95" s="98" t="s">
        <v>8432</v>
      </c>
      <c r="C95" s="304"/>
      <c r="D95" s="15">
        <v>65000</v>
      </c>
      <c r="E95" s="468"/>
      <c r="F95" s="429">
        <v>44967</v>
      </c>
      <c r="G95" s="2" t="s">
        <v>9314</v>
      </c>
      <c r="H95" s="304"/>
      <c r="I95" s="311">
        <v>102000</v>
      </c>
      <c r="K95" s="357"/>
      <c r="L95" s="2"/>
      <c r="M95" s="304"/>
      <c r="N95" s="311"/>
    </row>
    <row r="96" spans="1:14" x14ac:dyDescent="0.25">
      <c r="A96" s="341">
        <v>45011</v>
      </c>
      <c r="B96" s="2" t="s">
        <v>9946</v>
      </c>
      <c r="C96" s="304"/>
      <c r="D96" s="15">
        <v>100000</v>
      </c>
      <c r="E96" s="468"/>
      <c r="F96" s="429">
        <v>44981</v>
      </c>
      <c r="G96" s="2" t="s">
        <v>9539</v>
      </c>
      <c r="H96" s="304"/>
      <c r="I96" s="311">
        <v>100000</v>
      </c>
      <c r="K96" s="357"/>
      <c r="L96" s="2"/>
      <c r="M96" s="304"/>
      <c r="N96" s="311"/>
    </row>
    <row r="97" spans="1:14" x14ac:dyDescent="0.25">
      <c r="A97" s="341">
        <v>45009</v>
      </c>
      <c r="B97" s="98" t="s">
        <v>10283</v>
      </c>
      <c r="C97" s="304"/>
      <c r="D97" s="15">
        <v>40000</v>
      </c>
      <c r="E97" s="468"/>
      <c r="F97" s="429">
        <v>45007</v>
      </c>
      <c r="G97" s="2" t="s">
        <v>9540</v>
      </c>
      <c r="H97" s="327"/>
      <c r="I97" s="311">
        <v>500000</v>
      </c>
      <c r="K97" s="357"/>
      <c r="L97" s="98"/>
      <c r="M97" s="327"/>
      <c r="N97" s="311"/>
    </row>
    <row r="98" spans="1:14" s="1059" customFormat="1" ht="45" x14ac:dyDescent="0.25">
      <c r="A98" s="341">
        <v>45137</v>
      </c>
      <c r="B98" s="98" t="s">
        <v>10593</v>
      </c>
      <c r="C98" s="95"/>
      <c r="D98" s="95">
        <v>100000</v>
      </c>
      <c r="E98" s="1057"/>
      <c r="F98" s="429">
        <v>45030</v>
      </c>
      <c r="G98" s="118" t="s">
        <v>9540</v>
      </c>
      <c r="H98" s="430"/>
      <c r="I98" s="366">
        <v>100000</v>
      </c>
      <c r="J98" s="1058"/>
      <c r="K98" s="429"/>
      <c r="L98" s="712"/>
      <c r="M98" s="430"/>
      <c r="N98" s="366"/>
    </row>
    <row r="99" spans="1:14" ht="45" x14ac:dyDescent="0.25">
      <c r="A99" s="429">
        <v>45146</v>
      </c>
      <c r="B99" s="712" t="s">
        <v>10593</v>
      </c>
      <c r="C99" s="304"/>
      <c r="D99" s="15">
        <v>50000</v>
      </c>
      <c r="E99" s="469"/>
      <c r="F99" s="429">
        <v>45033</v>
      </c>
      <c r="G99" s="98" t="s">
        <v>9678</v>
      </c>
      <c r="H99" s="327"/>
      <c r="I99" s="366">
        <v>490000</v>
      </c>
      <c r="K99" s="429"/>
      <c r="L99" s="98"/>
      <c r="M99" s="327"/>
      <c r="N99" s="366"/>
    </row>
    <row r="100" spans="1:14" ht="45" x14ac:dyDescent="0.25">
      <c r="A100" s="429">
        <v>45225</v>
      </c>
      <c r="B100" s="712" t="s">
        <v>11450</v>
      </c>
      <c r="C100" s="430"/>
      <c r="D100" s="366">
        <v>2352000</v>
      </c>
      <c r="E100" s="470"/>
      <c r="F100" s="429">
        <v>45034</v>
      </c>
      <c r="G100" s="98" t="s">
        <v>10772</v>
      </c>
      <c r="H100" s="327"/>
      <c r="I100" s="366">
        <v>500000</v>
      </c>
      <c r="K100" s="429"/>
      <c r="L100" s="98"/>
      <c r="M100" s="327"/>
      <c r="N100" s="366"/>
    </row>
    <row r="101" spans="1:14" ht="30" x14ac:dyDescent="0.25">
      <c r="A101" s="429">
        <v>45244</v>
      </c>
      <c r="B101" s="98" t="s">
        <v>11648</v>
      </c>
      <c r="C101" s="327"/>
      <c r="D101" s="781">
        <v>100000</v>
      </c>
      <c r="E101" s="470"/>
      <c r="F101" s="429">
        <v>45084</v>
      </c>
      <c r="G101" s="2" t="s">
        <v>9540</v>
      </c>
      <c r="H101" s="304"/>
      <c r="I101" s="15">
        <v>100000</v>
      </c>
      <c r="K101" s="341"/>
      <c r="L101" s="98"/>
      <c r="M101" s="304"/>
      <c r="N101" s="15"/>
    </row>
    <row r="102" spans="1:14" ht="30" x14ac:dyDescent="0.25">
      <c r="A102" s="429">
        <v>45277</v>
      </c>
      <c r="B102" s="98" t="s">
        <v>11691</v>
      </c>
      <c r="C102" s="15"/>
      <c r="D102" s="15">
        <v>1500000</v>
      </c>
      <c r="E102" s="470"/>
      <c r="F102" s="429">
        <v>45090</v>
      </c>
      <c r="G102" s="2" t="s">
        <v>9540</v>
      </c>
      <c r="H102" s="304"/>
      <c r="I102" s="15">
        <v>39000</v>
      </c>
      <c r="K102" s="341"/>
      <c r="L102" s="98"/>
      <c r="M102" s="304"/>
      <c r="N102" s="15"/>
    </row>
    <row r="103" spans="1:14" ht="45" x14ac:dyDescent="0.25">
      <c r="A103" s="429">
        <v>45322</v>
      </c>
      <c r="B103" s="98" t="s">
        <v>12363</v>
      </c>
      <c r="C103" s="327"/>
      <c r="D103" s="781">
        <v>25000</v>
      </c>
      <c r="E103" s="470"/>
      <c r="F103" s="429">
        <v>45096</v>
      </c>
      <c r="G103" s="2" t="s">
        <v>9540</v>
      </c>
      <c r="H103" s="304"/>
      <c r="I103" s="15">
        <v>150000</v>
      </c>
      <c r="K103" s="341"/>
      <c r="L103" s="98"/>
      <c r="M103" s="304"/>
      <c r="N103" s="15"/>
    </row>
    <row r="104" spans="1:14" x14ac:dyDescent="0.25">
      <c r="A104" s="429"/>
      <c r="B104" s="98"/>
      <c r="C104" s="15"/>
      <c r="D104" s="15"/>
      <c r="E104" s="470"/>
      <c r="F104" s="429">
        <v>45101</v>
      </c>
      <c r="G104" s="2" t="s">
        <v>9540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3" t="s">
        <v>4595</v>
      </c>
      <c r="B109" s="1303"/>
      <c r="C109" s="1303"/>
      <c r="D109" s="204">
        <f>SUM(D90:D108)</f>
        <v>4677000</v>
      </c>
      <c r="E109" s="471"/>
      <c r="F109" s="1304" t="s">
        <v>4595</v>
      </c>
      <c r="G109" s="1304"/>
      <c r="H109" s="1305"/>
      <c r="I109" s="428">
        <f>SUM(I90:I107)</f>
        <v>4531000</v>
      </c>
      <c r="K109" s="1304" t="s">
        <v>4595</v>
      </c>
      <c r="L109" s="1304"/>
      <c r="M109" s="1305"/>
      <c r="N109" s="428">
        <f>SUM(N90:N107)</f>
        <v>4531779</v>
      </c>
    </row>
    <row r="112" spans="1:14" ht="27.75" customHeight="1" x14ac:dyDescent="0.25">
      <c r="A112" s="1317" t="s">
        <v>10435</v>
      </c>
      <c r="B112" s="1317"/>
      <c r="C112" s="1317"/>
      <c r="D112" s="1317"/>
      <c r="E112" s="1317"/>
      <c r="F112" s="1317"/>
      <c r="G112" s="1317"/>
      <c r="H112" s="1317"/>
      <c r="I112" s="1317"/>
      <c r="J112" s="1317"/>
      <c r="K112" s="1317"/>
      <c r="L112" s="1317"/>
      <c r="M112" s="1317"/>
      <c r="N112" s="1317"/>
    </row>
    <row r="113" spans="1:14" ht="15" customHeight="1" x14ac:dyDescent="0.25">
      <c r="A113" s="1318" t="s">
        <v>10436</v>
      </c>
      <c r="B113" s="1318"/>
      <c r="C113" s="1318"/>
      <c r="D113" s="1318"/>
      <c r="E113" s="1318"/>
      <c r="F113" s="1318"/>
      <c r="G113" s="1318"/>
      <c r="H113" s="1318"/>
      <c r="I113" s="1318"/>
      <c r="J113" s="1318"/>
      <c r="K113" s="1318"/>
      <c r="L113" s="1318"/>
      <c r="M113" s="1318"/>
      <c r="N113" s="1318"/>
    </row>
    <row r="114" spans="1:14" ht="15" customHeight="1" x14ac:dyDescent="0.25">
      <c r="A114" s="1318"/>
      <c r="B114" s="1318"/>
      <c r="C114" s="1318"/>
      <c r="D114" s="1318"/>
      <c r="E114" s="1318"/>
      <c r="F114" s="1318"/>
      <c r="G114" s="1318"/>
      <c r="H114" s="1318"/>
      <c r="I114" s="1318"/>
      <c r="J114" s="1318"/>
      <c r="K114" s="1318"/>
      <c r="L114" s="1318"/>
      <c r="M114" s="1318"/>
      <c r="N114" s="1318"/>
    </row>
    <row r="115" spans="1:14" ht="14.45" customHeight="1" x14ac:dyDescent="0.25">
      <c r="A115" s="1306" t="s">
        <v>1893</v>
      </c>
      <c r="B115" s="1307"/>
      <c r="C115" s="1307"/>
      <c r="D115" s="1308"/>
      <c r="E115" s="462"/>
      <c r="F115" s="1315" t="s">
        <v>4750</v>
      </c>
      <c r="G115" s="1315"/>
      <c r="H115" s="1315"/>
      <c r="I115" s="1315"/>
      <c r="K115" s="1316" t="s">
        <v>1201</v>
      </c>
      <c r="L115" s="1316"/>
      <c r="M115" s="1316"/>
      <c r="N115" s="1316"/>
    </row>
    <row r="116" spans="1:14" ht="14.45" customHeight="1" x14ac:dyDescent="0.25">
      <c r="A116" s="1309"/>
      <c r="B116" s="1310"/>
      <c r="C116" s="1310"/>
      <c r="D116" s="1311"/>
      <c r="E116" s="463"/>
      <c r="F116" s="1315"/>
      <c r="G116" s="1315"/>
      <c r="H116" s="1315"/>
      <c r="I116" s="1315"/>
      <c r="K116" s="1316"/>
      <c r="L116" s="1316"/>
      <c r="M116" s="1316"/>
      <c r="N116" s="1316"/>
    </row>
    <row r="117" spans="1:14" ht="14.45" customHeight="1" x14ac:dyDescent="0.25">
      <c r="A117" s="1312"/>
      <c r="B117" s="1313"/>
      <c r="C117" s="1313"/>
      <c r="D117" s="1314"/>
      <c r="E117" s="464"/>
      <c r="F117" s="1315"/>
      <c r="G117" s="1315"/>
      <c r="H117" s="1315"/>
      <c r="I117" s="1315"/>
      <c r="K117" s="1316"/>
      <c r="L117" s="1316"/>
      <c r="M117" s="1316"/>
      <c r="N117" s="1316"/>
    </row>
    <row r="118" spans="1:14" ht="27" thickBot="1" x14ac:dyDescent="0.3">
      <c r="A118" s="1297" t="s">
        <v>4589</v>
      </c>
      <c r="B118" s="1298"/>
      <c r="C118" s="1298"/>
      <c r="D118" s="1299"/>
      <c r="E118" s="465"/>
      <c r="F118" s="1300" t="s">
        <v>4589</v>
      </c>
      <c r="G118" s="1301"/>
      <c r="H118" s="1301"/>
      <c r="I118" s="1302"/>
      <c r="K118" s="1300" t="s">
        <v>4589</v>
      </c>
      <c r="L118" s="1301"/>
      <c r="M118" s="1301"/>
      <c r="N118" s="1302"/>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10743</v>
      </c>
      <c r="C120" s="304"/>
      <c r="D120" s="15">
        <v>40000</v>
      </c>
      <c r="E120" s="467"/>
      <c r="F120" s="341">
        <v>45121</v>
      </c>
      <c r="G120" s="98" t="s">
        <v>10437</v>
      </c>
      <c r="H120" s="327"/>
      <c r="I120" s="311">
        <v>575000</v>
      </c>
      <c r="K120" s="429">
        <v>45167</v>
      </c>
      <c r="L120" s="712" t="s">
        <v>10859</v>
      </c>
      <c r="M120" s="949"/>
      <c r="N120" s="119">
        <v>3500000</v>
      </c>
    </row>
    <row r="121" spans="1:14" ht="37.5" customHeight="1" x14ac:dyDescent="0.25">
      <c r="A121" s="341">
        <v>45219</v>
      </c>
      <c r="B121" s="98" t="s">
        <v>11444</v>
      </c>
      <c r="C121" s="304"/>
      <c r="D121" s="15">
        <v>40000</v>
      </c>
      <c r="E121" s="468"/>
      <c r="F121" s="341">
        <v>45127</v>
      </c>
      <c r="G121" s="98" t="s">
        <v>10521</v>
      </c>
      <c r="H121" s="327"/>
      <c r="I121" s="15">
        <v>722500</v>
      </c>
      <c r="K121" s="429">
        <v>45167</v>
      </c>
      <c r="L121" s="712" t="s">
        <v>10924</v>
      </c>
      <c r="M121" s="327"/>
      <c r="N121" s="366">
        <v>500000</v>
      </c>
    </row>
    <row r="122" spans="1:14" x14ac:dyDescent="0.25">
      <c r="A122" s="341">
        <v>45276</v>
      </c>
      <c r="B122" s="98" t="s">
        <v>11933</v>
      </c>
      <c r="C122" s="304"/>
      <c r="D122" s="15">
        <v>40000</v>
      </c>
      <c r="E122" s="468"/>
      <c r="F122" s="429">
        <v>45033</v>
      </c>
      <c r="G122" s="98" t="s">
        <v>10773</v>
      </c>
      <c r="H122" s="327"/>
      <c r="I122" s="15">
        <v>2500</v>
      </c>
      <c r="K122" s="429">
        <v>45217</v>
      </c>
      <c r="L122" s="712" t="s">
        <v>11473</v>
      </c>
      <c r="M122" s="327"/>
      <c r="N122" s="311">
        <v>1500000</v>
      </c>
    </row>
    <row r="123" spans="1:14" ht="30" x14ac:dyDescent="0.25">
      <c r="A123" s="341">
        <v>45279</v>
      </c>
      <c r="B123" s="98" t="s">
        <v>11952</v>
      </c>
      <c r="C123" s="304"/>
      <c r="D123" s="15">
        <v>100000</v>
      </c>
      <c r="E123" s="468"/>
      <c r="F123" s="429">
        <v>45156</v>
      </c>
      <c r="G123" s="98" t="s">
        <v>10772</v>
      </c>
      <c r="H123" s="327"/>
      <c r="I123" s="366">
        <v>500000</v>
      </c>
      <c r="K123" s="429">
        <v>45254</v>
      </c>
      <c r="L123" s="712" t="s">
        <v>9942</v>
      </c>
      <c r="M123" s="757"/>
      <c r="N123" s="781">
        <v>4000000</v>
      </c>
    </row>
    <row r="124" spans="1:14" ht="30" x14ac:dyDescent="0.25">
      <c r="A124" s="341">
        <v>45279</v>
      </c>
      <c r="B124" s="98" t="s">
        <v>11952</v>
      </c>
      <c r="C124" s="304"/>
      <c r="D124" s="15">
        <v>150000</v>
      </c>
      <c r="E124" s="468"/>
      <c r="F124" s="429">
        <v>45161</v>
      </c>
      <c r="G124" s="98" t="s">
        <v>10521</v>
      </c>
      <c r="H124" s="757"/>
      <c r="I124" s="781">
        <v>400000</v>
      </c>
      <c r="K124" s="429">
        <v>45432</v>
      </c>
      <c r="L124" s="712" t="s">
        <v>13102</v>
      </c>
      <c r="M124" s="327"/>
      <c r="N124" s="781">
        <v>2000000</v>
      </c>
    </row>
    <row r="125" spans="1:14" ht="30" x14ac:dyDescent="0.25">
      <c r="A125" s="341">
        <v>45279</v>
      </c>
      <c r="B125" s="98" t="s">
        <v>11953</v>
      </c>
      <c r="C125" s="304"/>
      <c r="D125" s="15">
        <v>250000</v>
      </c>
      <c r="E125" s="468"/>
      <c r="F125" s="429">
        <v>45175</v>
      </c>
      <c r="G125" s="2" t="s">
        <v>11044</v>
      </c>
      <c r="H125" s="304"/>
      <c r="I125" s="311">
        <v>2000000</v>
      </c>
      <c r="K125" s="357"/>
      <c r="L125" s="2"/>
      <c r="M125" s="304"/>
      <c r="N125" s="311"/>
    </row>
    <row r="126" spans="1:14" ht="30" x14ac:dyDescent="0.25">
      <c r="A126" s="341">
        <v>45280</v>
      </c>
      <c r="B126" s="98" t="s">
        <v>11953</v>
      </c>
      <c r="C126" s="304"/>
      <c r="D126" s="15">
        <v>250000</v>
      </c>
      <c r="E126" s="468"/>
      <c r="F126" s="429">
        <v>45177</v>
      </c>
      <c r="G126" s="2" t="s">
        <v>11110</v>
      </c>
      <c r="H126" s="304"/>
      <c r="I126" s="311">
        <v>400000</v>
      </c>
      <c r="K126" s="357"/>
      <c r="L126" s="2"/>
      <c r="M126" s="304"/>
      <c r="N126" s="311"/>
    </row>
    <row r="127" spans="1:14" ht="30" x14ac:dyDescent="0.25">
      <c r="A127" s="341">
        <v>45280</v>
      </c>
      <c r="B127" s="98" t="s">
        <v>11953</v>
      </c>
      <c r="C127" s="304"/>
      <c r="D127" s="15">
        <v>1500000</v>
      </c>
      <c r="E127" s="468"/>
      <c r="F127" s="429">
        <v>45178</v>
      </c>
      <c r="G127" s="2" t="s">
        <v>11044</v>
      </c>
      <c r="H127" s="304"/>
      <c r="I127" s="311">
        <v>1000000</v>
      </c>
      <c r="K127" s="357"/>
      <c r="L127" s="98"/>
      <c r="M127" s="327"/>
      <c r="N127" s="311"/>
    </row>
    <row r="128" spans="1:14" s="301" customFormat="1" x14ac:dyDescent="0.25">
      <c r="A128" s="341">
        <v>45281</v>
      </c>
      <c r="B128" s="98" t="s">
        <v>11970</v>
      </c>
      <c r="C128" s="304"/>
      <c r="D128" s="15">
        <v>700000</v>
      </c>
      <c r="E128" s="469"/>
      <c r="F128" s="429">
        <v>45194</v>
      </c>
      <c r="G128" s="98" t="s">
        <v>10521</v>
      </c>
      <c r="H128" s="327"/>
      <c r="I128" s="15">
        <v>500000</v>
      </c>
      <c r="J128" s="474"/>
      <c r="K128" s="429"/>
      <c r="L128" s="98"/>
      <c r="M128" s="430"/>
      <c r="N128" s="366"/>
    </row>
    <row r="129" spans="1:14" x14ac:dyDescent="0.25">
      <c r="A129" s="341">
        <v>45281</v>
      </c>
      <c r="B129" s="98" t="s">
        <v>11970</v>
      </c>
      <c r="C129" s="304"/>
      <c r="D129" s="15">
        <v>700000</v>
      </c>
      <c r="E129" s="469"/>
      <c r="F129" s="429">
        <v>45217</v>
      </c>
      <c r="G129" s="2" t="s">
        <v>11110</v>
      </c>
      <c r="H129" s="304"/>
      <c r="I129" s="311">
        <v>500000</v>
      </c>
      <c r="K129" s="429"/>
      <c r="L129" s="98"/>
      <c r="M129" s="327"/>
      <c r="N129" s="366"/>
    </row>
    <row r="130" spans="1:14" ht="45" x14ac:dyDescent="0.25">
      <c r="A130" s="341">
        <v>45324</v>
      </c>
      <c r="B130" s="98" t="s">
        <v>12363</v>
      </c>
      <c r="C130" s="327"/>
      <c r="D130" s="781">
        <v>25000</v>
      </c>
      <c r="E130" s="470"/>
      <c r="F130" s="429">
        <v>45244</v>
      </c>
      <c r="G130" s="98" t="s">
        <v>11664</v>
      </c>
      <c r="H130" s="327"/>
      <c r="I130" s="366">
        <v>300000</v>
      </c>
      <c r="K130" s="429"/>
      <c r="L130" s="98"/>
      <c r="M130" s="327"/>
      <c r="N130" s="366"/>
    </row>
    <row r="131" spans="1:14" ht="30" x14ac:dyDescent="0.25">
      <c r="A131" s="341">
        <v>45325</v>
      </c>
      <c r="B131" s="98" t="s">
        <v>12444</v>
      </c>
      <c r="C131" s="15"/>
      <c r="D131" s="15">
        <v>50000</v>
      </c>
      <c r="E131" s="470"/>
      <c r="F131" s="429">
        <v>45257</v>
      </c>
      <c r="G131" s="98" t="s">
        <v>11790</v>
      </c>
      <c r="H131" s="327"/>
      <c r="I131" s="366">
        <v>500000</v>
      </c>
      <c r="K131" s="341"/>
      <c r="L131" s="98"/>
      <c r="M131" s="304"/>
      <c r="N131" s="15"/>
    </row>
    <row r="132" spans="1:14" x14ac:dyDescent="0.25">
      <c r="A132" s="341">
        <v>45341</v>
      </c>
      <c r="B132" s="98" t="s">
        <v>12585</v>
      </c>
      <c r="C132" s="304"/>
      <c r="D132" s="15">
        <v>40000</v>
      </c>
      <c r="E132" s="470"/>
      <c r="F132" s="429">
        <v>45258</v>
      </c>
      <c r="G132" s="98" t="s">
        <v>11791</v>
      </c>
      <c r="H132" s="327"/>
      <c r="I132" s="366">
        <v>830000</v>
      </c>
      <c r="K132" s="341"/>
      <c r="L132" s="98"/>
      <c r="M132" s="304"/>
      <c r="N132" s="15"/>
    </row>
    <row r="133" spans="1:14" x14ac:dyDescent="0.25">
      <c r="A133" s="341">
        <v>45340</v>
      </c>
      <c r="B133" s="98" t="s">
        <v>12889</v>
      </c>
      <c r="C133" s="304"/>
      <c r="D133" s="15">
        <v>40000</v>
      </c>
      <c r="E133" s="470"/>
      <c r="F133" s="429">
        <v>45258</v>
      </c>
      <c r="G133" s="98" t="s">
        <v>11791</v>
      </c>
      <c r="H133" s="304"/>
      <c r="I133" s="366">
        <v>840000</v>
      </c>
      <c r="K133" s="341"/>
      <c r="L133" s="98"/>
      <c r="M133" s="304"/>
      <c r="N133" s="15"/>
    </row>
    <row r="134" spans="1:14" x14ac:dyDescent="0.25">
      <c r="A134" s="341">
        <v>45432</v>
      </c>
      <c r="B134" s="712" t="s">
        <v>13103</v>
      </c>
      <c r="C134" s="15"/>
      <c r="D134" s="15">
        <v>2500000</v>
      </c>
      <c r="E134" s="470"/>
      <c r="F134" s="429">
        <v>45258</v>
      </c>
      <c r="G134" s="98" t="s">
        <v>11791</v>
      </c>
      <c r="H134" s="304"/>
      <c r="I134" s="15">
        <v>850000</v>
      </c>
      <c r="K134" s="341"/>
      <c r="L134" s="98"/>
      <c r="M134" s="304"/>
      <c r="N134" s="15"/>
    </row>
    <row r="135" spans="1:14" x14ac:dyDescent="0.25">
      <c r="A135" s="341">
        <v>45432</v>
      </c>
      <c r="B135" s="712" t="s">
        <v>13104</v>
      </c>
      <c r="C135" s="15"/>
      <c r="D135" s="15">
        <v>2500000</v>
      </c>
      <c r="E135" s="470"/>
      <c r="F135" s="429">
        <v>45258</v>
      </c>
      <c r="G135" s="98" t="s">
        <v>11791</v>
      </c>
      <c r="H135" s="304"/>
      <c r="I135" s="15">
        <v>800000</v>
      </c>
      <c r="K135" s="341"/>
      <c r="L135" s="98"/>
      <c r="M135" s="304"/>
      <c r="N135" s="15"/>
    </row>
    <row r="136" spans="1:14" x14ac:dyDescent="0.25">
      <c r="A136" s="341">
        <v>45432</v>
      </c>
      <c r="B136" s="712" t="s">
        <v>13105</v>
      </c>
      <c r="C136" s="15"/>
      <c r="D136" s="15">
        <v>3000000</v>
      </c>
      <c r="E136" s="470"/>
      <c r="F136" s="429">
        <v>45258</v>
      </c>
      <c r="G136" s="98" t="s">
        <v>11791</v>
      </c>
      <c r="H136" s="304"/>
      <c r="I136" s="15">
        <v>830000</v>
      </c>
      <c r="K136" s="341"/>
      <c r="L136" s="98"/>
      <c r="M136" s="304"/>
      <c r="N136" s="15"/>
    </row>
    <row r="137" spans="1:14" ht="30" x14ac:dyDescent="0.25">
      <c r="A137" s="341">
        <v>45457</v>
      </c>
      <c r="B137" s="98" t="s">
        <v>13301</v>
      </c>
      <c r="C137" s="15"/>
      <c r="D137" s="15">
        <v>40000</v>
      </c>
      <c r="E137" s="470"/>
      <c r="F137" s="429">
        <v>45258</v>
      </c>
      <c r="G137" s="712" t="s">
        <v>9942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3" t="s">
        <v>4595</v>
      </c>
      <c r="B139" s="1303"/>
      <c r="C139" s="1303"/>
      <c r="D139" s="204">
        <f>SUM(D120:D138)</f>
        <v>11965000</v>
      </c>
      <c r="E139" s="471"/>
      <c r="F139" s="1304" t="s">
        <v>4595</v>
      </c>
      <c r="G139" s="1304"/>
      <c r="H139" s="1305"/>
      <c r="I139" s="428">
        <f>SUM(I120:I137)</f>
        <v>11609683</v>
      </c>
      <c r="K139" s="1304" t="s">
        <v>4595</v>
      </c>
      <c r="L139" s="1304"/>
      <c r="M139" s="1305"/>
      <c r="N139" s="428">
        <f>SUM(N120:N137)</f>
        <v>11500000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32"/>
  <sheetViews>
    <sheetView workbookViewId="0">
      <selection activeCell="AE1" sqref="AE1"/>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31" ht="27" thickBot="1" x14ac:dyDescent="0.45">
      <c r="B1" s="1340" t="s">
        <v>9500</v>
      </c>
      <c r="C1" s="1341"/>
      <c r="D1" s="1341"/>
      <c r="E1" s="1342"/>
      <c r="H1" s="1327" t="s">
        <v>11399</v>
      </c>
      <c r="I1" s="1328"/>
      <c r="J1" s="1328"/>
      <c r="K1" s="1329"/>
      <c r="N1" s="1327" t="s">
        <v>11399</v>
      </c>
      <c r="O1" s="1328"/>
      <c r="P1" s="1328"/>
      <c r="Q1" s="1329"/>
      <c r="S1" s="1348" t="s">
        <v>9500</v>
      </c>
      <c r="T1" s="1349"/>
      <c r="U1" s="1349"/>
      <c r="V1" s="1350"/>
      <c r="Z1" s="1340" t="s">
        <v>9500</v>
      </c>
      <c r="AA1" s="1341"/>
      <c r="AB1" s="1341"/>
      <c r="AC1" s="1342"/>
      <c r="AE1" s="997" t="s">
        <v>1766</v>
      </c>
    </row>
    <row r="2" spans="2:31" ht="21" x14ac:dyDescent="0.35">
      <c r="B2" s="1343" t="s">
        <v>10399</v>
      </c>
      <c r="C2" s="1344"/>
      <c r="D2" s="1344"/>
      <c r="E2" s="1345"/>
      <c r="H2" s="1327" t="s">
        <v>11398</v>
      </c>
      <c r="I2" s="1328"/>
      <c r="J2" s="1328"/>
      <c r="K2" s="1329"/>
      <c r="N2" s="1327" t="s">
        <v>11398</v>
      </c>
      <c r="O2" s="1328"/>
      <c r="P2" s="1328"/>
      <c r="Q2" s="1329"/>
      <c r="S2" s="1343" t="s">
        <v>8162</v>
      </c>
      <c r="T2" s="1344"/>
      <c r="U2" s="1344"/>
      <c r="V2" s="1345"/>
      <c r="Z2" s="1343" t="s">
        <v>7168</v>
      </c>
      <c r="AA2" s="1344"/>
      <c r="AB2" s="1344"/>
      <c r="AC2" s="1345"/>
    </row>
    <row r="3" spans="2:31" ht="19.5" thickBot="1" x14ac:dyDescent="0.35">
      <c r="B3" s="930"/>
      <c r="C3" s="4"/>
      <c r="D3" s="4"/>
      <c r="E3" s="931"/>
      <c r="H3" s="930"/>
      <c r="I3" s="4"/>
      <c r="J3" s="4"/>
      <c r="K3" s="931"/>
      <c r="N3" s="930"/>
      <c r="O3" s="4"/>
      <c r="P3" s="4"/>
      <c r="Q3" s="931"/>
      <c r="S3" s="930"/>
      <c r="T3" s="4"/>
      <c r="U3" s="4"/>
      <c r="V3" s="931"/>
      <c r="Z3" s="930"/>
      <c r="AA3" s="4"/>
      <c r="AB3" s="4"/>
      <c r="AC3" s="931"/>
    </row>
    <row r="4" spans="2:31" ht="21.75" thickBot="1" x14ac:dyDescent="0.4">
      <c r="B4" s="1321" t="s">
        <v>9493</v>
      </c>
      <c r="C4" s="1322"/>
      <c r="D4" s="1322"/>
      <c r="E4" s="932">
        <f ca="1">'Main Summary'!B19-K5-K10</f>
        <v>271386612.18604004</v>
      </c>
      <c r="H4" s="1327" t="s">
        <v>11400</v>
      </c>
      <c r="I4" s="1328"/>
      <c r="J4" s="1328"/>
      <c r="K4" s="1329"/>
      <c r="N4" s="1327" t="s">
        <v>11400</v>
      </c>
      <c r="O4" s="1328"/>
      <c r="P4" s="1328"/>
      <c r="Q4" s="1329"/>
      <c r="S4" s="1321" t="s">
        <v>9493</v>
      </c>
      <c r="T4" s="1322"/>
      <c r="U4" s="1322"/>
      <c r="V4" s="932">
        <f ca="1">'Main Summary'!F19-Q5-Q10</f>
        <v>137668700.60426268</v>
      </c>
      <c r="Z4" s="1321" t="s">
        <v>9493</v>
      </c>
      <c r="AA4" s="1322"/>
      <c r="AB4" s="1322"/>
      <c r="AC4" s="932">
        <f>'Main Summary'!J19</f>
        <v>66512286.479166672</v>
      </c>
    </row>
    <row r="5" spans="2:31" ht="19.5" thickBot="1" x14ac:dyDescent="0.35">
      <c r="B5" s="1321" t="s">
        <v>9494</v>
      </c>
      <c r="C5" s="1322"/>
      <c r="D5" s="1322"/>
      <c r="E5" s="932">
        <f ca="1">'Main Summary'!C19-K6-K11</f>
        <v>345469009</v>
      </c>
      <c r="H5" s="1321" t="s">
        <v>9493</v>
      </c>
      <c r="I5" s="1322"/>
      <c r="J5" s="1322"/>
      <c r="K5" s="1034">
        <f ca="1">SUMIF(Posting!$B17317:$E28579,"Meezan Bank Head Office",Posting!$E17317:$E28579)</f>
        <v>19537069</v>
      </c>
      <c r="N5" s="1321" t="s">
        <v>9493</v>
      </c>
      <c r="O5" s="1322"/>
      <c r="P5" s="1322"/>
      <c r="Q5" s="1034">
        <f ca="1">SUMIF(Posting!$B1:$E17316,"Meezan Bank Head Office",Posting!$E1:$E17316)</f>
        <v>13034925</v>
      </c>
      <c r="S5" s="1321" t="s">
        <v>9494</v>
      </c>
      <c r="T5" s="1322"/>
      <c r="U5" s="1322"/>
      <c r="V5" s="932">
        <f ca="1">'Main Summary'!G19-Q6-Q11</f>
        <v>176831246.42000002</v>
      </c>
      <c r="Z5" s="1321" t="s">
        <v>9494</v>
      </c>
      <c r="AA5" s="1322"/>
      <c r="AB5" s="1322"/>
      <c r="AC5" s="932">
        <f>'Main Summary'!K19</f>
        <v>82215394.510000005</v>
      </c>
    </row>
    <row r="6" spans="2:31" ht="18.75" x14ac:dyDescent="0.3">
      <c r="B6" s="1321" t="s">
        <v>2612</v>
      </c>
      <c r="C6" s="1322"/>
      <c r="D6" s="1322"/>
      <c r="E6" s="932">
        <f ca="1">E5-E4</f>
        <v>74082396.813959956</v>
      </c>
      <c r="H6" s="1321" t="s">
        <v>9494</v>
      </c>
      <c r="I6" s="1322"/>
      <c r="J6" s="1322"/>
      <c r="K6" s="1019">
        <f ca="1">SUMIF(Posting!$B17317:$F28579,"Meezan Bank Head Office",Posting!$F17317:$F28579)</f>
        <v>8636000</v>
      </c>
      <c r="N6" s="1321" t="s">
        <v>9494</v>
      </c>
      <c r="O6" s="1322"/>
      <c r="P6" s="1322"/>
      <c r="Q6" s="1019">
        <f ca="1">SUMIF(Posting!$B1:$F17316,"Meezan Bank Head Office",Posting!$F1:$F17316)</f>
        <v>19830000</v>
      </c>
      <c r="S6" s="1321" t="s">
        <v>2612</v>
      </c>
      <c r="T6" s="1322"/>
      <c r="U6" s="1322"/>
      <c r="V6" s="932">
        <f ca="1">V5-V4</f>
        <v>39162545.815737337</v>
      </c>
      <c r="Z6" s="1321" t="s">
        <v>2612</v>
      </c>
      <c r="AA6" s="1322"/>
      <c r="AB6" s="1322"/>
      <c r="AC6" s="932">
        <f>AC5-AC4</f>
        <v>15703108.030833334</v>
      </c>
    </row>
    <row r="7" spans="2:31" ht="18.75" x14ac:dyDescent="0.3">
      <c r="B7" s="1321"/>
      <c r="C7" s="1322"/>
      <c r="D7" s="1322"/>
      <c r="E7" s="932"/>
      <c r="H7" s="1321" t="s">
        <v>2612</v>
      </c>
      <c r="I7" s="1322"/>
      <c r="J7" s="1322"/>
      <c r="K7" s="932">
        <f ca="1">K6-K5</f>
        <v>-10901069</v>
      </c>
      <c r="N7" s="1321" t="s">
        <v>2612</v>
      </c>
      <c r="O7" s="1322"/>
      <c r="P7" s="1322"/>
      <c r="Q7" s="932">
        <f ca="1">Q6-Q5</f>
        <v>6795075</v>
      </c>
      <c r="S7" s="1321"/>
      <c r="T7" s="1322"/>
      <c r="U7" s="1322"/>
      <c r="V7" s="932"/>
      <c r="Z7" s="1321"/>
      <c r="AA7" s="1322"/>
      <c r="AB7" s="1322"/>
      <c r="AC7" s="932"/>
    </row>
    <row r="8" spans="2:31" ht="19.5" thickBot="1" x14ac:dyDescent="0.35">
      <c r="B8" s="1323" t="s">
        <v>11046</v>
      </c>
      <c r="C8" s="1303"/>
      <c r="D8" s="1303"/>
      <c r="E8" s="932"/>
      <c r="H8" s="1321"/>
      <c r="I8" s="1322"/>
      <c r="J8" s="1322"/>
      <c r="K8" s="932"/>
      <c r="N8" s="1321"/>
      <c r="O8" s="1322"/>
      <c r="P8" s="1322"/>
      <c r="Q8" s="932"/>
      <c r="S8" s="1323" t="s">
        <v>11046</v>
      </c>
      <c r="T8" s="1303"/>
      <c r="U8" s="1303"/>
      <c r="V8" s="932"/>
      <c r="Z8" s="1321" t="s">
        <v>9495</v>
      </c>
      <c r="AA8" s="1322"/>
      <c r="AB8" s="1322"/>
      <c r="AC8" s="932">
        <v>300000</v>
      </c>
    </row>
    <row r="9" spans="2:31" ht="21.75" thickBot="1" x14ac:dyDescent="0.4">
      <c r="B9" s="1321" t="s">
        <v>9497</v>
      </c>
      <c r="C9" s="1322"/>
      <c r="D9" s="1322"/>
      <c r="E9" s="933">
        <v>500000</v>
      </c>
      <c r="H9" s="1327" t="s">
        <v>11401</v>
      </c>
      <c r="I9" s="1328"/>
      <c r="J9" s="1328"/>
      <c r="K9" s="1329"/>
      <c r="N9" s="1327" t="s">
        <v>11401</v>
      </c>
      <c r="O9" s="1328"/>
      <c r="P9" s="1328"/>
      <c r="Q9" s="1329"/>
      <c r="S9" s="1321" t="s">
        <v>9497</v>
      </c>
      <c r="T9" s="1322"/>
      <c r="U9" s="1322"/>
      <c r="V9" s="933">
        <v>526260</v>
      </c>
      <c r="Z9" s="1321" t="s">
        <v>9496</v>
      </c>
      <c r="AA9" s="1322"/>
      <c r="AB9" s="1322"/>
      <c r="AC9" s="932">
        <v>526260</v>
      </c>
    </row>
    <row r="10" spans="2:31" s="929" customFormat="1" ht="19.5" thickBot="1" x14ac:dyDescent="0.35">
      <c r="B10" s="1321"/>
      <c r="C10" s="1322"/>
      <c r="D10" s="1322"/>
      <c r="E10" s="933"/>
      <c r="H10" s="1321" t="s">
        <v>9493</v>
      </c>
      <c r="I10" s="1322"/>
      <c r="J10" s="1322"/>
      <c r="K10" s="1034">
        <f ca="1">SUMIF(Posting!$B17317:$E28579,"Saifee Hospital",Posting!$E17317:$E28579)</f>
        <v>2187330</v>
      </c>
      <c r="N10" s="1321" t="s">
        <v>9493</v>
      </c>
      <c r="O10" s="1322"/>
      <c r="P10" s="1322"/>
      <c r="Q10" s="1034">
        <f ca="1">SUMIF(Posting!$B1:$E17316,"Saifee Hospital",Posting!$E1:$E17316)</f>
        <v>1591330</v>
      </c>
      <c r="S10" s="1321"/>
      <c r="T10" s="1322"/>
      <c r="U10" s="1322"/>
      <c r="V10" s="933"/>
      <c r="Z10" s="1321" t="s">
        <v>9497</v>
      </c>
      <c r="AA10" s="1322"/>
      <c r="AB10" s="1322"/>
      <c r="AC10" s="933">
        <v>1314656</v>
      </c>
    </row>
    <row r="11" spans="2:31" ht="18.75" x14ac:dyDescent="0.3">
      <c r="B11" s="1323" t="s">
        <v>2612</v>
      </c>
      <c r="C11" s="1303"/>
      <c r="D11" s="1303"/>
      <c r="E11" s="932">
        <f ca="1">E9+E6</f>
        <v>74582396.813959956</v>
      </c>
      <c r="H11" s="1321" t="s">
        <v>9494</v>
      </c>
      <c r="I11" s="1322"/>
      <c r="J11" s="1322"/>
      <c r="K11" s="1019">
        <f ca="1">SUMIF(Posting!$B17317:$F28579,"Saifee Hospital",Posting!$F17317:$F28579)</f>
        <v>3724000</v>
      </c>
      <c r="N11" s="1321" t="s">
        <v>9494</v>
      </c>
      <c r="O11" s="1322"/>
      <c r="P11" s="1322"/>
      <c r="Q11" s="1019">
        <f ca="1">SUMIF(Posting!$B1:$F17316,"Saifee Hospital",Posting!$F1:$F17316)</f>
        <v>2434251</v>
      </c>
      <c r="S11" s="1323" t="s">
        <v>2612</v>
      </c>
      <c r="T11" s="1303"/>
      <c r="U11" s="1303"/>
      <c r="V11" s="932">
        <f ca="1">V9+V6</f>
        <v>39688805.815737337</v>
      </c>
      <c r="Z11" s="1321" t="s">
        <v>2614</v>
      </c>
      <c r="AA11" s="1322"/>
      <c r="AB11" s="1322"/>
      <c r="AC11" s="932">
        <f>AC6-AC8-AC9+AC10</f>
        <v>16191504.030833334</v>
      </c>
    </row>
    <row r="12" spans="2:31" ht="21" x14ac:dyDescent="0.35">
      <c r="B12" s="1324"/>
      <c r="C12" s="1325"/>
      <c r="D12" s="1326"/>
      <c r="E12" s="932"/>
      <c r="H12" s="1321" t="s">
        <v>2612</v>
      </c>
      <c r="I12" s="1322"/>
      <c r="J12" s="1322"/>
      <c r="K12" s="932">
        <f ca="1">K11-K10</f>
        <v>1536670</v>
      </c>
      <c r="N12" s="1321" t="s">
        <v>2612</v>
      </c>
      <c r="O12" s="1322"/>
      <c r="P12" s="1322"/>
      <c r="Q12" s="932">
        <f ca="1">Q11-Q10</f>
        <v>842921</v>
      </c>
      <c r="S12" s="1324"/>
      <c r="T12" s="1325"/>
      <c r="U12" s="1326"/>
      <c r="V12" s="932"/>
      <c r="Z12" s="1346" t="s">
        <v>9498</v>
      </c>
      <c r="AA12" s="1347"/>
      <c r="AB12" s="1347"/>
      <c r="AC12" s="936">
        <v>2434251</v>
      </c>
    </row>
    <row r="13" spans="2:31" s="969" customFormat="1" ht="21.75" thickBot="1" x14ac:dyDescent="0.4">
      <c r="B13" s="1337" t="s">
        <v>11045</v>
      </c>
      <c r="C13" s="1338"/>
      <c r="D13" s="1339"/>
      <c r="E13" s="932"/>
      <c r="H13" s="1323"/>
      <c r="I13" s="1303"/>
      <c r="J13" s="1303"/>
      <c r="K13" s="932"/>
      <c r="N13" s="1323"/>
      <c r="O13" s="1303"/>
      <c r="P13" s="1303"/>
      <c r="Q13" s="932"/>
      <c r="S13" s="1337" t="s">
        <v>11045</v>
      </c>
      <c r="T13" s="1338"/>
      <c r="U13" s="1339"/>
      <c r="V13" s="932"/>
      <c r="Z13" s="1330" t="s">
        <v>2614</v>
      </c>
      <c r="AA13" s="1331"/>
      <c r="AB13" s="1331"/>
      <c r="AC13" s="968">
        <f>AC11-AC12</f>
        <v>13757253.030833334</v>
      </c>
    </row>
    <row r="14" spans="2:31" ht="18.75" x14ac:dyDescent="0.3">
      <c r="B14" s="1324" t="s">
        <v>9495</v>
      </c>
      <c r="C14" s="1325"/>
      <c r="D14" s="1326"/>
      <c r="E14" s="932">
        <v>600000</v>
      </c>
      <c r="H14" s="1324"/>
      <c r="I14" s="1325"/>
      <c r="J14" s="1326"/>
      <c r="K14" s="932"/>
      <c r="N14" s="1324"/>
      <c r="O14" s="1325"/>
      <c r="P14" s="1326"/>
      <c r="Q14" s="932"/>
      <c r="S14" s="1324" t="s">
        <v>9495</v>
      </c>
      <c r="T14" s="1325"/>
      <c r="U14" s="1326"/>
      <c r="V14" s="932">
        <v>300000</v>
      </c>
      <c r="Z14" s="934"/>
      <c r="AA14" s="934"/>
      <c r="AB14" s="934"/>
      <c r="AC14" s="935"/>
    </row>
    <row r="15" spans="2:31" ht="18.75" x14ac:dyDescent="0.3">
      <c r="B15" s="1324" t="s">
        <v>9496</v>
      </c>
      <c r="C15" s="1325"/>
      <c r="D15" s="1326"/>
      <c r="E15" s="932">
        <v>820900</v>
      </c>
      <c r="F15" s="301"/>
      <c r="G15" s="301"/>
      <c r="L15" s="301"/>
      <c r="M15" s="301"/>
      <c r="R15" s="301"/>
      <c r="S15" s="1324" t="s">
        <v>9496</v>
      </c>
      <c r="T15" s="1325"/>
      <c r="U15" s="1326"/>
      <c r="V15" s="932">
        <v>500000</v>
      </c>
      <c r="W15" s="301"/>
      <c r="X15" s="301"/>
      <c r="Y15" s="301"/>
      <c r="Z15" s="934"/>
      <c r="AA15" s="934"/>
      <c r="AB15" s="934"/>
      <c r="AC15" s="935"/>
    </row>
    <row r="16" spans="2:31" ht="18.75" x14ac:dyDescent="0.3">
      <c r="B16" s="1324" t="s">
        <v>12729</v>
      </c>
      <c r="C16" s="1325"/>
      <c r="D16" s="1326"/>
      <c r="E16" s="932"/>
      <c r="F16" s="301"/>
      <c r="G16" s="301"/>
      <c r="L16" s="301"/>
      <c r="M16" s="301"/>
      <c r="R16" s="301"/>
      <c r="S16" s="1324" t="s">
        <v>11048</v>
      </c>
      <c r="T16" s="1325"/>
      <c r="U16" s="1326"/>
      <c r="V16" s="1081">
        <v>0</v>
      </c>
      <c r="W16" s="301"/>
      <c r="X16" s="301"/>
      <c r="Y16" s="301"/>
      <c r="Z16" s="934"/>
      <c r="AA16" s="934"/>
      <c r="AB16" s="934"/>
      <c r="AC16" s="935"/>
    </row>
    <row r="17" spans="2:29" ht="21" x14ac:dyDescent="0.35">
      <c r="B17" s="1335"/>
      <c r="C17" s="1336"/>
      <c r="D17" s="1336"/>
      <c r="E17" s="1046"/>
      <c r="F17" s="301"/>
      <c r="G17" s="301"/>
      <c r="K17" s="3">
        <f ca="1">K12+K7</f>
        <v>-9364399</v>
      </c>
      <c r="L17" s="301"/>
      <c r="M17" s="301"/>
      <c r="Q17" s="3">
        <f ca="1">Q12+Q7</f>
        <v>7637996</v>
      </c>
      <c r="R17" s="301"/>
      <c r="S17" s="1335" t="s">
        <v>11402</v>
      </c>
      <c r="T17" s="1336"/>
      <c r="U17" s="1336"/>
      <c r="V17" s="1046">
        <v>3707947</v>
      </c>
      <c r="W17" s="301"/>
      <c r="X17" s="301"/>
      <c r="Y17" s="301"/>
      <c r="Z17" s="1119"/>
      <c r="AA17" s="934"/>
      <c r="AB17" s="934"/>
      <c r="AC17" s="935"/>
    </row>
    <row r="18" spans="2:29" ht="21" x14ac:dyDescent="0.35">
      <c r="B18" s="1335"/>
      <c r="C18" s="1336"/>
      <c r="D18" s="1336"/>
      <c r="E18" s="1046"/>
      <c r="F18" s="301"/>
      <c r="G18" s="301"/>
      <c r="H18" s="3"/>
      <c r="K18" s="3"/>
      <c r="L18" s="301"/>
      <c r="M18" s="301"/>
      <c r="R18" s="301"/>
      <c r="S18" s="1335"/>
      <c r="T18" s="1336"/>
      <c r="U18" s="1336"/>
      <c r="V18" s="1046"/>
      <c r="W18" s="301"/>
      <c r="X18" s="301"/>
      <c r="Y18" s="301"/>
      <c r="Z18" s="934"/>
      <c r="AA18" s="934"/>
      <c r="AB18" s="934"/>
      <c r="AC18" s="935"/>
    </row>
    <row r="19" spans="2:29" ht="19.5" thickBot="1" x14ac:dyDescent="0.35">
      <c r="B19" s="1323"/>
      <c r="C19" s="1303"/>
      <c r="D19" s="1303"/>
      <c r="E19" s="1047"/>
      <c r="F19" s="301"/>
      <c r="G19" s="301"/>
      <c r="K19" s="3"/>
      <c r="L19" s="301"/>
      <c r="M19" s="301"/>
      <c r="R19" s="301"/>
      <c r="S19" s="1323"/>
      <c r="T19" s="1303"/>
      <c r="U19" s="1303"/>
      <c r="V19" s="1047"/>
      <c r="W19" s="301"/>
      <c r="X19" s="301"/>
      <c r="Y19" s="301"/>
      <c r="Z19" s="934"/>
      <c r="AA19" s="934"/>
      <c r="AB19" s="934"/>
      <c r="AC19" s="935"/>
    </row>
    <row r="20" spans="2:29" ht="21" x14ac:dyDescent="0.35">
      <c r="B20" s="1323" t="s">
        <v>11047</v>
      </c>
      <c r="C20" s="1303"/>
      <c r="D20" s="1303"/>
      <c r="E20" s="1046">
        <f>SUM(E14:E19)</f>
        <v>1420900</v>
      </c>
      <c r="K20" s="3"/>
      <c r="S20" s="1323" t="s">
        <v>11047</v>
      </c>
      <c r="T20" s="1303"/>
      <c r="U20" s="1303"/>
      <c r="V20" s="1046">
        <f>SUM(V14:V19)</f>
        <v>4507947</v>
      </c>
      <c r="Z20" s="1332" t="s">
        <v>9499</v>
      </c>
      <c r="AA20" s="1333"/>
      <c r="AB20" s="1333"/>
      <c r="AC20" s="1334"/>
    </row>
    <row r="21" spans="2:29" s="929" customFormat="1" ht="21" x14ac:dyDescent="0.35">
      <c r="B21" s="1335"/>
      <c r="C21" s="1336"/>
      <c r="D21" s="1336"/>
      <c r="E21" s="1046"/>
      <c r="H21"/>
      <c r="I21"/>
      <c r="J21"/>
      <c r="K21" s="3"/>
      <c r="N21"/>
      <c r="O21"/>
      <c r="P21"/>
      <c r="Q21"/>
      <c r="S21" s="1335"/>
      <c r="T21" s="1336"/>
      <c r="U21" s="1336"/>
      <c r="V21" s="1046"/>
      <c r="Z21" s="970" t="s">
        <v>9501</v>
      </c>
      <c r="AA21" s="966" t="s">
        <v>4750</v>
      </c>
      <c r="AB21" s="966" t="s">
        <v>1201</v>
      </c>
      <c r="AC21" s="972" t="s">
        <v>1893</v>
      </c>
    </row>
    <row r="22" spans="2:29" s="929" customFormat="1" ht="21.75" thickBot="1" x14ac:dyDescent="0.4">
      <c r="B22" s="1330" t="s">
        <v>2614</v>
      </c>
      <c r="C22" s="1331"/>
      <c r="D22" s="1331"/>
      <c r="E22" s="968">
        <f ca="1">E11-E20</f>
        <v>73161496.813959956</v>
      </c>
      <c r="H22"/>
      <c r="I22"/>
      <c r="J22"/>
      <c r="K22"/>
      <c r="N22"/>
      <c r="O22"/>
      <c r="P22"/>
      <c r="Q22"/>
      <c r="S22" s="1330" t="s">
        <v>2614</v>
      </c>
      <c r="T22" s="1331"/>
      <c r="U22" s="1331"/>
      <c r="V22" s="968">
        <f ca="1">V11-V20</f>
        <v>35180858.815737337</v>
      </c>
      <c r="Z22" s="939" t="s">
        <v>9502</v>
      </c>
      <c r="AA22" s="945">
        <v>0.33</v>
      </c>
      <c r="AB22" s="945">
        <v>0.33</v>
      </c>
      <c r="AC22" s="946">
        <v>0.34</v>
      </c>
    </row>
    <row r="23" spans="2:29" s="928" customFormat="1" ht="29.25" customHeight="1" thickBot="1" x14ac:dyDescent="0.35">
      <c r="B23" s="934"/>
      <c r="C23" s="934"/>
      <c r="D23" s="934"/>
      <c r="E23" s="935"/>
      <c r="H23"/>
      <c r="I23"/>
      <c r="J23"/>
      <c r="K23"/>
      <c r="N23"/>
      <c r="O23"/>
      <c r="P23"/>
      <c r="Q23"/>
      <c r="S23" s="934"/>
      <c r="T23" s="934"/>
      <c r="U23" s="934"/>
      <c r="V23" s="935"/>
      <c r="Z23" s="939" t="s">
        <v>4590</v>
      </c>
      <c r="AA23" s="940">
        <f>AA22*AC13</f>
        <v>4539893.5001750002</v>
      </c>
      <c r="AB23" s="940">
        <f>AB22*AC13</f>
        <v>4539893.5001750002</v>
      </c>
      <c r="AC23" s="933">
        <f>AC22*AC13</f>
        <v>4677466.0304833334</v>
      </c>
    </row>
    <row r="24" spans="2:29" s="929" customFormat="1" ht="37.5" x14ac:dyDescent="0.3">
      <c r="B24" s="1332" t="s">
        <v>9499</v>
      </c>
      <c r="C24" s="1333"/>
      <c r="D24" s="1333"/>
      <c r="E24" s="1334"/>
      <c r="H24"/>
      <c r="I24"/>
      <c r="J24"/>
      <c r="K24"/>
      <c r="N24"/>
      <c r="O24"/>
      <c r="P24"/>
      <c r="Q24"/>
      <c r="S24" s="1332" t="s">
        <v>9499</v>
      </c>
      <c r="T24" s="1333"/>
      <c r="U24" s="1333"/>
      <c r="V24" s="1334"/>
      <c r="Z24" s="937" t="s">
        <v>9503</v>
      </c>
      <c r="AA24" s="941">
        <f>Receiving!I109</f>
        <v>4531000</v>
      </c>
      <c r="AB24" s="941">
        <f>Receiving!N109</f>
        <v>4531779</v>
      </c>
      <c r="AC24" s="942">
        <f>Receiving!D109</f>
        <v>4677000</v>
      </c>
    </row>
    <row r="25" spans="2:29" ht="38.25" thickBot="1" x14ac:dyDescent="0.3">
      <c r="B25" s="970" t="s">
        <v>9501</v>
      </c>
      <c r="C25" s="748" t="s">
        <v>4750</v>
      </c>
      <c r="D25" s="748" t="s">
        <v>1201</v>
      </c>
      <c r="E25" s="971" t="s">
        <v>1893</v>
      </c>
      <c r="S25" s="970" t="s">
        <v>9501</v>
      </c>
      <c r="T25" s="966" t="s">
        <v>4750</v>
      </c>
      <c r="U25" s="966" t="s">
        <v>1201</v>
      </c>
      <c r="V25" s="972" t="s">
        <v>1893</v>
      </c>
      <c r="Z25" s="938" t="s">
        <v>9504</v>
      </c>
      <c r="AA25" s="1060" t="s">
        <v>2622</v>
      </c>
      <c r="AB25" s="1060" t="s">
        <v>2622</v>
      </c>
      <c r="AC25" s="1061">
        <f t="shared" ref="AC25" si="0">AC23-AC24</f>
        <v>466.03048333339393</v>
      </c>
    </row>
    <row r="26" spans="2:29" ht="18.75" x14ac:dyDescent="0.25">
      <c r="B26" s="939" t="s">
        <v>9502</v>
      </c>
      <c r="C26" s="945">
        <v>0.33</v>
      </c>
      <c r="D26" s="945">
        <v>0.33</v>
      </c>
      <c r="E26" s="946">
        <v>0.34</v>
      </c>
      <c r="S26" s="970" t="s">
        <v>9502</v>
      </c>
      <c r="T26" s="1048">
        <v>0.33</v>
      </c>
      <c r="U26" s="1048">
        <v>0.33</v>
      </c>
      <c r="V26" s="1049">
        <v>0.34</v>
      </c>
    </row>
    <row r="27" spans="2:29" ht="18.75" x14ac:dyDescent="0.25">
      <c r="B27" s="939" t="s">
        <v>4590</v>
      </c>
      <c r="C27" s="940">
        <f ca="1">C26*E22</f>
        <v>24143293.948606785</v>
      </c>
      <c r="D27" s="940">
        <f ca="1">D26*E22</f>
        <v>24143293.948606785</v>
      </c>
      <c r="E27" s="933">
        <f ca="1">E26*E22</f>
        <v>24874908.916746385</v>
      </c>
      <c r="S27" s="939" t="s">
        <v>4590</v>
      </c>
      <c r="T27" s="940">
        <f ca="1">T26*V22</f>
        <v>11609683.409193322</v>
      </c>
      <c r="U27" s="940">
        <f ca="1">U26*V22</f>
        <v>11609683.409193322</v>
      </c>
      <c r="V27" s="933">
        <f ca="1">V26*V22</f>
        <v>11961491.997350695</v>
      </c>
    </row>
    <row r="28" spans="2:29" ht="37.5" x14ac:dyDescent="0.25">
      <c r="B28" s="937" t="s">
        <v>9503</v>
      </c>
      <c r="C28" s="941"/>
      <c r="D28" s="941"/>
      <c r="E28" s="942"/>
      <c r="S28" s="937" t="s">
        <v>9503</v>
      </c>
      <c r="T28" s="941">
        <f>Receiving!I139</f>
        <v>11609683</v>
      </c>
      <c r="U28" s="941">
        <f>Receiving!N139</f>
        <v>11500000</v>
      </c>
      <c r="V28" s="942">
        <f>Receiving!D139</f>
        <v>11965000</v>
      </c>
    </row>
    <row r="29" spans="2:29" ht="38.25" thickBot="1" x14ac:dyDescent="0.3">
      <c r="B29" s="938" t="s">
        <v>9504</v>
      </c>
      <c r="C29" s="943">
        <f ca="1">C27-C28</f>
        <v>24143293.948606785</v>
      </c>
      <c r="D29" s="943">
        <f t="shared" ref="D29:E29" ca="1" si="1">D27-D28</f>
        <v>24143293.948606785</v>
      </c>
      <c r="E29" s="944">
        <f t="shared" ca="1" si="1"/>
        <v>24874908.916746385</v>
      </c>
      <c r="S29" s="938" t="s">
        <v>9504</v>
      </c>
      <c r="T29" s="943">
        <f ca="1">T27-T28</f>
        <v>0.40919332206249237</v>
      </c>
      <c r="U29" s="943">
        <f t="shared" ref="U29" ca="1" si="2">U27-U28</f>
        <v>109683.40919332206</v>
      </c>
      <c r="V29" s="944">
        <f t="shared" ref="V29" ca="1" si="3">V27-V28</f>
        <v>-3508.0026493053883</v>
      </c>
    </row>
    <row r="31" spans="2:29" x14ac:dyDescent="0.25">
      <c r="C31" s="1118"/>
    </row>
    <row r="32" spans="2:29" x14ac:dyDescent="0.25">
      <c r="C32" s="1118"/>
      <c r="T32" s="1118"/>
    </row>
  </sheetData>
  <mergeCells count="83">
    <mergeCell ref="S10:U10"/>
    <mergeCell ref="B8:D8"/>
    <mergeCell ref="B9:D9"/>
    <mergeCell ref="B10:D10"/>
    <mergeCell ref="B11:D11"/>
    <mergeCell ref="N9:Q9"/>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V1"/>
    <mergeCell ref="S2:V2"/>
    <mergeCell ref="S4:U4"/>
    <mergeCell ref="S5:U5"/>
    <mergeCell ref="S6:U6"/>
    <mergeCell ref="Z1:AC1"/>
    <mergeCell ref="Z2:AC2"/>
    <mergeCell ref="Z20:AC20"/>
    <mergeCell ref="Z4:AB4"/>
    <mergeCell ref="Z5:AB5"/>
    <mergeCell ref="Z6:AB6"/>
    <mergeCell ref="Z7:AB7"/>
    <mergeCell ref="Z8:AB8"/>
    <mergeCell ref="Z9:AB9"/>
    <mergeCell ref="Z10:AB10"/>
    <mergeCell ref="Z11:AB11"/>
    <mergeCell ref="Z12:AB12"/>
    <mergeCell ref="Z13:AB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N1:Q1"/>
    <mergeCell ref="N2:Q2"/>
    <mergeCell ref="N5:P5"/>
    <mergeCell ref="N6:P6"/>
    <mergeCell ref="N7:P7"/>
    <mergeCell ref="N4:Q4"/>
    <mergeCell ref="N14:P14"/>
    <mergeCell ref="N8:P8"/>
    <mergeCell ref="N10:P10"/>
    <mergeCell ref="N11:P11"/>
    <mergeCell ref="N12:P12"/>
    <mergeCell ref="N13:P13"/>
    <mergeCell ref="H1:K1"/>
    <mergeCell ref="H2:K2"/>
    <mergeCell ref="H4:K4"/>
    <mergeCell ref="H5:J5"/>
    <mergeCell ref="H6:J6"/>
    <mergeCell ref="H12:J12"/>
    <mergeCell ref="H13:J13"/>
    <mergeCell ref="H14:J14"/>
    <mergeCell ref="H7:J7"/>
    <mergeCell ref="H8:J8"/>
    <mergeCell ref="H9:K9"/>
    <mergeCell ref="H10:J10"/>
    <mergeCell ref="H11:J11"/>
  </mergeCells>
  <hyperlinks>
    <hyperlink ref="AE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0" t="s">
        <v>5473</v>
      </c>
      <c r="B1" s="1360"/>
      <c r="C1" s="1360"/>
      <c r="D1" s="1360"/>
      <c r="E1" s="1360"/>
      <c r="F1" s="1360"/>
      <c r="G1" s="1360"/>
      <c r="H1" s="1360"/>
      <c r="I1" s="1360"/>
      <c r="J1" s="1360"/>
    </row>
    <row r="2" spans="1:13" x14ac:dyDescent="0.25">
      <c r="A2" s="1360"/>
      <c r="B2" s="1360"/>
      <c r="C2" s="1360"/>
      <c r="D2" s="1360"/>
      <c r="E2" s="1360"/>
      <c r="F2" s="1360"/>
      <c r="G2" s="1360"/>
      <c r="H2" s="1360"/>
      <c r="I2" s="1360"/>
      <c r="J2" s="1360"/>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59" t="s">
        <v>5482</v>
      </c>
      <c r="B11" s="1359"/>
      <c r="C11" s="1359"/>
      <c r="D11" s="1359"/>
    </row>
    <row r="12" spans="1:13" x14ac:dyDescent="0.25">
      <c r="A12" s="360" t="s">
        <v>5157</v>
      </c>
      <c r="B12" s="360" t="s">
        <v>938</v>
      </c>
      <c r="C12" s="360" t="s">
        <v>1201</v>
      </c>
      <c r="D12" s="360" t="s">
        <v>1893</v>
      </c>
      <c r="E12" s="3"/>
      <c r="G12" s="1361" t="s">
        <v>5483</v>
      </c>
      <c r="H12" s="1362"/>
      <c r="I12" s="1363"/>
      <c r="J12" s="370">
        <f>H9+I9+J9</f>
        <v>9658438.778794989</v>
      </c>
    </row>
    <row r="13" spans="1:13" x14ac:dyDescent="0.25">
      <c r="A13" s="2" t="s">
        <v>5158</v>
      </c>
      <c r="B13" s="15">
        <v>9323439</v>
      </c>
      <c r="C13" s="15">
        <v>9323439</v>
      </c>
      <c r="D13" s="15">
        <v>9605968</v>
      </c>
      <c r="G13" s="1361" t="s">
        <v>5484</v>
      </c>
      <c r="H13" s="1362"/>
      <c r="I13" s="1363"/>
      <c r="J13" s="370">
        <f>J31</f>
        <v>5549996</v>
      </c>
    </row>
    <row r="14" spans="1:13" x14ac:dyDescent="0.25">
      <c r="A14" s="2" t="s">
        <v>5159</v>
      </c>
      <c r="B14" s="15">
        <v>7575873</v>
      </c>
      <c r="C14" s="15">
        <v>7575873</v>
      </c>
      <c r="D14" s="15">
        <v>7805445</v>
      </c>
      <c r="G14" s="1361" t="s">
        <v>5485</v>
      </c>
      <c r="H14" s="1362"/>
      <c r="I14" s="1363"/>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4" t="s">
        <v>5486</v>
      </c>
      <c r="G18" s="1364"/>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59" t="s">
        <v>5490</v>
      </c>
      <c r="J22" s="1359"/>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73" t="s">
        <v>7875</v>
      </c>
      <c r="B40" s="1274"/>
      <c r="C40" s="1274"/>
      <c r="D40" s="1274"/>
      <c r="E40" s="1274"/>
      <c r="F40" s="1274"/>
      <c r="G40" s="1274"/>
      <c r="H40" s="1274"/>
      <c r="I40" s="1274"/>
      <c r="J40" s="1274"/>
      <c r="K40" s="1275"/>
    </row>
    <row r="41" spans="1:12" ht="15.75" thickBot="1" x14ac:dyDescent="0.3">
      <c r="A41" s="1279"/>
      <c r="B41" s="1280"/>
      <c r="C41" s="1280"/>
      <c r="D41" s="1280"/>
      <c r="E41" s="1280"/>
      <c r="F41" s="1280"/>
      <c r="G41" s="1280"/>
      <c r="H41" s="1280"/>
      <c r="I41" s="1280"/>
      <c r="J41" s="1280"/>
      <c r="K41" s="1281"/>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73" t="s">
        <v>7167</v>
      </c>
      <c r="B51" s="1274"/>
      <c r="C51" s="1274"/>
      <c r="D51" s="1274"/>
      <c r="E51" s="1274"/>
      <c r="F51" s="1274"/>
      <c r="G51" s="1274"/>
      <c r="H51" s="1274"/>
      <c r="I51" s="1274"/>
      <c r="J51" s="1274"/>
      <c r="K51" s="1275"/>
    </row>
    <row r="52" spans="1:14" ht="15.75" thickBot="1" x14ac:dyDescent="0.3">
      <c r="A52" s="1279"/>
      <c r="B52" s="1280"/>
      <c r="C52" s="1280"/>
      <c r="D52" s="1280"/>
      <c r="E52" s="1280"/>
      <c r="F52" s="1280"/>
      <c r="G52" s="1280"/>
      <c r="H52" s="1280"/>
      <c r="I52" s="1280"/>
      <c r="J52" s="1280"/>
      <c r="K52" s="1281"/>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76" t="s">
        <v>7168</v>
      </c>
      <c r="B59" s="1277"/>
      <c r="C59" s="1277"/>
      <c r="D59" s="1277"/>
      <c r="E59" s="1277"/>
      <c r="F59" s="1277"/>
      <c r="G59" s="1277"/>
      <c r="H59" s="1277"/>
      <c r="I59" s="1277"/>
      <c r="J59" s="1277"/>
      <c r="K59" s="1277"/>
      <c r="L59" s="965"/>
      <c r="M59" s="965"/>
    </row>
    <row r="60" spans="1:14" ht="15.75" customHeight="1" x14ac:dyDescent="0.25">
      <c r="A60" s="1357"/>
      <c r="B60" s="1358"/>
      <c r="C60" s="1358"/>
      <c r="D60" s="1358"/>
      <c r="E60" s="1358"/>
      <c r="F60" s="1358"/>
      <c r="G60" s="1358"/>
      <c r="H60" s="1358"/>
      <c r="I60" s="1358"/>
      <c r="J60" s="1358"/>
      <c r="K60" s="1358"/>
      <c r="L60" s="965"/>
      <c r="M60" s="965"/>
    </row>
    <row r="61" spans="1:14" ht="45" x14ac:dyDescent="0.25">
      <c r="A61" s="360" t="s">
        <v>5157</v>
      </c>
      <c r="B61" s="360" t="s">
        <v>3</v>
      </c>
      <c r="C61" s="360" t="s">
        <v>558</v>
      </c>
      <c r="D61" s="360" t="s">
        <v>5474</v>
      </c>
      <c r="E61" s="360" t="s">
        <v>1693</v>
      </c>
      <c r="F61" s="361" t="s">
        <v>8723</v>
      </c>
      <c r="G61" s="361" t="s">
        <v>5475</v>
      </c>
      <c r="H61" s="361" t="s">
        <v>2614</v>
      </c>
      <c r="I61" s="362" t="s">
        <v>5476</v>
      </c>
      <c r="J61" s="362" t="s">
        <v>5477</v>
      </c>
      <c r="K61" s="362" t="s">
        <v>5478</v>
      </c>
      <c r="N61" s="1014" t="s">
        <v>1766</v>
      </c>
    </row>
    <row r="62" spans="1:14" ht="41.25" customHeight="1" x14ac:dyDescent="0.25">
      <c r="A62" s="757" t="s">
        <v>7087</v>
      </c>
      <c r="B62" s="366">
        <f>'Main Summary'!J19</f>
        <v>66512286.479166672</v>
      </c>
      <c r="C62" s="366">
        <f>'Main Summary'!K19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4" t="s">
        <v>10397</v>
      </c>
      <c r="F66" s="1355"/>
      <c r="G66" s="1356"/>
      <c r="H66" s="368"/>
      <c r="I66" s="283">
        <v>811417</v>
      </c>
      <c r="J66" s="283">
        <v>811417</v>
      </c>
      <c r="K66" s="283">
        <v>811417</v>
      </c>
      <c r="L66" s="3"/>
      <c r="M66" s="3"/>
    </row>
    <row r="67" spans="1:20" x14ac:dyDescent="0.25">
      <c r="L67" s="3"/>
    </row>
    <row r="68" spans="1:20" s="929" customFormat="1" ht="21.75" customHeight="1" x14ac:dyDescent="0.25">
      <c r="G68" s="947"/>
      <c r="H68" s="962" t="s">
        <v>10398</v>
      </c>
      <c r="I68" s="964" t="s">
        <v>2622</v>
      </c>
      <c r="J68" s="964" t="s">
        <v>2622</v>
      </c>
      <c r="K68" s="964" t="s">
        <v>2622</v>
      </c>
      <c r="L68" s="948">
        <f>K64-K66</f>
        <v>16694.370483334176</v>
      </c>
      <c r="M68" s="948"/>
      <c r="N68" s="947"/>
      <c r="O68" s="947"/>
      <c r="P68" s="947"/>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3" t="s">
        <v>8162</v>
      </c>
      <c r="B74" s="1274"/>
      <c r="C74" s="1274"/>
      <c r="D74" s="1274"/>
      <c r="E74" s="1274"/>
      <c r="F74" s="1274"/>
      <c r="G74" s="1274"/>
      <c r="H74" s="1274"/>
      <c r="I74" s="1274"/>
      <c r="J74" s="1274"/>
      <c r="K74" s="1274"/>
      <c r="L74" s="1275"/>
    </row>
    <row r="75" spans="1:20" ht="15.75" customHeight="1" thickBot="1" x14ac:dyDescent="0.3">
      <c r="A75" s="1279"/>
      <c r="B75" s="1280"/>
      <c r="C75" s="1280"/>
      <c r="D75" s="1280"/>
      <c r="E75" s="1280"/>
      <c r="F75" s="1280"/>
      <c r="G75" s="1280"/>
      <c r="H75" s="1280"/>
      <c r="I75" s="1280"/>
      <c r="J75" s="1280"/>
      <c r="K75" s="1280"/>
      <c r="L75" s="1281"/>
      <c r="M75" s="3"/>
    </row>
    <row r="76" spans="1:20" ht="45" x14ac:dyDescent="0.25">
      <c r="A76" s="302" t="s">
        <v>5157</v>
      </c>
      <c r="B76" s="302" t="s">
        <v>3</v>
      </c>
      <c r="C76" s="302" t="s">
        <v>558</v>
      </c>
      <c r="D76" s="302" t="s">
        <v>5474</v>
      </c>
      <c r="E76" s="667" t="s">
        <v>10533</v>
      </c>
      <c r="F76" s="302" t="s">
        <v>1693</v>
      </c>
      <c r="G76" s="667" t="s">
        <v>8723</v>
      </c>
      <c r="H76" s="667" t="s">
        <v>5475</v>
      </c>
      <c r="I76" s="667" t="s">
        <v>2614</v>
      </c>
      <c r="J76" s="668" t="s">
        <v>5476</v>
      </c>
      <c r="K76" s="668" t="s">
        <v>5477</v>
      </c>
      <c r="L76" s="668" t="s">
        <v>5478</v>
      </c>
    </row>
    <row r="77" spans="1:20" ht="33" customHeight="1" x14ac:dyDescent="0.25">
      <c r="A77" s="118" t="s">
        <v>8163</v>
      </c>
      <c r="B77" s="366">
        <f>'Main Summary'!F19</f>
        <v>152294955.60426268</v>
      </c>
      <c r="C77" s="366">
        <f>'Main Summary'!G19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9" customFormat="1" ht="30" x14ac:dyDescent="0.25">
      <c r="I78" s="963" t="s">
        <v>5988</v>
      </c>
      <c r="J78" s="511">
        <f>Receiving!I139</f>
        <v>11609683</v>
      </c>
      <c r="K78" s="511">
        <f>Receiving!N139</f>
        <v>11500000</v>
      </c>
      <c r="L78" s="366">
        <f>Receiving!D139</f>
        <v>11965000</v>
      </c>
    </row>
    <row r="79" spans="1:20" s="929" customFormat="1" ht="30" x14ac:dyDescent="0.25">
      <c r="I79" s="963" t="s">
        <v>5481</v>
      </c>
      <c r="J79" s="511">
        <f>J77-J78</f>
        <v>1689607.3391933218</v>
      </c>
      <c r="K79" s="511">
        <f>K77-K78</f>
        <v>1799290.3391933218</v>
      </c>
      <c r="L79" s="511">
        <f>L77-L78</f>
        <v>1737299.1373506952</v>
      </c>
      <c r="O79" s="947"/>
      <c r="P79" s="947"/>
      <c r="Q79" s="947"/>
      <c r="T79" s="948"/>
    </row>
    <row r="80" spans="1:20" x14ac:dyDescent="0.25">
      <c r="N80" s="1"/>
      <c r="O80" s="1"/>
      <c r="P80" s="1"/>
    </row>
    <row r="81" spans="1:17" x14ac:dyDescent="0.25">
      <c r="N81" s="1"/>
      <c r="O81" s="1"/>
      <c r="P81" s="1"/>
    </row>
    <row r="82" spans="1:17" s="929" customFormat="1" ht="26.25" customHeight="1" x14ac:dyDescent="0.25">
      <c r="C82" s="1351" t="s">
        <v>10496</v>
      </c>
      <c r="D82" s="1352"/>
      <c r="E82" s="1352"/>
      <c r="F82" s="1352"/>
      <c r="G82" s="1352"/>
      <c r="H82" s="1353"/>
      <c r="I82" s="976"/>
      <c r="J82" s="976">
        <f>19830000/3</f>
        <v>6610000</v>
      </c>
      <c r="K82" s="976">
        <f>19830000/3</f>
        <v>6610000</v>
      </c>
      <c r="L82" s="976">
        <f>19830000/3</f>
        <v>6610000</v>
      </c>
      <c r="M82" s="948"/>
    </row>
    <row r="83" spans="1:17" x14ac:dyDescent="0.25">
      <c r="M83" s="3"/>
    </row>
    <row r="84" spans="1:17" s="929" customFormat="1" ht="26.25" customHeight="1" x14ac:dyDescent="0.25">
      <c r="C84" s="1351" t="s">
        <v>10534</v>
      </c>
      <c r="D84" s="1352"/>
      <c r="E84" s="1352"/>
      <c r="F84" s="1352"/>
      <c r="G84" s="1352"/>
      <c r="H84" s="1353"/>
      <c r="I84" s="967"/>
      <c r="J84" s="511">
        <f>3221500/3</f>
        <v>1073833.3333333333</v>
      </c>
      <c r="K84" s="511">
        <f>3221500/3</f>
        <v>1073833.3333333333</v>
      </c>
      <c r="L84" s="511">
        <f>3221500/3</f>
        <v>1073833.3333333333</v>
      </c>
      <c r="M84" s="948"/>
    </row>
    <row r="85" spans="1:17" x14ac:dyDescent="0.25">
      <c r="M85" s="3"/>
    </row>
    <row r="86" spans="1:17" s="929" customFormat="1" ht="21.75" customHeight="1" x14ac:dyDescent="0.25">
      <c r="G86" s="947"/>
      <c r="H86" s="947"/>
      <c r="I86" s="962" t="s">
        <v>10398</v>
      </c>
      <c r="J86" s="964">
        <f>J79-J82-J84</f>
        <v>-5994225.9941400113</v>
      </c>
      <c r="K86" s="964">
        <f>K79-K82-K84</f>
        <v>-5884542.9941400113</v>
      </c>
      <c r="L86" s="964">
        <f>L79-L82-L84</f>
        <v>-5946534.1959826378</v>
      </c>
      <c r="N86" s="973">
        <f>L86+K86+J86</f>
        <v>-17825303.184262659</v>
      </c>
      <c r="O86" s="947"/>
      <c r="P86" s="947"/>
      <c r="Q86" s="947"/>
    </row>
    <row r="87" spans="1:17" x14ac:dyDescent="0.25">
      <c r="N87" s="1"/>
      <c r="O87" s="1"/>
      <c r="P87" s="1"/>
    </row>
    <row r="88" spans="1:17" ht="15.75" thickBot="1" x14ac:dyDescent="0.3">
      <c r="N88" s="1"/>
      <c r="O88" s="1"/>
      <c r="P88" s="1"/>
    </row>
    <row r="89" spans="1:17" x14ac:dyDescent="0.25">
      <c r="A89" s="1273" t="s">
        <v>10399</v>
      </c>
      <c r="B89" s="1274"/>
      <c r="C89" s="1274"/>
      <c r="D89" s="1274"/>
      <c r="E89" s="1274"/>
      <c r="F89" s="1274"/>
      <c r="G89" s="1274"/>
      <c r="H89" s="1274"/>
      <c r="I89" s="1274"/>
      <c r="J89" s="1274"/>
      <c r="K89" s="1275"/>
      <c r="L89" s="3"/>
      <c r="M89" s="3"/>
    </row>
    <row r="90" spans="1:17" ht="15.75" thickBot="1" x14ac:dyDescent="0.3">
      <c r="A90" s="1279"/>
      <c r="B90" s="1280"/>
      <c r="C90" s="1280"/>
      <c r="D90" s="1280"/>
      <c r="E90" s="1280"/>
      <c r="F90" s="1280"/>
      <c r="G90" s="1280"/>
      <c r="H90" s="1280"/>
      <c r="I90" s="1280"/>
      <c r="J90" s="1280"/>
      <c r="K90" s="1281"/>
      <c r="O90" s="3"/>
    </row>
    <row r="91" spans="1:17" ht="45" x14ac:dyDescent="0.25">
      <c r="A91" s="360" t="s">
        <v>5157</v>
      </c>
      <c r="B91" s="360" t="s">
        <v>3</v>
      </c>
      <c r="C91" s="360" t="s">
        <v>558</v>
      </c>
      <c r="D91" s="360" t="s">
        <v>5474</v>
      </c>
      <c r="E91" s="360" t="s">
        <v>1693</v>
      </c>
      <c r="F91" s="361" t="s">
        <v>8723</v>
      </c>
      <c r="G91" s="361" t="s">
        <v>5475</v>
      </c>
      <c r="H91" s="361" t="s">
        <v>2614</v>
      </c>
      <c r="I91" s="362" t="s">
        <v>5476</v>
      </c>
      <c r="J91" s="362" t="s">
        <v>5477</v>
      </c>
      <c r="K91" s="362" t="s">
        <v>5478</v>
      </c>
    </row>
    <row r="92" spans="1:17" ht="31.5" customHeight="1" x14ac:dyDescent="0.25">
      <c r="A92" s="118" t="s">
        <v>10400</v>
      </c>
      <c r="B92" s="366">
        <f>'Main Summary'!B19</f>
        <v>293111011.18604004</v>
      </c>
      <c r="C92" s="366">
        <f>'Main Summary'!C19</f>
        <v>357829009</v>
      </c>
      <c r="D92" s="366">
        <f>C92-B92</f>
        <v>64717997.813959956</v>
      </c>
      <c r="E92" s="366"/>
      <c r="F92" s="366"/>
      <c r="G92" s="510"/>
      <c r="H92" s="511">
        <f>D92-E92+F92-G92</f>
        <v>64717997.813959956</v>
      </c>
      <c r="I92" s="366">
        <f>H92*33%</f>
        <v>21356939.278606787</v>
      </c>
      <c r="J92" s="366">
        <f>H92*33%</f>
        <v>21356939.278606787</v>
      </c>
      <c r="K92" s="366">
        <f>H92*34%</f>
        <v>22004119.256746385</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19356939.278606787</v>
      </c>
      <c r="J94" s="283">
        <f t="shared" ref="J94:K94" si="5">J92-J93</f>
        <v>21356939.278606787</v>
      </c>
      <c r="K94" s="283">
        <f t="shared" si="5"/>
        <v>21754119.256746385</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75" t="s">
        <v>2610</v>
      </c>
      <c r="B2" s="1375"/>
      <c r="C2" s="1375"/>
      <c r="D2" s="1375"/>
      <c r="E2" s="1375"/>
      <c r="F2" s="1375"/>
      <c r="G2" s="1375"/>
      <c r="H2" s="1375"/>
      <c r="I2" s="1375"/>
      <c r="J2" s="1375"/>
      <c r="K2" s="1375"/>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3">
        <v>28459027</v>
      </c>
      <c r="B4" s="1373">
        <v>35457479</v>
      </c>
      <c r="C4" s="1373">
        <f>B4-A4</f>
        <v>6998452</v>
      </c>
      <c r="D4" s="1373" t="s">
        <v>2618</v>
      </c>
      <c r="E4" s="225"/>
      <c r="F4" s="225"/>
      <c r="G4" s="225"/>
      <c r="H4" s="1373">
        <f>C4</f>
        <v>6998452</v>
      </c>
      <c r="I4" s="1373">
        <f>H4*25%</f>
        <v>1749613</v>
      </c>
      <c r="J4" s="1373">
        <f>H4*25%</f>
        <v>1749613</v>
      </c>
      <c r="K4" s="1373">
        <f>H4*50%</f>
        <v>3499226</v>
      </c>
    </row>
    <row r="5" spans="1:11" ht="21" customHeight="1" x14ac:dyDescent="0.25">
      <c r="A5" s="1373"/>
      <c r="B5" s="1373"/>
      <c r="C5" s="1373"/>
      <c r="D5" s="1373"/>
      <c r="E5" s="225"/>
      <c r="F5" s="225"/>
      <c r="G5" s="225"/>
      <c r="H5" s="1373"/>
      <c r="I5" s="1373"/>
      <c r="J5" s="1373"/>
      <c r="K5" s="1373"/>
    </row>
    <row r="6" spans="1:11" ht="15.75" x14ac:dyDescent="0.25">
      <c r="A6" s="1374" t="s">
        <v>2619</v>
      </c>
      <c r="B6" s="1374"/>
      <c r="C6" s="1374"/>
      <c r="D6" s="1374"/>
      <c r="E6" s="1374"/>
      <c r="F6" s="1374"/>
      <c r="G6" s="1374"/>
      <c r="H6" s="1374"/>
      <c r="I6" s="186" t="s">
        <v>158</v>
      </c>
      <c r="J6" s="186" t="s">
        <v>2620</v>
      </c>
      <c r="K6" s="186" t="s">
        <v>2620</v>
      </c>
    </row>
    <row r="7" spans="1:11" ht="15.75" x14ac:dyDescent="0.25">
      <c r="A7" s="1374" t="s">
        <v>2621</v>
      </c>
      <c r="B7" s="1374"/>
      <c r="C7" s="1374"/>
      <c r="D7" s="1374"/>
      <c r="E7" s="1374"/>
      <c r="F7" s="1374"/>
      <c r="G7" s="1374"/>
      <c r="H7" s="1374"/>
      <c r="I7" s="186" t="s">
        <v>2622</v>
      </c>
      <c r="J7" s="187">
        <f>J4</f>
        <v>1749613</v>
      </c>
      <c r="K7" s="187">
        <f>K4</f>
        <v>3499226</v>
      </c>
    </row>
    <row r="9" spans="1:11" ht="18" x14ac:dyDescent="0.25">
      <c r="A9" s="1375" t="s">
        <v>2623</v>
      </c>
      <c r="B9" s="1375"/>
      <c r="C9" s="1375"/>
      <c r="D9" s="1375"/>
      <c r="E9" s="1375"/>
      <c r="F9" s="1375"/>
      <c r="G9" s="1375"/>
      <c r="H9" s="1375"/>
      <c r="I9" s="1375"/>
      <c r="J9" s="1375"/>
      <c r="K9" s="1375"/>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3">
        <v>42596884</v>
      </c>
      <c r="B11" s="1373">
        <v>51367818</v>
      </c>
      <c r="C11" s="1373">
        <f>B11-A11</f>
        <v>8770934</v>
      </c>
      <c r="D11" s="1373" t="s">
        <v>2618</v>
      </c>
      <c r="E11" s="225"/>
      <c r="F11" s="225"/>
      <c r="G11" s="225"/>
      <c r="H11" s="1373">
        <f>C11</f>
        <v>8770934</v>
      </c>
      <c r="I11" s="1373">
        <f>H11*25%</f>
        <v>2192733.5</v>
      </c>
      <c r="J11" s="1373">
        <f>H11*25%</f>
        <v>2192733.5</v>
      </c>
      <c r="K11" s="1373">
        <f>H11*50%</f>
        <v>4385467</v>
      </c>
    </row>
    <row r="12" spans="1:11" ht="12.75" customHeight="1" x14ac:dyDescent="0.25">
      <c r="A12" s="1373"/>
      <c r="B12" s="1373"/>
      <c r="C12" s="1373"/>
      <c r="D12" s="1373"/>
      <c r="E12" s="225"/>
      <c r="F12" s="225"/>
      <c r="G12" s="225"/>
      <c r="H12" s="1373"/>
      <c r="I12" s="1373"/>
      <c r="J12" s="1373"/>
      <c r="K12" s="1373"/>
    </row>
    <row r="13" spans="1:11" ht="15.75" x14ac:dyDescent="0.25">
      <c r="A13" s="1374" t="s">
        <v>2624</v>
      </c>
      <c r="B13" s="1374"/>
      <c r="C13" s="1374"/>
      <c r="D13" s="1374"/>
      <c r="E13" s="1374"/>
      <c r="F13" s="1374"/>
      <c r="G13" s="1374"/>
      <c r="H13" s="1374"/>
      <c r="I13" s="186" t="s">
        <v>158</v>
      </c>
      <c r="J13" s="188">
        <v>84775</v>
      </c>
      <c r="K13" s="186" t="s">
        <v>2620</v>
      </c>
    </row>
    <row r="14" spans="1:11" ht="15.75" x14ac:dyDescent="0.25">
      <c r="A14" s="1374" t="s">
        <v>2621</v>
      </c>
      <c r="B14" s="1374"/>
      <c r="C14" s="1374"/>
      <c r="D14" s="1374"/>
      <c r="E14" s="1374"/>
      <c r="F14" s="1374"/>
      <c r="G14" s="1374"/>
      <c r="H14" s="1374"/>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75" t="s">
        <v>2625</v>
      </c>
      <c r="B17" s="1375"/>
      <c r="C17" s="1375"/>
      <c r="D17" s="1375"/>
      <c r="E17" s="1375"/>
      <c r="F17" s="1375"/>
      <c r="G17" s="1375"/>
      <c r="H17" s="1375"/>
      <c r="I17" s="1375"/>
      <c r="J17" s="1375"/>
      <c r="K17" s="1375"/>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3">
        <v>91625888</v>
      </c>
      <c r="B19" s="1373">
        <v>130688607</v>
      </c>
      <c r="C19" s="1373">
        <f>B19-A19</f>
        <v>39062719</v>
      </c>
      <c r="D19" s="1373">
        <v>7500000</v>
      </c>
      <c r="E19" s="225"/>
      <c r="F19" s="225"/>
      <c r="G19" s="225"/>
      <c r="H19" s="1373">
        <f>C19</f>
        <v>39062719</v>
      </c>
      <c r="I19" s="1373">
        <f>H19*25%</f>
        <v>9765679.75</v>
      </c>
      <c r="J19" s="1373">
        <f>H19*25%</f>
        <v>9765679.75</v>
      </c>
      <c r="K19" s="1373">
        <f>H19*50%</f>
        <v>19531359.5</v>
      </c>
    </row>
    <row r="20" spans="1:11" ht="12.75" customHeight="1" x14ac:dyDescent="0.25">
      <c r="A20" s="1373"/>
      <c r="B20" s="1373"/>
      <c r="C20" s="1373"/>
      <c r="D20" s="1373"/>
      <c r="E20" s="225"/>
      <c r="F20" s="225"/>
      <c r="G20" s="225"/>
      <c r="H20" s="1373"/>
      <c r="I20" s="1373"/>
      <c r="J20" s="1373"/>
      <c r="K20" s="1373"/>
    </row>
    <row r="21" spans="1:11" ht="15.75" x14ac:dyDescent="0.25">
      <c r="A21" s="1374" t="s">
        <v>2624</v>
      </c>
      <c r="B21" s="1374"/>
      <c r="C21" s="1374"/>
      <c r="D21" s="1374"/>
      <c r="E21" s="1374"/>
      <c r="F21" s="1374"/>
      <c r="G21" s="1374"/>
      <c r="H21" s="1374"/>
      <c r="I21" s="188">
        <v>13000000</v>
      </c>
      <c r="J21" s="186"/>
      <c r="K21" s="186"/>
    </row>
    <row r="22" spans="1:11" ht="15.75" x14ac:dyDescent="0.25">
      <c r="A22" s="1374" t="s">
        <v>2621</v>
      </c>
      <c r="B22" s="1374"/>
      <c r="C22" s="1374"/>
      <c r="D22" s="1374"/>
      <c r="E22" s="1374"/>
      <c r="F22" s="1374"/>
      <c r="G22" s="1374"/>
      <c r="H22" s="1374"/>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8" t="s">
        <v>2635</v>
      </c>
      <c r="B36" s="1368"/>
      <c r="C36" s="1368"/>
      <c r="D36" s="1368"/>
      <c r="E36" s="1368"/>
      <c r="F36" s="1368"/>
      <c r="G36" s="1368"/>
      <c r="H36" s="1368"/>
      <c r="I36" s="1368"/>
      <c r="J36" s="1368"/>
      <c r="K36" s="1368"/>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77">
        <f>'Main Summary'!$AG$73</f>
        <v>31688154.002880182</v>
      </c>
      <c r="B38" s="1377">
        <f>'Main Summary'!$AH$73</f>
        <v>37164776</v>
      </c>
      <c r="C38" s="1377">
        <f>B38-A38</f>
        <v>5476621.9971198179</v>
      </c>
      <c r="D38" s="1377">
        <v>6000000</v>
      </c>
      <c r="E38" s="1380"/>
      <c r="F38" s="1380"/>
      <c r="G38" s="1377">
        <v>300000</v>
      </c>
      <c r="H38" s="1377">
        <f>C38-D38-G38</f>
        <v>-823378.00288018212</v>
      </c>
      <c r="I38" s="1377">
        <f>H38*33%</f>
        <v>-271714.74095046014</v>
      </c>
      <c r="J38" s="1377">
        <f>H38*33%</f>
        <v>-271714.74095046014</v>
      </c>
      <c r="K38" s="1377">
        <f>H38*34%</f>
        <v>-279948.52097926196</v>
      </c>
    </row>
    <row r="39" spans="1:13" ht="16.899999999999999" customHeight="1" x14ac:dyDescent="0.25">
      <c r="A39" s="1377"/>
      <c r="B39" s="1377"/>
      <c r="C39" s="1377"/>
      <c r="D39" s="1377"/>
      <c r="E39" s="1381"/>
      <c r="F39" s="1381"/>
      <c r="G39" s="1377"/>
      <c r="H39" s="1377"/>
      <c r="I39" s="1377"/>
      <c r="J39" s="1377"/>
      <c r="K39" s="1377"/>
    </row>
    <row r="40" spans="1:13" ht="16.5" x14ac:dyDescent="0.25">
      <c r="A40" s="1379" t="s">
        <v>2636</v>
      </c>
      <c r="B40" s="1379"/>
      <c r="C40" s="1379"/>
      <c r="D40" s="1379"/>
      <c r="E40" s="1379"/>
      <c r="F40" s="1379"/>
      <c r="G40" s="1379"/>
      <c r="H40" s="1379"/>
      <c r="I40" s="231">
        <v>3234320</v>
      </c>
      <c r="J40" s="231"/>
      <c r="K40" s="231"/>
    </row>
    <row r="41" spans="1:13" ht="16.5" x14ac:dyDescent="0.25">
      <c r="A41" s="1379" t="s">
        <v>2864</v>
      </c>
      <c r="B41" s="1379"/>
      <c r="C41" s="1379"/>
      <c r="D41" s="1379"/>
      <c r="E41" s="1379"/>
      <c r="F41" s="1379"/>
      <c r="G41" s="1379"/>
      <c r="H41" s="1379"/>
      <c r="I41" s="231"/>
      <c r="J41" s="231">
        <v>1676486</v>
      </c>
      <c r="K41" s="231">
        <v>6090000</v>
      </c>
    </row>
    <row r="42" spans="1:13" ht="16.5" x14ac:dyDescent="0.25">
      <c r="A42" s="1379" t="s">
        <v>2637</v>
      </c>
      <c r="B42" s="1379"/>
      <c r="C42" s="1379"/>
      <c r="D42" s="1379"/>
      <c r="E42" s="1379"/>
      <c r="F42" s="1379"/>
      <c r="G42" s="1379"/>
      <c r="H42" s="1379"/>
      <c r="I42" s="231">
        <v>1568356</v>
      </c>
      <c r="J42" s="231"/>
      <c r="K42" s="231"/>
    </row>
    <row r="43" spans="1:13" ht="16.5" x14ac:dyDescent="0.25">
      <c r="A43" s="1378" t="s">
        <v>2638</v>
      </c>
      <c r="B43" s="1378"/>
      <c r="C43" s="1378"/>
      <c r="D43" s="1378"/>
      <c r="E43" s="1378"/>
      <c r="F43" s="1378"/>
      <c r="G43" s="1378"/>
      <c r="H43" s="1378"/>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76" t="s">
        <v>2773</v>
      </c>
      <c r="B45" s="1376"/>
      <c r="C45" s="1376"/>
      <c r="D45" s="1376"/>
      <c r="E45" s="1376"/>
      <c r="F45" s="1376"/>
      <c r="G45" s="1376"/>
      <c r="H45" s="1376"/>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68" t="s">
        <v>3293</v>
      </c>
      <c r="B49" s="1368"/>
      <c r="C49" s="1368"/>
      <c r="D49" s="1368"/>
      <c r="E49" s="1368"/>
      <c r="F49" s="1368"/>
      <c r="G49" s="1368"/>
      <c r="H49" s="1368"/>
      <c r="I49" s="1368"/>
      <c r="J49" s="1368"/>
      <c r="K49" s="1368"/>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69">
        <f>'Main Summary'!Z19</f>
        <v>113012540.90419273</v>
      </c>
      <c r="B51" s="1369">
        <f>'Main Summary'!AA19</f>
        <v>164353252</v>
      </c>
      <c r="C51" s="1369">
        <f>B51-A51</f>
        <v>51340711.095807269</v>
      </c>
      <c r="D51" s="1369">
        <v>7000000</v>
      </c>
      <c r="E51" s="1371">
        <f>15000000+6000000</f>
        <v>21000000</v>
      </c>
      <c r="F51" s="344"/>
      <c r="G51" s="1369">
        <v>500000</v>
      </c>
      <c r="H51" s="1369">
        <f>C51-D51-G51-E51</f>
        <v>22840711.095807269</v>
      </c>
      <c r="I51" s="1369">
        <f>H51*33%</f>
        <v>7537434.661616399</v>
      </c>
      <c r="J51" s="1369">
        <f>H51*33%</f>
        <v>7537434.661616399</v>
      </c>
      <c r="K51" s="1369">
        <f>H51*34%</f>
        <v>7765841.7725744722</v>
      </c>
    </row>
    <row r="52" spans="1:13" ht="16.899999999999999" customHeight="1" x14ac:dyDescent="0.25">
      <c r="A52" s="1369"/>
      <c r="B52" s="1369"/>
      <c r="C52" s="1369"/>
      <c r="D52" s="1369"/>
      <c r="E52" s="1372"/>
      <c r="F52" s="345"/>
      <c r="G52" s="1369"/>
      <c r="H52" s="1369"/>
      <c r="I52" s="1369"/>
      <c r="J52" s="1369"/>
      <c r="K52" s="1369"/>
    </row>
    <row r="53" spans="1:13" ht="15.75" x14ac:dyDescent="0.25">
      <c r="A53" s="1370" t="s">
        <v>2636</v>
      </c>
      <c r="B53" s="1370"/>
      <c r="C53" s="1370"/>
      <c r="D53" s="1370"/>
      <c r="E53" s="1370"/>
      <c r="F53" s="1370"/>
      <c r="G53" s="1370"/>
      <c r="H53" s="1370"/>
      <c r="I53" s="225"/>
      <c r="J53" s="225"/>
      <c r="K53" s="225"/>
      <c r="M53" s="1">
        <v>1682985</v>
      </c>
    </row>
    <row r="54" spans="1:13" ht="15.75" x14ac:dyDescent="0.25">
      <c r="A54" s="1370" t="s">
        <v>2864</v>
      </c>
      <c r="B54" s="1370"/>
      <c r="C54" s="1370"/>
      <c r="D54" s="1370"/>
      <c r="E54" s="1370"/>
      <c r="F54" s="1370"/>
      <c r="G54" s="1370"/>
      <c r="H54" s="1370"/>
      <c r="I54" s="225">
        <f>450000+3000000+1300000+200000+6000000</f>
        <v>10950000</v>
      </c>
      <c r="J54" s="225">
        <f>3800000+300000+1500000+89000+1000000+1300000</f>
        <v>7989000</v>
      </c>
      <c r="K54" s="225">
        <f>150000+500000+500000+5000000</f>
        <v>6150000</v>
      </c>
      <c r="M54" s="1">
        <v>26656</v>
      </c>
    </row>
    <row r="55" spans="1:13" ht="15.75" x14ac:dyDescent="0.25">
      <c r="A55" s="1370" t="s">
        <v>4274</v>
      </c>
      <c r="B55" s="1370"/>
      <c r="C55" s="1370"/>
      <c r="D55" s="1370"/>
      <c r="E55" s="1370"/>
      <c r="F55" s="1370"/>
      <c r="G55" s="1370"/>
      <c r="H55" s="1370"/>
      <c r="I55" s="225"/>
      <c r="J55" s="225">
        <v>493250</v>
      </c>
      <c r="K55" s="225"/>
      <c r="M55" s="1">
        <v>7143</v>
      </c>
    </row>
    <row r="56" spans="1:13" ht="15.75" x14ac:dyDescent="0.25">
      <c r="A56" s="1366" t="s">
        <v>2638</v>
      </c>
      <c r="B56" s="1366"/>
      <c r="C56" s="1366"/>
      <c r="D56" s="1366"/>
      <c r="E56" s="1366"/>
      <c r="F56" s="1366"/>
      <c r="G56" s="1366"/>
      <c r="H56" s="1366"/>
      <c r="I56" s="263">
        <f>I51-I53-I54-I55</f>
        <v>-3412565.338383601</v>
      </c>
      <c r="J56" s="263">
        <f>J51+J55-J54</f>
        <v>41684.661616398953</v>
      </c>
      <c r="K56" s="263">
        <f>K51-K53-K54-K55</f>
        <v>1615841.7725744722</v>
      </c>
      <c r="M56" s="1">
        <v>7257</v>
      </c>
    </row>
    <row r="57" spans="1:13" ht="15.75" x14ac:dyDescent="0.25">
      <c r="A57" s="1367" t="s">
        <v>2773</v>
      </c>
      <c r="B57" s="1367"/>
      <c r="C57" s="1367"/>
      <c r="D57" s="1367"/>
      <c r="E57" s="1367"/>
      <c r="F57" s="1367"/>
      <c r="G57" s="1367"/>
      <c r="H57" s="1367"/>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68" t="s">
        <v>3669</v>
      </c>
      <c r="B61" s="1368"/>
      <c r="C61" s="1368"/>
      <c r="D61" s="1368"/>
      <c r="E61" s="1368"/>
      <c r="F61" s="1368"/>
      <c r="G61" s="1368"/>
      <c r="H61" s="1368"/>
      <c r="I61" s="1368"/>
      <c r="J61" s="1368"/>
      <c r="K61" s="1368"/>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69">
        <f>'Main Summary'!V19</f>
        <v>138622950.11069509</v>
      </c>
      <c r="B63" s="1369">
        <f>'Main Summary'!W19</f>
        <v>174948764</v>
      </c>
      <c r="C63" s="1369">
        <f>B63-A63</f>
        <v>36325813.889304906</v>
      </c>
      <c r="D63" s="1369">
        <v>2000000</v>
      </c>
      <c r="E63" s="1371">
        <v>4500000</v>
      </c>
      <c r="F63" s="1371">
        <v>889800</v>
      </c>
      <c r="G63" s="1369">
        <v>500000</v>
      </c>
      <c r="H63" s="1369">
        <f>C63-D63-G63-E63-F63</f>
        <v>28436013.889304906</v>
      </c>
      <c r="I63" s="1369">
        <f>H63*33%</f>
        <v>9383884.5834706202</v>
      </c>
      <c r="J63" s="1369">
        <f>H63*33%</f>
        <v>9383884.5834706202</v>
      </c>
      <c r="K63" s="1369">
        <f>H63*34%</f>
        <v>9668244.7223636694</v>
      </c>
    </row>
    <row r="64" spans="1:13" ht="15" customHeight="1" x14ac:dyDescent="0.25">
      <c r="A64" s="1369"/>
      <c r="B64" s="1369"/>
      <c r="C64" s="1369"/>
      <c r="D64" s="1369"/>
      <c r="E64" s="1372"/>
      <c r="F64" s="1372"/>
      <c r="G64" s="1369"/>
      <c r="H64" s="1369"/>
      <c r="I64" s="1369"/>
      <c r="J64" s="1369"/>
      <c r="K64" s="1369"/>
    </row>
    <row r="65" spans="1:18" ht="27" customHeight="1" x14ac:dyDescent="0.25">
      <c r="A65" s="1370" t="s">
        <v>2864</v>
      </c>
      <c r="B65" s="1370"/>
      <c r="C65" s="1370"/>
      <c r="D65" s="1370"/>
      <c r="E65" s="1370"/>
      <c r="F65" s="1370"/>
      <c r="G65" s="1370"/>
      <c r="H65" s="1370"/>
      <c r="I65" s="225">
        <f>'old Sharing details'!H30</f>
        <v>20909127</v>
      </c>
      <c r="J65" s="225">
        <f>'old Sharing details'!H65</f>
        <v>20630910</v>
      </c>
      <c r="K65" s="225">
        <f>'old Sharing details'!D125</f>
        <v>17742859</v>
      </c>
    </row>
    <row r="66" spans="1:18" ht="27" customHeight="1" x14ac:dyDescent="0.25">
      <c r="A66" s="1366" t="s">
        <v>2638</v>
      </c>
      <c r="B66" s="1366"/>
      <c r="C66" s="1366"/>
      <c r="D66" s="1366"/>
      <c r="E66" s="1366"/>
      <c r="F66" s="1366"/>
      <c r="G66" s="1366"/>
      <c r="H66" s="1366"/>
      <c r="I66" s="263">
        <f>I63-I65</f>
        <v>-11525242.41652938</v>
      </c>
      <c r="J66" s="263">
        <f t="shared" ref="J66:K66" si="0">J63-J65</f>
        <v>-11247025.41652938</v>
      </c>
      <c r="K66" s="263">
        <f t="shared" si="0"/>
        <v>-8074614.2776363306</v>
      </c>
    </row>
    <row r="67" spans="1:18" ht="15.75" x14ac:dyDescent="0.25">
      <c r="A67" s="1367" t="s">
        <v>2773</v>
      </c>
      <c r="B67" s="1367"/>
      <c r="C67" s="1367"/>
      <c r="D67" s="1367"/>
      <c r="E67" s="1367"/>
      <c r="F67" s="1367"/>
      <c r="G67" s="1367"/>
      <c r="H67" s="1367"/>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82" t="s">
        <v>5163</v>
      </c>
      <c r="B69" s="1382"/>
      <c r="C69" s="1382"/>
      <c r="D69" s="1382"/>
      <c r="E69" s="283">
        <v>3118282</v>
      </c>
      <c r="M69"/>
      <c r="N69" s="1">
        <v>4629646</v>
      </c>
      <c r="O69" s="1">
        <v>7330193</v>
      </c>
      <c r="P69" s="1">
        <v>1850440</v>
      </c>
      <c r="R69" s="1"/>
    </row>
    <row r="70" spans="1:18" x14ac:dyDescent="0.25">
      <c r="A70" s="1382" t="s">
        <v>5161</v>
      </c>
      <c r="B70" s="1382"/>
      <c r="C70" s="1382"/>
      <c r="D70" s="1382"/>
      <c r="E70" s="15">
        <v>1000000</v>
      </c>
      <c r="M70"/>
      <c r="N70" s="3"/>
      <c r="R70" s="1"/>
    </row>
    <row r="71" spans="1:18" ht="26.25" x14ac:dyDescent="0.25">
      <c r="A71" s="1382" t="s">
        <v>5162</v>
      </c>
      <c r="B71" s="1382"/>
      <c r="C71" s="1382"/>
      <c r="D71" s="1382"/>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65" t="s">
        <v>4711</v>
      </c>
      <c r="O73" s="1365"/>
      <c r="P73" s="1365"/>
    </row>
    <row r="74" spans="1:18" x14ac:dyDescent="0.25">
      <c r="A74">
        <f>139220029+2000000</f>
        <v>141220029</v>
      </c>
      <c r="B74" s="3">
        <f>B63-A74</f>
        <v>33728735</v>
      </c>
      <c r="M74"/>
      <c r="N74" s="1365"/>
      <c r="O74" s="1365"/>
      <c r="P74" s="1365"/>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5" t="s">
        <v>1766</v>
      </c>
      <c r="D1" s="1155"/>
      <c r="E1" s="1155"/>
    </row>
    <row r="2" spans="1:8" x14ac:dyDescent="0.25">
      <c r="C2" s="1155"/>
      <c r="D2" s="1155"/>
      <c r="E2" s="1155"/>
    </row>
    <row r="3" spans="1:8" x14ac:dyDescent="0.25">
      <c r="C3" s="1320" t="s">
        <v>4712</v>
      </c>
      <c r="D3" s="1320"/>
      <c r="E3" s="1320"/>
    </row>
    <row r="4" spans="1:8" x14ac:dyDescent="0.25">
      <c r="C4" s="1320"/>
      <c r="D4" s="1320"/>
      <c r="E4" s="1320"/>
    </row>
    <row r="6" spans="1:8" ht="14.45" customHeight="1" x14ac:dyDescent="0.25">
      <c r="A6" s="1383" t="s">
        <v>1893</v>
      </c>
      <c r="B6" s="1384"/>
      <c r="C6" s="1384"/>
      <c r="D6" s="1385"/>
      <c r="E6" s="1392" t="s">
        <v>4750</v>
      </c>
      <c r="F6" s="1392"/>
      <c r="G6" s="1392"/>
      <c r="H6" s="1392"/>
    </row>
    <row r="7" spans="1:8" ht="14.45" customHeight="1" x14ac:dyDescent="0.25">
      <c r="A7" s="1386"/>
      <c r="B7" s="1387"/>
      <c r="C7" s="1387"/>
      <c r="D7" s="1388"/>
      <c r="E7" s="1392"/>
      <c r="F7" s="1392"/>
      <c r="G7" s="1392"/>
      <c r="H7" s="1392"/>
    </row>
    <row r="8" spans="1:8" ht="14.45" customHeight="1" x14ac:dyDescent="0.25">
      <c r="A8" s="1389"/>
      <c r="B8" s="1390"/>
      <c r="C8" s="1390"/>
      <c r="D8" s="1391"/>
      <c r="E8" s="1392"/>
      <c r="F8" s="1392"/>
      <c r="G8" s="1392"/>
      <c r="H8" s="1392"/>
    </row>
    <row r="9" spans="1:8" ht="27" thickBot="1" x14ac:dyDescent="0.3">
      <c r="A9" s="1297" t="s">
        <v>4589</v>
      </c>
      <c r="B9" s="1298"/>
      <c r="C9" s="1298"/>
      <c r="D9" s="1299"/>
      <c r="E9" s="1300" t="s">
        <v>4589</v>
      </c>
      <c r="F9" s="1301"/>
      <c r="G9" s="1301"/>
      <c r="H9" s="1302"/>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4" t="s">
        <v>4595</v>
      </c>
      <c r="F30" s="1304"/>
      <c r="G30" s="1305"/>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06" t="s">
        <v>4747</v>
      </c>
      <c r="F37" s="1301"/>
      <c r="G37" s="1301"/>
      <c r="H37" s="1302"/>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3" t="s">
        <v>4595</v>
      </c>
      <c r="B54" s="1303"/>
      <c r="C54" s="1303"/>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96" t="s">
        <v>4599</v>
      </c>
      <c r="B58" s="1397"/>
      <c r="C58" s="1397"/>
      <c r="D58" s="1397"/>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3" t="s">
        <v>4595</v>
      </c>
      <c r="F65" s="1303"/>
      <c r="G65" s="1303"/>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02" t="s">
        <v>4744</v>
      </c>
      <c r="F73" s="1402"/>
      <c r="G73" s="1402"/>
      <c r="H73" s="1402"/>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03" t="s">
        <v>4595</v>
      </c>
      <c r="F87" s="1404"/>
      <c r="G87" s="1405"/>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98" t="s">
        <v>4595</v>
      </c>
      <c r="B102" s="1338"/>
      <c r="C102" s="1339"/>
      <c r="D102" s="313">
        <f>SUM(D60:D101)</f>
        <v>8325000</v>
      </c>
    </row>
    <row r="104" spans="1:4" ht="15.75" thickBot="1" x14ac:dyDescent="0.3">
      <c r="D104" s="49"/>
    </row>
    <row r="105" spans="1:4" ht="21.75" thickBot="1" x14ac:dyDescent="0.3">
      <c r="A105" s="1399" t="s">
        <v>4596</v>
      </c>
      <c r="B105" s="1400"/>
      <c r="C105" s="1400"/>
      <c r="D105" s="1401"/>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37" t="s">
        <v>4595</v>
      </c>
      <c r="B124" s="1338"/>
      <c r="C124" s="1339"/>
      <c r="D124" s="320">
        <f>SUM(D107:D123)</f>
        <v>3665720</v>
      </c>
    </row>
    <row r="125" spans="1:4" ht="19.5" thickBot="1" x14ac:dyDescent="0.35">
      <c r="A125" s="1393" t="s">
        <v>4616</v>
      </c>
      <c r="B125" s="1394"/>
      <c r="C125" s="1395"/>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2024-05-20T10:33:12Z</cp:lastPrinted>
  <dcterms:created xsi:type="dcterms:W3CDTF">2016-01-21T08:10:35Z</dcterms:created>
  <dcterms:modified xsi:type="dcterms:W3CDTF">2024-06-20T13:26:29Z</dcterms:modified>
</cp:coreProperties>
</file>