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Trans\STAFF\Reid\Project Selection\EJ Analysis\data\"/>
    </mc:Choice>
  </mc:AlternateContent>
  <bookViews>
    <workbookView xWindow="480" yWindow="30" windowWidth="27795" windowHeight="11835" activeTab="2"/>
  </bookViews>
  <sheets>
    <sheet name="EJ Summaries" sheetId="1" r:id="rId1"/>
    <sheet name="ImprovementType" sheetId="4" r:id="rId2"/>
    <sheet name="Sheet1" sheetId="5" r:id="rId3"/>
    <sheet name="Regional Population" sheetId="2" r:id="rId4"/>
  </sheets>
  <calcPr calcId="171027"/>
</workbook>
</file>

<file path=xl/calcChain.xml><?xml version="1.0" encoding="utf-8"?>
<calcChain xmlns="http://schemas.openxmlformats.org/spreadsheetml/2006/main">
  <c r="C38" i="4" l="1"/>
  <c r="D38" i="4"/>
  <c r="E38" i="4"/>
  <c r="F38" i="4"/>
  <c r="G38" i="4"/>
  <c r="C39" i="4"/>
  <c r="D39" i="4"/>
  <c r="E39" i="4"/>
  <c r="F39" i="4"/>
  <c r="G39" i="4"/>
  <c r="C40" i="4"/>
  <c r="D40" i="4"/>
  <c r="E40" i="4"/>
  <c r="F40" i="4"/>
  <c r="G40" i="4"/>
  <c r="C41" i="4"/>
  <c r="D41" i="4"/>
  <c r="E41" i="4"/>
  <c r="F41" i="4"/>
  <c r="G41" i="4"/>
  <c r="C42" i="4"/>
  <c r="D42" i="4"/>
  <c r="E42" i="4"/>
  <c r="F42" i="4"/>
  <c r="G42" i="4"/>
  <c r="C43" i="4"/>
  <c r="D43" i="4"/>
  <c r="E43" i="4"/>
  <c r="F43" i="4"/>
  <c r="G43" i="4"/>
  <c r="C44" i="4"/>
  <c r="D44" i="4"/>
  <c r="E44" i="4"/>
  <c r="F44" i="4"/>
  <c r="G44" i="4"/>
  <c r="D37" i="4"/>
  <c r="E37" i="4"/>
  <c r="F37" i="4"/>
  <c r="G37" i="4"/>
  <c r="C37" i="4"/>
  <c r="H26" i="4"/>
  <c r="H27" i="4"/>
  <c r="H28" i="4"/>
  <c r="H29" i="4"/>
  <c r="H30" i="4"/>
  <c r="H31" i="4"/>
  <c r="H32" i="4"/>
  <c r="H25" i="4"/>
  <c r="B26" i="1" l="1"/>
  <c r="B25" i="1"/>
  <c r="B28" i="1"/>
  <c r="B27" i="1"/>
  <c r="H28" i="1"/>
  <c r="H27" i="1"/>
  <c r="H26" i="1"/>
  <c r="H25" i="1"/>
  <c r="F28" i="1"/>
  <c r="F27" i="1"/>
  <c r="F26" i="1"/>
  <c r="F25" i="1"/>
  <c r="D28" i="1"/>
  <c r="D27" i="1"/>
  <c r="D26" i="1"/>
  <c r="D25" i="1"/>
  <c r="B22" i="1"/>
  <c r="B20" i="1"/>
  <c r="G17" i="4" l="1"/>
  <c r="E14" i="4"/>
  <c r="F14" i="4"/>
  <c r="G14" i="4"/>
  <c r="H14" i="4"/>
  <c r="I14" i="4"/>
  <c r="J14" i="4"/>
  <c r="E15" i="4"/>
  <c r="F15" i="4"/>
  <c r="G15" i="4"/>
  <c r="H15" i="4"/>
  <c r="I15" i="4"/>
  <c r="J15" i="4"/>
  <c r="E16" i="4"/>
  <c r="F16" i="4"/>
  <c r="G16" i="4"/>
  <c r="H16" i="4"/>
  <c r="I16" i="4"/>
  <c r="J16" i="4"/>
  <c r="E17" i="4"/>
  <c r="F17" i="4"/>
  <c r="H17" i="4"/>
  <c r="I17" i="4"/>
  <c r="J17" i="4"/>
  <c r="E18" i="4"/>
  <c r="F18" i="4"/>
  <c r="G18" i="4"/>
  <c r="H18" i="4"/>
  <c r="I18" i="4"/>
  <c r="J18" i="4"/>
  <c r="E19" i="4"/>
  <c r="F19" i="4"/>
  <c r="G19" i="4"/>
  <c r="H19" i="4"/>
  <c r="I19" i="4"/>
  <c r="J19" i="4"/>
  <c r="E20" i="4"/>
  <c r="F20" i="4"/>
  <c r="G20" i="4"/>
  <c r="H20" i="4"/>
  <c r="I20" i="4"/>
  <c r="J20" i="4"/>
  <c r="J13" i="4"/>
  <c r="I13" i="4"/>
  <c r="H13" i="4"/>
  <c r="G13" i="4"/>
  <c r="F13" i="4"/>
  <c r="E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D13" i="4"/>
  <c r="C13" i="4"/>
  <c r="C52" i="4"/>
  <c r="C53" i="4"/>
  <c r="C54" i="4"/>
  <c r="C51" i="4"/>
  <c r="J10" i="4"/>
  <c r="H10" i="4"/>
  <c r="F10" i="4"/>
  <c r="D10" i="4"/>
  <c r="J9" i="4"/>
  <c r="H9" i="4"/>
  <c r="F9" i="4"/>
  <c r="D9" i="4"/>
  <c r="J8" i="4"/>
  <c r="H8" i="4"/>
  <c r="F8" i="4"/>
  <c r="D8" i="4"/>
  <c r="J7" i="4"/>
  <c r="H7" i="4"/>
  <c r="F7" i="4"/>
  <c r="D7" i="4"/>
  <c r="J6" i="4"/>
  <c r="H6" i="4"/>
  <c r="F6" i="4"/>
  <c r="D6" i="4"/>
  <c r="J5" i="4"/>
  <c r="H5" i="4"/>
  <c r="F5" i="4"/>
  <c r="D5" i="4"/>
  <c r="J4" i="4"/>
  <c r="H4" i="4"/>
  <c r="F4" i="4"/>
  <c r="D4" i="4"/>
  <c r="J3" i="4"/>
  <c r="H3" i="4"/>
  <c r="H23" i="1" l="1"/>
  <c r="F23" i="1"/>
  <c r="D23" i="1"/>
  <c r="B23" i="1"/>
  <c r="H21" i="1"/>
  <c r="F21" i="1"/>
  <c r="D21" i="1"/>
  <c r="B21" i="1"/>
  <c r="H13" i="1"/>
  <c r="F13" i="1"/>
  <c r="D13" i="1"/>
  <c r="B13" i="1"/>
  <c r="B5" i="2"/>
  <c r="K46" i="1"/>
  <c r="K47" i="1"/>
  <c r="K48" i="1"/>
  <c r="K49" i="1"/>
  <c r="K45" i="1"/>
  <c r="B12" i="1"/>
  <c r="D22" i="1"/>
  <c r="D20" i="1"/>
  <c r="D12" i="1"/>
  <c r="H22" i="1"/>
  <c r="H20" i="1"/>
  <c r="H12" i="1"/>
  <c r="F22" i="1"/>
  <c r="F20" i="1"/>
  <c r="F12" i="1"/>
  <c r="K12" i="1" l="1"/>
  <c r="K20" i="1"/>
  <c r="H6" i="1" l="1"/>
  <c r="F6" i="1"/>
  <c r="D6" i="1"/>
  <c r="B6" i="1"/>
</calcChain>
</file>

<file path=xl/comments1.xml><?xml version="1.0" encoding="utf-8"?>
<comments xmlns="http://schemas.openxmlformats.org/spreadsheetml/2006/main">
  <authors>
    <author>Chris Peak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Chris Peak:</t>
        </r>
        <r>
          <rPr>
            <sz val="9"/>
            <color indexed="81"/>
            <rFont val="Tahoma"/>
            <family val="2"/>
          </rPr>
          <t xml:space="preserve">
Tracts above the regional rate in three or more measures.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Chris Peak:</t>
        </r>
        <r>
          <rPr>
            <sz val="9"/>
            <color indexed="81"/>
            <rFont val="Tahoma"/>
            <family val="2"/>
          </rPr>
          <t xml:space="preserve">
for whome poverty status is determined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Chris Peak:</t>
        </r>
        <r>
          <rPr>
            <sz val="9"/>
            <color indexed="81"/>
            <rFont val="Tahoma"/>
            <family val="2"/>
          </rPr>
          <t xml:space="preserve">
Total Civilian noninstitutionalized population</t>
        </r>
      </text>
    </comment>
  </commentList>
</comments>
</file>

<file path=xl/sharedStrings.xml><?xml version="1.0" encoding="utf-8"?>
<sst xmlns="http://schemas.openxmlformats.org/spreadsheetml/2006/main" count="133" uniqueCount="73">
  <si>
    <t>EJ Analysis Data</t>
  </si>
  <si>
    <t>Poverty</t>
  </si>
  <si>
    <t>% in poverty</t>
  </si>
  <si>
    <t>Below 100% of Poverty</t>
  </si>
  <si>
    <t>Minority</t>
  </si>
  <si>
    <t>Disabled</t>
  </si>
  <si>
    <t>Total EJ tracts:</t>
  </si>
  <si>
    <t>Total Tracts:</t>
  </si>
  <si>
    <t>EJ tracts as percent of total:</t>
  </si>
  <si>
    <t>Tracts touched by projects:</t>
  </si>
  <si>
    <t>EJ tracts touched by projects:</t>
  </si>
  <si>
    <t>% of EJ tracts that are touched:</t>
  </si>
  <si>
    <t>% of tracts that are touched:</t>
  </si>
  <si>
    <t>EJ_Merged</t>
  </si>
  <si>
    <t>Tracts above the regional rate in x measures.</t>
  </si>
  <si>
    <t>Tracts with X measures above regional percentage</t>
  </si>
  <si>
    <t>Tracts with X measures above regional percentage, which are also touched by a project</t>
  </si>
  <si>
    <t>% of each group that is touched by a project:</t>
  </si>
  <si>
    <t xml:space="preserve">Total population as summed by tracts: </t>
  </si>
  <si>
    <t xml:space="preserve">Total population as summed by tracts touched by projects: </t>
  </si>
  <si>
    <t>Percentage of population in tracts touched by projects:</t>
  </si>
  <si>
    <t>Regional Demographics</t>
  </si>
  <si>
    <t>Regional Pop</t>
  </si>
  <si>
    <t>Sum of tract population:</t>
  </si>
  <si>
    <t>Sum of EJ tract population:</t>
  </si>
  <si>
    <t>EJ tract population as percentage of total:</t>
  </si>
  <si>
    <t>Seniors</t>
  </si>
  <si>
    <t>Population in tracts touched by projects:</t>
  </si>
  <si>
    <t>Population in EJ tracts touched by projects:</t>
  </si>
  <si>
    <t>% of total population that is in tracts that are touched:</t>
  </si>
  <si>
    <t>% of popoulation in EJ tracts that are in tracts touched by projects:</t>
  </si>
  <si>
    <t>Improvement Types</t>
  </si>
  <si>
    <t>Highway Capacity Improvement</t>
  </si>
  <si>
    <t>Bicycle/Pedestrian</t>
  </si>
  <si>
    <t>Multimodal Capacity</t>
  </si>
  <si>
    <t>Other</t>
  </si>
  <si>
    <t>Preservation</t>
  </si>
  <si>
    <t>safety/Efficiency</t>
  </si>
  <si>
    <t>Transit Capital &amp; Expansion</t>
  </si>
  <si>
    <t>Vehicles/Equipment</t>
  </si>
  <si>
    <t>Minority tracts touched</t>
  </si>
  <si>
    <t>Non-minority tracts touched</t>
  </si>
  <si>
    <t>Senior tracts touched</t>
  </si>
  <si>
    <t>non-senior tracts touched</t>
  </si>
  <si>
    <t>Disabled tracts touched</t>
  </si>
  <si>
    <t>Non-disabled tracts touched</t>
  </si>
  <si>
    <t>Project Count</t>
  </si>
  <si>
    <t>Senior</t>
  </si>
  <si>
    <t>Tract counts touched by projects</t>
  </si>
  <si>
    <t>EJ</t>
  </si>
  <si>
    <t>Non-EJ</t>
  </si>
  <si>
    <t>Poverty tracts touched</t>
  </si>
  <si>
    <t>Non-poverty tracts touched</t>
  </si>
  <si>
    <t>Tracts touched by projects, by EJ status and improvement type</t>
  </si>
  <si>
    <t>1</t>
  </si>
  <si>
    <t>2</t>
  </si>
  <si>
    <t>3</t>
  </si>
  <si>
    <t>0</t>
  </si>
  <si>
    <t>4</t>
  </si>
  <si>
    <t>Combined EJ Category</t>
  </si>
  <si>
    <t>All tracts</t>
  </si>
  <si>
    <t>All tracts touched by projects</t>
  </si>
  <si>
    <t>Numbers of tracts touched</t>
  </si>
  <si>
    <t>Percent of tracts touched by projects that were touched by projects of each improvement type:</t>
  </si>
  <si>
    <t>% of touched tracts that are EJ tracts:</t>
  </si>
  <si>
    <t>% of all tracts that are EJ tracts:</t>
  </si>
  <si>
    <t>% of total population in touched tracts that is in EJ tracts:</t>
  </si>
  <si>
    <t>% of total population in tracts region-wide that is in EJ tracts:</t>
  </si>
  <si>
    <t>ZERO</t>
  </si>
  <si>
    <t>ONE</t>
  </si>
  <si>
    <t>TWO</t>
  </si>
  <si>
    <t>THREE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</si>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</sst>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%"/>
    <numFmt numFmtId="165" formatCode="_(* #,##0_);_(* \(#,##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F9A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NumberFormat="1"/>
    <xf numFmtId="3" fontId="1" fillId="0" borderId="0" xfId="0" applyNumberFormat="1" applyFont="1" applyBorder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NumberFormat="1" applyFont="1" applyBorder="1"/>
    <xf numFmtId="0" fontId="2" fillId="0" borderId="0" xfId="0" applyFont="1" applyBorder="1"/>
    <xf numFmtId="3" fontId="2" fillId="0" borderId="0" xfId="0" applyNumberFormat="1" applyFont="1" applyBorder="1"/>
    <xf numFmtId="3" fontId="0" fillId="0" borderId="0" xfId="0" applyNumberFormat="1" applyBorder="1" applyAlignment="1"/>
    <xf numFmtId="0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wrapText="1"/>
    </xf>
    <xf numFmtId="10" fontId="0" fillId="0" borderId="0" xfId="1" applyNumberFormat="1" applyFont="1"/>
    <xf numFmtId="164" fontId="0" fillId="0" borderId="0" xfId="1" applyNumberFormat="1" applyFont="1"/>
    <xf numFmtId="0" fontId="5" fillId="0" borderId="0" xfId="0" applyNumberFormat="1" applyFont="1" applyBorder="1" applyAlignment="1"/>
    <xf numFmtId="10" fontId="3" fillId="0" borderId="0" xfId="0" applyNumberFormat="1" applyFont="1" applyBorder="1"/>
    <xf numFmtId="0" fontId="3" fillId="0" borderId="0" xfId="0" applyFont="1"/>
    <xf numFmtId="165" fontId="0" fillId="0" borderId="0" xfId="2" applyNumberFormat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wrapText="1"/>
    </xf>
    <xf numFmtId="164" fontId="1" fillId="0" borderId="0" xfId="1" applyNumberFormat="1" applyFont="1" applyBorder="1" applyAlignment="1">
      <alignment vertical="center"/>
    </xf>
    <xf numFmtId="0" fontId="0" fillId="0" borderId="0" xfId="0" applyAlignment="1">
      <alignment horizontal="right"/>
    </xf>
    <xf numFmtId="0" fontId="3" fillId="2" borderId="0" xfId="0" applyNumberFormat="1" applyFont="1" applyFill="1" applyAlignment="1"/>
    <xf numFmtId="4" fontId="2" fillId="2" borderId="0" xfId="0" applyNumberFormat="1" applyFont="1" applyFill="1" applyBorder="1" applyAlignment="1">
      <alignment horizontal="center" vertical="center"/>
    </xf>
    <xf numFmtId="4" fontId="2" fillId="2" borderId="0" xfId="0" applyNumberFormat="1" applyFont="1" applyFill="1" applyBorder="1"/>
    <xf numFmtId="4" fontId="0" fillId="2" borderId="0" xfId="0" applyNumberFormat="1" applyFill="1"/>
    <xf numFmtId="0" fontId="3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3" fillId="4" borderId="0" xfId="0" applyFont="1" applyFill="1" applyBorder="1" applyAlignment="1">
      <alignment horizontal="center"/>
    </xf>
    <xf numFmtId="0" fontId="0" fillId="4" borderId="0" xfId="0" applyFill="1"/>
    <xf numFmtId="1" fontId="0" fillId="0" borderId="0" xfId="0" applyNumberFormat="1"/>
    <xf numFmtId="0" fontId="3" fillId="5" borderId="0" xfId="0" applyFont="1" applyFill="1" applyAlignment="1">
      <alignment wrapText="1"/>
    </xf>
    <xf numFmtId="1" fontId="3" fillId="0" borderId="0" xfId="0" applyNumberFormat="1" applyFont="1" applyAlignment="1">
      <alignment wrapText="1"/>
    </xf>
    <xf numFmtId="49" fontId="0" fillId="0" borderId="0" xfId="1" applyNumberFormat="1" applyFont="1"/>
    <xf numFmtId="37" fontId="0" fillId="0" borderId="0" xfId="2" applyNumberFormat="1" applyFont="1"/>
    <xf numFmtId="0" fontId="0" fillId="0" borderId="0" xfId="0" applyAlignment="1">
      <alignment horizontal="center"/>
    </xf>
    <xf numFmtId="1" fontId="3" fillId="0" borderId="0" xfId="0" applyNumberFormat="1" applyFont="1"/>
    <xf numFmtId="0" fontId="0" fillId="5" borderId="0" xfId="1" applyNumberFormat="1" applyFont="1" applyFill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4" fontId="8" fillId="2" borderId="0" xfId="0" applyNumberFormat="1" applyFont="1" applyFill="1"/>
    <xf numFmtId="0" fontId="8" fillId="4" borderId="0" xfId="0" applyFont="1" applyFill="1"/>
    <xf numFmtId="165" fontId="8" fillId="0" borderId="0" xfId="2" applyNumberFormat="1" applyFont="1"/>
    <xf numFmtId="0" fontId="8" fillId="0" borderId="0" xfId="0" applyFont="1" applyAlignment="1">
      <alignment horizontal="left" wrapText="1"/>
    </xf>
    <xf numFmtId="10" fontId="9" fillId="3" borderId="0" xfId="1" applyNumberFormat="1" applyFont="1" applyFill="1"/>
    <xf numFmtId="166" fontId="9" fillId="3" borderId="0" xfId="1" applyNumberFormat="1" applyFont="1" applyFill="1"/>
    <xf numFmtId="166" fontId="8" fillId="0" borderId="0" xfId="1" applyNumberFormat="1" applyFont="1"/>
    <xf numFmtId="0" fontId="11" fillId="0" borderId="0" xfId="0" applyNumberFormat="1" applyFont="1" applyAlignment="1">
      <alignment wrapText="1"/>
    </xf>
    <xf numFmtId="166" fontId="11" fillId="0" borderId="0" xfId="1" applyNumberFormat="1" applyFont="1"/>
    <xf numFmtId="4" fontId="11" fillId="2" borderId="0" xfId="0" applyNumberFormat="1" applyFont="1" applyFill="1"/>
    <xf numFmtId="166" fontId="3" fillId="2" borderId="0" xfId="1" applyNumberFormat="1" applyFont="1" applyFill="1" applyAlignment="1">
      <alignment horizontal="center"/>
    </xf>
    <xf numFmtId="1" fontId="10" fillId="2" borderId="0" xfId="0" applyNumberFormat="1" applyFont="1" applyFill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F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workbookViewId="0">
      <pane ySplit="3" topLeftCell="A31" activePane="bottomLeft" state="frozen"/>
      <selection pane="bottomLeft" activeCell="B27" sqref="B27"/>
    </sheetView>
  </sheetViews>
  <sheetFormatPr defaultRowHeight="15" x14ac:dyDescent="0.25"/>
  <cols>
    <col min="1" max="1" width="34.28515625" style="1" customWidth="1"/>
    <col min="2" max="2" width="15" customWidth="1"/>
    <col min="3" max="3" width="3" style="27" customWidth="1"/>
    <col min="4" max="4" width="13.5703125" customWidth="1"/>
    <col min="5" max="5" width="3" style="27" customWidth="1"/>
    <col min="6" max="6" width="13" customWidth="1"/>
    <col min="7" max="7" width="2.85546875" style="27" customWidth="1"/>
    <col min="8" max="8" width="12.28515625" customWidth="1"/>
    <col min="9" max="9" width="2.85546875" style="31" customWidth="1"/>
    <col min="10" max="10" width="18.140625" customWidth="1"/>
    <col min="11" max="13" width="13.5703125" customWidth="1"/>
  </cols>
  <sheetData>
    <row r="1" spans="1:14" x14ac:dyDescent="0.25">
      <c r="A1" s="4" t="s">
        <v>0</v>
      </c>
      <c r="C1" s="24"/>
      <c r="E1" s="24"/>
      <c r="G1" s="24"/>
      <c r="H1" s="20"/>
      <c r="I1" s="30"/>
      <c r="J1" s="20"/>
      <c r="K1" s="20"/>
      <c r="L1" s="20"/>
      <c r="M1" s="20"/>
      <c r="N1" s="3"/>
    </row>
    <row r="2" spans="1:14" x14ac:dyDescent="0.25">
      <c r="A2" s="5"/>
      <c r="B2" s="6"/>
      <c r="C2" s="25"/>
      <c r="E2" s="25"/>
      <c r="G2" s="25"/>
    </row>
    <row r="3" spans="1:14" x14ac:dyDescent="0.25">
      <c r="B3" s="14" t="s">
        <v>1</v>
      </c>
      <c r="C3" s="25"/>
      <c r="D3" s="15" t="s">
        <v>4</v>
      </c>
      <c r="E3" s="25"/>
      <c r="F3" s="16" t="s">
        <v>26</v>
      </c>
      <c r="G3" s="25"/>
      <c r="H3" s="16" t="s">
        <v>5</v>
      </c>
      <c r="J3" s="16" t="s">
        <v>13</v>
      </c>
    </row>
    <row r="4" spans="1:14" x14ac:dyDescent="0.25">
      <c r="A4" s="9" t="s">
        <v>22</v>
      </c>
      <c r="B4" s="2">
        <v>3861406</v>
      </c>
      <c r="C4" s="26"/>
      <c r="D4" s="8">
        <v>3925661</v>
      </c>
      <c r="E4" s="26"/>
      <c r="F4" s="8">
        <v>3925661</v>
      </c>
      <c r="G4" s="26"/>
      <c r="H4" s="8">
        <v>3865702</v>
      </c>
      <c r="J4" t="s">
        <v>14</v>
      </c>
    </row>
    <row r="5" spans="1:14" x14ac:dyDescent="0.25">
      <c r="A5" s="10" t="s">
        <v>3</v>
      </c>
      <c r="B5" s="2">
        <v>435539</v>
      </c>
      <c r="D5" s="8">
        <v>1318068</v>
      </c>
      <c r="F5" s="8">
        <v>438034</v>
      </c>
      <c r="H5" s="8">
        <v>442091</v>
      </c>
    </row>
    <row r="6" spans="1:14" x14ac:dyDescent="0.25">
      <c r="A6" s="9" t="s">
        <v>2</v>
      </c>
      <c r="B6" s="22">
        <f>B5/B4</f>
        <v>0.1127928531731706</v>
      </c>
      <c r="D6" s="13">
        <f>D5/D4</f>
        <v>0.33575695914649789</v>
      </c>
      <c r="F6" s="13">
        <f>F5/F4</f>
        <v>0.11158222780825955</v>
      </c>
      <c r="H6" s="13">
        <f>H5/H4</f>
        <v>0.11436241076006376</v>
      </c>
    </row>
    <row r="7" spans="1:14" x14ac:dyDescent="0.25">
      <c r="A7" s="11"/>
      <c r="B7" s="7"/>
      <c r="H7" s="8"/>
    </row>
    <row r="8" spans="1:14" x14ac:dyDescent="0.25">
      <c r="A8" s="21" t="s">
        <v>7</v>
      </c>
      <c r="B8" s="17">
        <v>773</v>
      </c>
      <c r="D8" s="17">
        <v>773</v>
      </c>
      <c r="F8" s="17">
        <v>773</v>
      </c>
      <c r="H8" s="17">
        <v>773</v>
      </c>
      <c r="J8" s="19" t="s">
        <v>7</v>
      </c>
      <c r="K8" s="17">
        <v>773</v>
      </c>
    </row>
    <row r="9" spans="1:14" x14ac:dyDescent="0.25">
      <c r="A9" s="21" t="s">
        <v>23</v>
      </c>
      <c r="B9" s="17">
        <v>3745558</v>
      </c>
      <c r="D9" s="17">
        <v>3810651</v>
      </c>
      <c r="F9" s="17">
        <v>3810651</v>
      </c>
      <c r="H9" s="17">
        <v>3750566</v>
      </c>
      <c r="J9" s="21"/>
      <c r="K9" s="17"/>
    </row>
    <row r="10" spans="1:14" x14ac:dyDescent="0.25">
      <c r="A10" s="21" t="s">
        <v>6</v>
      </c>
      <c r="B10">
        <v>301</v>
      </c>
      <c r="D10">
        <v>310</v>
      </c>
      <c r="F10">
        <v>428</v>
      </c>
      <c r="H10">
        <v>338</v>
      </c>
      <c r="J10" s="19" t="s">
        <v>6</v>
      </c>
    </row>
    <row r="11" spans="1:14" x14ac:dyDescent="0.25">
      <c r="A11" s="21" t="s">
        <v>24</v>
      </c>
      <c r="B11" s="17">
        <v>1435934</v>
      </c>
      <c r="D11" s="17">
        <v>1620819</v>
      </c>
      <c r="F11" s="17">
        <v>2023792</v>
      </c>
      <c r="H11" s="17">
        <v>1575632</v>
      </c>
      <c r="J11" s="21"/>
    </row>
    <row r="12" spans="1:14" ht="30" x14ac:dyDescent="0.25">
      <c r="A12" s="21" t="s">
        <v>8</v>
      </c>
      <c r="B12" s="18">
        <f>B10/B8</f>
        <v>0.38939197930142305</v>
      </c>
      <c r="D12" s="18">
        <f>D10/D8</f>
        <v>0.40103492884864167</v>
      </c>
      <c r="F12" s="18">
        <f>F10/F8</f>
        <v>0.55368693402328595</v>
      </c>
      <c r="H12" s="18">
        <f>H10/H8</f>
        <v>0.43725743855109961</v>
      </c>
      <c r="J12" s="19" t="s">
        <v>8</v>
      </c>
      <c r="K12" s="18">
        <f>K10/K8</f>
        <v>0</v>
      </c>
    </row>
    <row r="13" spans="1:14" ht="30" x14ac:dyDescent="0.25">
      <c r="A13" s="21" t="s">
        <v>25</v>
      </c>
      <c r="B13" s="18">
        <f>B11/B9</f>
        <v>0.38336984769692528</v>
      </c>
      <c r="D13" s="18">
        <f>D11/D9</f>
        <v>0.42533913496670256</v>
      </c>
      <c r="F13" s="18">
        <f>F11/F9</f>
        <v>0.53108825762317258</v>
      </c>
      <c r="H13" s="18">
        <f>H11/H9</f>
        <v>0.42010512546639628</v>
      </c>
      <c r="J13" s="21"/>
      <c r="K13" s="18"/>
    </row>
    <row r="14" spans="1:14" x14ac:dyDescent="0.25">
      <c r="A14"/>
      <c r="J14" s="19"/>
    </row>
    <row r="15" spans="1:14" ht="30" x14ac:dyDescent="0.25">
      <c r="A15" s="40" t="s">
        <v>9</v>
      </c>
      <c r="B15" s="44">
        <v>425</v>
      </c>
      <c r="C15" s="42"/>
      <c r="D15" s="44">
        <v>425</v>
      </c>
      <c r="E15" s="42"/>
      <c r="F15" s="44">
        <v>425</v>
      </c>
      <c r="G15" s="42"/>
      <c r="H15" s="44">
        <v>425</v>
      </c>
      <c r="J15" s="40" t="s">
        <v>9</v>
      </c>
      <c r="K15" s="44">
        <v>425</v>
      </c>
    </row>
    <row r="16" spans="1:14" ht="30" x14ac:dyDescent="0.25">
      <c r="A16" s="40" t="s">
        <v>27</v>
      </c>
      <c r="B16" s="44">
        <v>2100513</v>
      </c>
      <c r="C16" s="42"/>
      <c r="D16" s="44">
        <v>2142966</v>
      </c>
      <c r="E16" s="42"/>
      <c r="F16" s="44">
        <v>2142966</v>
      </c>
      <c r="G16" s="42"/>
      <c r="H16" s="44">
        <v>2105153</v>
      </c>
      <c r="J16" s="21"/>
    </row>
    <row r="17" spans="1:11" s="41" customFormat="1" x14ac:dyDescent="0.25">
      <c r="A17" s="40" t="s">
        <v>10</v>
      </c>
      <c r="B17" s="41">
        <v>189</v>
      </c>
      <c r="C17" s="42"/>
      <c r="D17" s="41">
        <v>194</v>
      </c>
      <c r="E17" s="42"/>
      <c r="F17" s="41">
        <v>94</v>
      </c>
      <c r="G17" s="42"/>
      <c r="H17" s="41">
        <v>194</v>
      </c>
      <c r="I17" s="43"/>
      <c r="J17" s="40"/>
    </row>
    <row r="18" spans="1:11" ht="30" x14ac:dyDescent="0.25">
      <c r="A18" s="40" t="s">
        <v>28</v>
      </c>
      <c r="B18" s="44">
        <v>912224</v>
      </c>
      <c r="C18" s="42"/>
      <c r="D18" s="44">
        <v>1020190</v>
      </c>
      <c r="E18" s="42"/>
      <c r="F18" s="44">
        <v>465766</v>
      </c>
      <c r="G18" s="42"/>
      <c r="H18" s="44">
        <v>915127</v>
      </c>
      <c r="J18" s="21"/>
    </row>
    <row r="19" spans="1:11" x14ac:dyDescent="0.25">
      <c r="A19" s="21"/>
      <c r="J19" s="19"/>
    </row>
    <row r="20" spans="1:11" ht="30" x14ac:dyDescent="0.25">
      <c r="A20" s="21" t="s">
        <v>12</v>
      </c>
      <c r="B20" s="47">
        <f>B15/B8</f>
        <v>0.54980595084087969</v>
      </c>
      <c r="C20" s="42"/>
      <c r="D20" s="47">
        <f>D15/D8</f>
        <v>0.54980595084087969</v>
      </c>
      <c r="E20" s="42"/>
      <c r="F20" s="47">
        <f>F15/F8</f>
        <v>0.54980595084087969</v>
      </c>
      <c r="G20" s="42"/>
      <c r="H20" s="47">
        <f>H15/H8</f>
        <v>0.54980595084087969</v>
      </c>
      <c r="I20" s="43"/>
      <c r="J20" s="40" t="s">
        <v>12</v>
      </c>
      <c r="K20" s="47">
        <f>K15/K8</f>
        <v>0.54980595084087969</v>
      </c>
    </row>
    <row r="21" spans="1:11" ht="30" x14ac:dyDescent="0.25">
      <c r="A21" s="21" t="s">
        <v>29</v>
      </c>
      <c r="B21" s="47">
        <f>B16/B9</f>
        <v>0.56080108758160996</v>
      </c>
      <c r="C21" s="42"/>
      <c r="D21" s="47">
        <f>D16/D9</f>
        <v>0.56236217906074315</v>
      </c>
      <c r="E21" s="42"/>
      <c r="F21" s="47">
        <f>F16/F9</f>
        <v>0.56236217906074315</v>
      </c>
      <c r="G21" s="42"/>
      <c r="H21" s="47">
        <f>H16/H9</f>
        <v>0.56128941605080407</v>
      </c>
      <c r="I21" s="43"/>
      <c r="J21" s="40"/>
      <c r="K21" s="41"/>
    </row>
    <row r="22" spans="1:11" x14ac:dyDescent="0.25">
      <c r="A22" s="21" t="s">
        <v>11</v>
      </c>
      <c r="B22" s="47">
        <f>B17/B10</f>
        <v>0.62790697674418605</v>
      </c>
      <c r="C22" s="42"/>
      <c r="D22" s="47">
        <f>D17/D10</f>
        <v>0.62580645161290327</v>
      </c>
      <c r="E22" s="42"/>
      <c r="F22" s="47">
        <f>F17/F10</f>
        <v>0.21962616822429906</v>
      </c>
      <c r="G22" s="42"/>
      <c r="H22" s="47">
        <f>H17/H10</f>
        <v>0.57396449704142016</v>
      </c>
      <c r="I22" s="43"/>
      <c r="J22" s="40"/>
      <c r="K22" s="48"/>
    </row>
    <row r="23" spans="1:11" ht="30" x14ac:dyDescent="0.25">
      <c r="A23" s="21" t="s">
        <v>30</v>
      </c>
      <c r="B23" s="47">
        <f>B18/B11</f>
        <v>0.63528268012318112</v>
      </c>
      <c r="C23" s="42"/>
      <c r="D23" s="47">
        <f>D18/D11</f>
        <v>0.62942870240292104</v>
      </c>
      <c r="E23" s="42"/>
      <c r="F23" s="47">
        <f>F18/F11</f>
        <v>0.23014519278661047</v>
      </c>
      <c r="G23" s="42"/>
      <c r="H23" s="47">
        <f>H18/H11</f>
        <v>0.58079995836591281</v>
      </c>
      <c r="I23" s="43"/>
      <c r="J23" s="40"/>
      <c r="K23" s="48"/>
    </row>
    <row r="25" spans="1:11" x14ac:dyDescent="0.25">
      <c r="A25" s="49" t="s">
        <v>64</v>
      </c>
      <c r="B25" s="50">
        <f>B17/B15</f>
        <v>0.44470588235294117</v>
      </c>
      <c r="C25" s="51"/>
      <c r="D25" s="50">
        <f>D17/D15</f>
        <v>0.45647058823529413</v>
      </c>
      <c r="E25" s="51"/>
      <c r="F25" s="50">
        <f>F17/F15</f>
        <v>0.22117647058823531</v>
      </c>
      <c r="G25" s="51"/>
      <c r="H25" s="50">
        <f>H17/H15</f>
        <v>0.45647058823529413</v>
      </c>
    </row>
    <row r="26" spans="1:11" ht="30" x14ac:dyDescent="0.25">
      <c r="A26" s="49" t="s">
        <v>66</v>
      </c>
      <c r="B26" s="50">
        <f>B18/B16</f>
        <v>0.4342862910155757</v>
      </c>
      <c r="C26" s="51"/>
      <c r="D26" s="50">
        <f>D18/D16</f>
        <v>0.47606448259095102</v>
      </c>
      <c r="E26" s="51"/>
      <c r="F26" s="50">
        <f>F18/F16</f>
        <v>0.21734642546825289</v>
      </c>
      <c r="G26" s="51"/>
      <c r="H26" s="50">
        <f>H18/H16</f>
        <v>0.43470807109982029</v>
      </c>
    </row>
    <row r="27" spans="1:11" x14ac:dyDescent="0.25">
      <c r="A27" s="49" t="s">
        <v>65</v>
      </c>
      <c r="B27" s="50">
        <f>B10/B8</f>
        <v>0.38939197930142305</v>
      </c>
      <c r="C27" s="51"/>
      <c r="D27" s="50">
        <f>D10/D8</f>
        <v>0.40103492884864167</v>
      </c>
      <c r="E27" s="51"/>
      <c r="F27" s="50">
        <f>F10/F8</f>
        <v>0.55368693402328595</v>
      </c>
      <c r="G27" s="51"/>
      <c r="H27" s="50">
        <f>H10/H8</f>
        <v>0.43725743855109961</v>
      </c>
    </row>
    <row r="28" spans="1:11" ht="30" x14ac:dyDescent="0.25">
      <c r="A28" s="49" t="s">
        <v>67</v>
      </c>
      <c r="B28" s="50">
        <f>B11/B9</f>
        <v>0.38336984769692528</v>
      </c>
      <c r="C28" s="51"/>
      <c r="D28" s="50">
        <f>D11/D9</f>
        <v>0.42533913496670256</v>
      </c>
      <c r="E28" s="51"/>
      <c r="F28" s="50">
        <f>F11/F9</f>
        <v>0.53108825762317258</v>
      </c>
      <c r="G28" s="51"/>
      <c r="H28" s="50">
        <f>H11/H9</f>
        <v>0.42010512546639628</v>
      </c>
    </row>
    <row r="30" spans="1:11" ht="60" x14ac:dyDescent="0.25">
      <c r="J30" s="29" t="s">
        <v>15</v>
      </c>
    </row>
    <row r="31" spans="1:11" x14ac:dyDescent="0.25">
      <c r="J31">
        <v>0</v>
      </c>
      <c r="K31">
        <v>113</v>
      </c>
    </row>
    <row r="32" spans="1:11" x14ac:dyDescent="0.25">
      <c r="J32">
        <v>1</v>
      </c>
      <c r="K32">
        <v>232</v>
      </c>
    </row>
    <row r="33" spans="10:11" x14ac:dyDescent="0.25">
      <c r="J33">
        <v>2</v>
      </c>
      <c r="K33">
        <v>207</v>
      </c>
    </row>
    <row r="34" spans="10:11" x14ac:dyDescent="0.25">
      <c r="J34">
        <v>3</v>
      </c>
      <c r="K34">
        <v>153</v>
      </c>
    </row>
    <row r="35" spans="10:11" x14ac:dyDescent="0.25">
      <c r="J35">
        <v>4</v>
      </c>
      <c r="K35">
        <v>68</v>
      </c>
    </row>
    <row r="37" spans="10:11" ht="90" x14ac:dyDescent="0.25">
      <c r="J37" s="45" t="s">
        <v>16</v>
      </c>
      <c r="K37" s="41"/>
    </row>
    <row r="38" spans="10:11" x14ac:dyDescent="0.25">
      <c r="J38" s="41">
        <v>0</v>
      </c>
      <c r="K38" s="41">
        <v>60</v>
      </c>
    </row>
    <row r="39" spans="10:11" x14ac:dyDescent="0.25">
      <c r="J39" s="41">
        <v>1</v>
      </c>
      <c r="K39" s="41">
        <v>114</v>
      </c>
    </row>
    <row r="40" spans="10:11" x14ac:dyDescent="0.25">
      <c r="J40" s="41">
        <v>2</v>
      </c>
      <c r="K40" s="41">
        <v>107</v>
      </c>
    </row>
    <row r="41" spans="10:11" x14ac:dyDescent="0.25">
      <c r="J41" s="41">
        <v>3</v>
      </c>
      <c r="K41" s="41">
        <v>94</v>
      </c>
    </row>
    <row r="42" spans="10:11" x14ac:dyDescent="0.25">
      <c r="J42" s="41">
        <v>4</v>
      </c>
      <c r="K42" s="41">
        <v>50</v>
      </c>
    </row>
    <row r="43" spans="10:11" x14ac:dyDescent="0.25">
      <c r="J43" s="41"/>
      <c r="K43" s="41"/>
    </row>
    <row r="44" spans="10:11" ht="45" x14ac:dyDescent="0.25">
      <c r="J44" s="45" t="s">
        <v>17</v>
      </c>
      <c r="K44" s="41"/>
    </row>
    <row r="45" spans="10:11" x14ac:dyDescent="0.25">
      <c r="J45" s="41">
        <v>0</v>
      </c>
      <c r="K45" s="46">
        <f>K38/K31</f>
        <v>0.53097345132743368</v>
      </c>
    </row>
    <row r="46" spans="10:11" x14ac:dyDescent="0.25">
      <c r="J46" s="41">
        <v>1</v>
      </c>
      <c r="K46" s="46">
        <f t="shared" ref="K46:K49" si="0">K39/K32</f>
        <v>0.49137931034482757</v>
      </c>
    </row>
    <row r="47" spans="10:11" x14ac:dyDescent="0.25">
      <c r="J47" s="41">
        <v>2</v>
      </c>
      <c r="K47" s="46">
        <f t="shared" si="0"/>
        <v>0.51690821256038644</v>
      </c>
    </row>
    <row r="48" spans="10:11" x14ac:dyDescent="0.25">
      <c r="J48" s="41">
        <v>3</v>
      </c>
      <c r="K48" s="46">
        <f t="shared" si="0"/>
        <v>0.6143790849673203</v>
      </c>
    </row>
    <row r="49" spans="10:11" x14ac:dyDescent="0.25">
      <c r="J49" s="41">
        <v>4</v>
      </c>
      <c r="K49" s="46">
        <f t="shared" si="0"/>
        <v>0.73529411764705888</v>
      </c>
    </row>
  </sheetData>
  <pageMargins left="0.7" right="0.7" top="0.75" bottom="0.75" header="0.3" footer="0.3"/>
  <pageSetup scale="3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25" workbookViewId="0">
      <selection activeCell="A36" sqref="A36:G44"/>
    </sheetView>
  </sheetViews>
  <sheetFormatPr defaultRowHeight="15" x14ac:dyDescent="0.25"/>
  <cols>
    <col min="1" max="1" width="28.85546875" customWidth="1"/>
    <col min="3" max="3" width="15.7109375" customWidth="1"/>
    <col min="4" max="4" width="18" customWidth="1"/>
    <col min="5" max="5" width="14.7109375" customWidth="1"/>
    <col min="6" max="6" width="16.140625" customWidth="1"/>
    <col min="7" max="7" width="12" customWidth="1"/>
    <col min="8" max="8" width="13.5703125" customWidth="1"/>
    <col min="9" max="9" width="13.85546875" customWidth="1"/>
    <col min="10" max="10" width="15.28515625" customWidth="1"/>
  </cols>
  <sheetData>
    <row r="1" spans="1:10" x14ac:dyDescent="0.25">
      <c r="A1" s="16" t="s">
        <v>53</v>
      </c>
    </row>
    <row r="2" spans="1:10" s="21" customFormat="1" ht="45" x14ac:dyDescent="0.25">
      <c r="A2" s="33" t="s">
        <v>31</v>
      </c>
      <c r="B2" s="33" t="s">
        <v>46</v>
      </c>
      <c r="C2" s="33" t="s">
        <v>51</v>
      </c>
      <c r="D2" s="33" t="s">
        <v>52</v>
      </c>
      <c r="E2" s="33" t="s">
        <v>40</v>
      </c>
      <c r="F2" s="33" t="s">
        <v>41</v>
      </c>
      <c r="G2" s="33" t="s">
        <v>42</v>
      </c>
      <c r="H2" s="33" t="s">
        <v>43</v>
      </c>
      <c r="I2" s="33" t="s">
        <v>44</v>
      </c>
      <c r="J2" s="33" t="s">
        <v>45</v>
      </c>
    </row>
    <row r="3" spans="1:10" x14ac:dyDescent="0.25">
      <c r="A3" s="32" t="s">
        <v>33</v>
      </c>
      <c r="B3" s="32">
        <v>47</v>
      </c>
      <c r="C3">
        <v>47</v>
      </c>
      <c r="D3">
        <v>54</v>
      </c>
      <c r="E3">
        <v>46</v>
      </c>
      <c r="F3">
        <v>55</v>
      </c>
      <c r="G3">
        <v>54</v>
      </c>
      <c r="H3">
        <f>101-G3</f>
        <v>47</v>
      </c>
      <c r="I3">
        <v>51</v>
      </c>
      <c r="J3">
        <f>101-I3</f>
        <v>50</v>
      </c>
    </row>
    <row r="4" spans="1:10" x14ac:dyDescent="0.25">
      <c r="A4" s="32" t="s">
        <v>32</v>
      </c>
      <c r="B4" s="32">
        <v>9</v>
      </c>
      <c r="C4">
        <v>13</v>
      </c>
      <c r="D4">
        <f>39-C4</f>
        <v>26</v>
      </c>
      <c r="E4">
        <v>23</v>
      </c>
      <c r="F4">
        <f>39-E4</f>
        <v>16</v>
      </c>
      <c r="G4">
        <v>17</v>
      </c>
      <c r="H4">
        <f>39-G4</f>
        <v>22</v>
      </c>
      <c r="I4">
        <v>9</v>
      </c>
      <c r="J4">
        <f>39-I4</f>
        <v>30</v>
      </c>
    </row>
    <row r="5" spans="1:10" x14ac:dyDescent="0.25">
      <c r="A5" s="32" t="s">
        <v>34</v>
      </c>
      <c r="B5" s="32">
        <v>21</v>
      </c>
      <c r="C5">
        <v>20</v>
      </c>
      <c r="D5">
        <f>46-C5</f>
        <v>26</v>
      </c>
      <c r="E5">
        <v>23</v>
      </c>
      <c r="F5">
        <f>46-E5</f>
        <v>23</v>
      </c>
      <c r="G5">
        <v>26</v>
      </c>
      <c r="H5">
        <f>46-G5</f>
        <v>20</v>
      </c>
      <c r="I5">
        <v>22</v>
      </c>
      <c r="J5">
        <f>46-I5</f>
        <v>24</v>
      </c>
    </row>
    <row r="6" spans="1:10" x14ac:dyDescent="0.25">
      <c r="A6" s="32" t="s">
        <v>35</v>
      </c>
      <c r="B6" s="32">
        <v>4</v>
      </c>
      <c r="C6">
        <v>0</v>
      </c>
      <c r="D6">
        <f>8-C6</f>
        <v>8</v>
      </c>
      <c r="E6">
        <v>0</v>
      </c>
      <c r="F6">
        <f>8-E6</f>
        <v>8</v>
      </c>
      <c r="G6">
        <v>3</v>
      </c>
      <c r="H6">
        <f>8-G6</f>
        <v>5</v>
      </c>
      <c r="I6">
        <v>1</v>
      </c>
      <c r="J6">
        <f>8-I6</f>
        <v>7</v>
      </c>
    </row>
    <row r="7" spans="1:10" x14ac:dyDescent="0.25">
      <c r="A7" s="32" t="s">
        <v>36</v>
      </c>
      <c r="B7" s="32">
        <v>83</v>
      </c>
      <c r="C7">
        <v>66</v>
      </c>
      <c r="D7">
        <f>168-C7</f>
        <v>102</v>
      </c>
      <c r="E7">
        <v>61</v>
      </c>
      <c r="F7">
        <f>168-E7</f>
        <v>107</v>
      </c>
      <c r="G7">
        <v>92</v>
      </c>
      <c r="H7">
        <f>168-G7</f>
        <v>76</v>
      </c>
      <c r="I7">
        <v>64</v>
      </c>
      <c r="J7">
        <f>168-I7</f>
        <v>104</v>
      </c>
    </row>
    <row r="8" spans="1:10" x14ac:dyDescent="0.25">
      <c r="A8" s="32" t="s">
        <v>37</v>
      </c>
      <c r="B8" s="32">
        <v>51</v>
      </c>
      <c r="C8">
        <v>93</v>
      </c>
      <c r="D8">
        <f>197-C8</f>
        <v>104</v>
      </c>
      <c r="E8">
        <v>98</v>
      </c>
      <c r="F8">
        <f>197-E8</f>
        <v>99</v>
      </c>
      <c r="G8">
        <v>112</v>
      </c>
      <c r="H8">
        <f>197-G8</f>
        <v>85</v>
      </c>
      <c r="I8">
        <v>96</v>
      </c>
      <c r="J8">
        <f>197-I8</f>
        <v>101</v>
      </c>
    </row>
    <row r="9" spans="1:10" x14ac:dyDescent="0.25">
      <c r="A9" s="32" t="s">
        <v>38</v>
      </c>
      <c r="B9" s="32">
        <v>21</v>
      </c>
      <c r="C9">
        <v>65</v>
      </c>
      <c r="D9">
        <f>109-C9</f>
        <v>44</v>
      </c>
      <c r="E9">
        <v>58</v>
      </c>
      <c r="F9">
        <f>109-E9</f>
        <v>51</v>
      </c>
      <c r="G9">
        <v>53</v>
      </c>
      <c r="H9">
        <f>109-G9</f>
        <v>56</v>
      </c>
      <c r="I9">
        <v>51</v>
      </c>
      <c r="J9">
        <f>109-I9</f>
        <v>58</v>
      </c>
    </row>
    <row r="10" spans="1:10" x14ac:dyDescent="0.25">
      <c r="A10" s="32" t="s">
        <v>39</v>
      </c>
      <c r="B10" s="32">
        <v>3</v>
      </c>
      <c r="C10">
        <v>3</v>
      </c>
      <c r="D10">
        <f>4-C10</f>
        <v>1</v>
      </c>
      <c r="E10">
        <v>1</v>
      </c>
      <c r="F10">
        <f>4-E10</f>
        <v>3</v>
      </c>
      <c r="G10">
        <v>3</v>
      </c>
      <c r="H10">
        <f>4-G10</f>
        <v>1</v>
      </c>
      <c r="I10">
        <v>2</v>
      </c>
      <c r="J10">
        <f>4-I10</f>
        <v>2</v>
      </c>
    </row>
    <row r="11" spans="1:10" x14ac:dyDescent="0.25">
      <c r="A11" s="32"/>
      <c r="B11" s="32"/>
    </row>
    <row r="12" spans="1:10" ht="45" x14ac:dyDescent="0.25">
      <c r="A12" s="33" t="s">
        <v>31</v>
      </c>
      <c r="B12" s="33" t="s">
        <v>46</v>
      </c>
      <c r="C12" s="33" t="s">
        <v>51</v>
      </c>
      <c r="D12" s="33" t="s">
        <v>52</v>
      </c>
      <c r="E12" s="33" t="s">
        <v>40</v>
      </c>
      <c r="F12" s="33" t="s">
        <v>41</v>
      </c>
      <c r="G12" s="33" t="s">
        <v>42</v>
      </c>
      <c r="H12" s="33" t="s">
        <v>43</v>
      </c>
      <c r="I12" s="33" t="s">
        <v>44</v>
      </c>
      <c r="J12" s="33" t="s">
        <v>45</v>
      </c>
    </row>
    <row r="13" spans="1:10" x14ac:dyDescent="0.25">
      <c r="A13" s="32" t="s">
        <v>33</v>
      </c>
      <c r="B13" s="32">
        <v>47</v>
      </c>
      <c r="C13" s="18">
        <f>C3/B$51</f>
        <v>0.26111111111111113</v>
      </c>
      <c r="D13" s="18">
        <f>D3/C$51</f>
        <v>0.25471698113207547</v>
      </c>
      <c r="E13" s="18">
        <f>E3/B$52</f>
        <v>0.24598930481283424</v>
      </c>
      <c r="F13" s="18">
        <f>F3/C$52</f>
        <v>0.26829268292682928</v>
      </c>
      <c r="G13" s="18">
        <f>G3/B$53</f>
        <v>0.25233644859813081</v>
      </c>
      <c r="H13" s="18">
        <f>H3/C$53</f>
        <v>0.2640449438202247</v>
      </c>
      <c r="I13" s="18">
        <f>I3/B$54</f>
        <v>0.29310344827586204</v>
      </c>
      <c r="J13" s="18">
        <f>J3/C$54</f>
        <v>0.22935779816513763</v>
      </c>
    </row>
    <row r="14" spans="1:10" x14ac:dyDescent="0.25">
      <c r="A14" s="32" t="s">
        <v>32</v>
      </c>
      <c r="B14" s="32">
        <v>9</v>
      </c>
      <c r="C14" s="18">
        <f t="shared" ref="C14:D14" si="0">C4/B$51</f>
        <v>7.2222222222222215E-2</v>
      </c>
      <c r="D14" s="18">
        <f t="shared" si="0"/>
        <v>0.12264150943396226</v>
      </c>
      <c r="E14" s="18">
        <f t="shared" ref="E14:F14" si="1">E4/B$52</f>
        <v>0.12299465240641712</v>
      </c>
      <c r="F14" s="18">
        <f t="shared" si="1"/>
        <v>7.8048780487804878E-2</v>
      </c>
      <c r="G14" s="18">
        <f t="shared" ref="G14:H14" si="2">G4/B$53</f>
        <v>7.9439252336448593E-2</v>
      </c>
      <c r="H14" s="18">
        <f t="shared" si="2"/>
        <v>0.12359550561797752</v>
      </c>
      <c r="I14" s="18">
        <f t="shared" ref="I14:J14" si="3">I4/B$54</f>
        <v>5.1724137931034482E-2</v>
      </c>
      <c r="J14" s="18">
        <f t="shared" si="3"/>
        <v>0.13761467889908258</v>
      </c>
    </row>
    <row r="15" spans="1:10" x14ac:dyDescent="0.25">
      <c r="A15" s="32" t="s">
        <v>34</v>
      </c>
      <c r="B15" s="32">
        <v>21</v>
      </c>
      <c r="C15" s="18">
        <f t="shared" ref="C15:D15" si="4">C5/B$51</f>
        <v>0.1111111111111111</v>
      </c>
      <c r="D15" s="18">
        <f t="shared" si="4"/>
        <v>0.12264150943396226</v>
      </c>
      <c r="E15" s="18">
        <f t="shared" ref="E15:F15" si="5">E5/B$52</f>
        <v>0.12299465240641712</v>
      </c>
      <c r="F15" s="18">
        <f t="shared" si="5"/>
        <v>0.11219512195121951</v>
      </c>
      <c r="G15" s="18">
        <f t="shared" ref="G15:H15" si="6">G5/B$53</f>
        <v>0.12149532710280374</v>
      </c>
      <c r="H15" s="18">
        <f t="shared" si="6"/>
        <v>0.11235955056179775</v>
      </c>
      <c r="I15" s="18">
        <f t="shared" ref="I15:J15" si="7">I5/B$54</f>
        <v>0.12643678160919541</v>
      </c>
      <c r="J15" s="18">
        <f t="shared" si="7"/>
        <v>0.11009174311926606</v>
      </c>
    </row>
    <row r="16" spans="1:10" x14ac:dyDescent="0.25">
      <c r="A16" s="32" t="s">
        <v>35</v>
      </c>
      <c r="B16" s="32">
        <v>4</v>
      </c>
      <c r="C16" s="18">
        <f t="shared" ref="C16:D16" si="8">C6/B$51</f>
        <v>0</v>
      </c>
      <c r="D16" s="18">
        <f t="shared" si="8"/>
        <v>3.7735849056603772E-2</v>
      </c>
      <c r="E16" s="18">
        <f t="shared" ref="E16:F16" si="9">E6/B$52</f>
        <v>0</v>
      </c>
      <c r="F16" s="18">
        <f t="shared" si="9"/>
        <v>3.9024390243902439E-2</v>
      </c>
      <c r="G16" s="18">
        <f t="shared" ref="G16:H16" si="10">G6/B$53</f>
        <v>1.4018691588785047E-2</v>
      </c>
      <c r="H16" s="18">
        <f t="shared" si="10"/>
        <v>2.8089887640449437E-2</v>
      </c>
      <c r="I16" s="18">
        <f t="shared" ref="I16:J16" si="11">I6/B$54</f>
        <v>5.7471264367816091E-3</v>
      </c>
      <c r="J16" s="18">
        <f t="shared" si="11"/>
        <v>3.2110091743119268E-2</v>
      </c>
    </row>
    <row r="17" spans="1:10" x14ac:dyDescent="0.25">
      <c r="A17" s="32" t="s">
        <v>36</v>
      </c>
      <c r="B17" s="32">
        <v>83</v>
      </c>
      <c r="C17" s="18">
        <f t="shared" ref="C17:D17" si="12">C7/B$51</f>
        <v>0.36666666666666664</v>
      </c>
      <c r="D17" s="18">
        <f t="shared" si="12"/>
        <v>0.48113207547169812</v>
      </c>
      <c r="E17" s="18">
        <f t="shared" ref="E17:F17" si="13">E7/B$52</f>
        <v>0.32620320855614976</v>
      </c>
      <c r="F17" s="18">
        <f t="shared" si="13"/>
        <v>0.52195121951219514</v>
      </c>
      <c r="G17" s="18">
        <f>G7/B$53</f>
        <v>0.42990654205607476</v>
      </c>
      <c r="H17" s="18">
        <f>H7/C$53</f>
        <v>0.42696629213483145</v>
      </c>
      <c r="I17" s="18">
        <f t="shared" ref="I17:J17" si="14">I7/B$54</f>
        <v>0.36781609195402298</v>
      </c>
      <c r="J17" s="18">
        <f t="shared" si="14"/>
        <v>0.47706422018348627</v>
      </c>
    </row>
    <row r="18" spans="1:10" x14ac:dyDescent="0.25">
      <c r="A18" s="32" t="s">
        <v>37</v>
      </c>
      <c r="B18" s="32">
        <v>51</v>
      </c>
      <c r="C18" s="18">
        <f t="shared" ref="C18:D18" si="15">C8/B$51</f>
        <v>0.51666666666666672</v>
      </c>
      <c r="D18" s="18">
        <f t="shared" si="15"/>
        <v>0.49056603773584906</v>
      </c>
      <c r="E18" s="18">
        <f t="shared" ref="E18:F18" si="16">E8/B$52</f>
        <v>0.52406417112299464</v>
      </c>
      <c r="F18" s="18">
        <f t="shared" si="16"/>
        <v>0.48292682926829267</v>
      </c>
      <c r="G18" s="18">
        <f t="shared" ref="G18:H18" si="17">G8/B$53</f>
        <v>0.52336448598130836</v>
      </c>
      <c r="H18" s="18">
        <f t="shared" si="17"/>
        <v>0.47752808988764045</v>
      </c>
      <c r="I18" s="18">
        <f t="shared" ref="I18:J18" si="18">I8/B$54</f>
        <v>0.55172413793103448</v>
      </c>
      <c r="J18" s="18">
        <f t="shared" si="18"/>
        <v>0.46330275229357798</v>
      </c>
    </row>
    <row r="19" spans="1:10" x14ac:dyDescent="0.25">
      <c r="A19" s="32" t="s">
        <v>38</v>
      </c>
      <c r="B19" s="32">
        <v>21</v>
      </c>
      <c r="C19" s="18">
        <f t="shared" ref="C19:D19" si="19">C9/B$51</f>
        <v>0.3611111111111111</v>
      </c>
      <c r="D19" s="18">
        <f t="shared" si="19"/>
        <v>0.20754716981132076</v>
      </c>
      <c r="E19" s="18">
        <f t="shared" ref="E19:F19" si="20">E9/B$52</f>
        <v>0.31016042780748665</v>
      </c>
      <c r="F19" s="18">
        <f t="shared" si="20"/>
        <v>0.24878048780487805</v>
      </c>
      <c r="G19" s="18">
        <f t="shared" ref="G19:H19" si="21">G9/B$53</f>
        <v>0.24766355140186916</v>
      </c>
      <c r="H19" s="18">
        <f t="shared" si="21"/>
        <v>0.3146067415730337</v>
      </c>
      <c r="I19" s="18">
        <f t="shared" ref="I19:J19" si="22">I9/B$54</f>
        <v>0.29310344827586204</v>
      </c>
      <c r="J19" s="18">
        <f t="shared" si="22"/>
        <v>0.26605504587155965</v>
      </c>
    </row>
    <row r="20" spans="1:10" x14ac:dyDescent="0.25">
      <c r="A20" s="32" t="s">
        <v>39</v>
      </c>
      <c r="B20" s="32">
        <v>3</v>
      </c>
      <c r="C20" s="18">
        <f t="shared" ref="C20:D20" si="23">C10/B$51</f>
        <v>1.6666666666666666E-2</v>
      </c>
      <c r="D20" s="18">
        <f t="shared" si="23"/>
        <v>4.7169811320754715E-3</v>
      </c>
      <c r="E20" s="18">
        <f t="shared" ref="E20:F20" si="24">E10/B$52</f>
        <v>5.3475935828877002E-3</v>
      </c>
      <c r="F20" s="18">
        <f t="shared" si="24"/>
        <v>1.4634146341463415E-2</v>
      </c>
      <c r="G20" s="18">
        <f t="shared" ref="G20:H20" si="25">G10/B$53</f>
        <v>1.4018691588785047E-2</v>
      </c>
      <c r="H20" s="18">
        <f t="shared" si="25"/>
        <v>5.6179775280898875E-3</v>
      </c>
      <c r="I20" s="18">
        <f t="shared" ref="I20:J20" si="26">I10/B$54</f>
        <v>1.1494252873563218E-2</v>
      </c>
      <c r="J20" s="18">
        <f t="shared" si="26"/>
        <v>9.1743119266055051E-3</v>
      </c>
    </row>
    <row r="21" spans="1:10" x14ac:dyDescent="0.25">
      <c r="A21" s="32"/>
      <c r="B21" s="32"/>
      <c r="C21" s="18"/>
      <c r="D21" s="18"/>
      <c r="E21" s="18"/>
      <c r="F21" s="18"/>
      <c r="G21" s="18"/>
      <c r="H21" s="18"/>
      <c r="I21" s="18"/>
      <c r="J21" s="18"/>
    </row>
    <row r="22" spans="1:10" x14ac:dyDescent="0.25">
      <c r="A22" s="32"/>
      <c r="B22" s="32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38" t="s">
        <v>62</v>
      </c>
      <c r="B23" s="32"/>
      <c r="C23" s="52" t="s">
        <v>59</v>
      </c>
      <c r="D23" s="52"/>
      <c r="E23" s="52"/>
      <c r="F23" s="52"/>
      <c r="G23" s="52"/>
      <c r="H23" s="18"/>
      <c r="I23" s="18"/>
      <c r="J23" s="18"/>
    </row>
    <row r="24" spans="1:10" ht="30" x14ac:dyDescent="0.25">
      <c r="A24" s="33" t="s">
        <v>31</v>
      </c>
      <c r="B24" s="33" t="s">
        <v>46</v>
      </c>
      <c r="C24" s="39">
        <v>0</v>
      </c>
      <c r="D24" s="39">
        <v>1</v>
      </c>
      <c r="E24" s="39">
        <v>2</v>
      </c>
      <c r="F24" s="39">
        <v>3</v>
      </c>
      <c r="G24" s="39">
        <v>4</v>
      </c>
      <c r="H24" s="18"/>
      <c r="I24" s="18"/>
      <c r="J24" s="18"/>
    </row>
    <row r="25" spans="1:10" x14ac:dyDescent="0.25">
      <c r="A25" s="32" t="s">
        <v>33</v>
      </c>
      <c r="B25" s="32">
        <v>47</v>
      </c>
      <c r="C25" s="36">
        <v>15</v>
      </c>
      <c r="D25" s="36">
        <v>23</v>
      </c>
      <c r="E25" s="36">
        <v>25</v>
      </c>
      <c r="F25" s="36">
        <v>27</v>
      </c>
      <c r="G25" s="36">
        <v>11</v>
      </c>
      <c r="H25" s="17">
        <f>SUM(C25:G25)</f>
        <v>101</v>
      </c>
      <c r="I25" s="18"/>
      <c r="J25" s="18"/>
    </row>
    <row r="26" spans="1:10" x14ac:dyDescent="0.25">
      <c r="A26" s="32" t="s">
        <v>32</v>
      </c>
      <c r="B26" s="32">
        <v>9</v>
      </c>
      <c r="C26" s="36">
        <v>3</v>
      </c>
      <c r="D26" s="36">
        <v>20</v>
      </c>
      <c r="E26" s="36">
        <v>8</v>
      </c>
      <c r="F26" s="36">
        <v>6</v>
      </c>
      <c r="G26" s="36">
        <v>2</v>
      </c>
      <c r="H26" s="17">
        <f t="shared" ref="H26:H32" si="27">SUM(C26:G26)</f>
        <v>39</v>
      </c>
      <c r="I26" s="18"/>
      <c r="J26" s="18"/>
    </row>
    <row r="27" spans="1:10" x14ac:dyDescent="0.25">
      <c r="A27" s="32" t="s">
        <v>34</v>
      </c>
      <c r="B27" s="32">
        <v>21</v>
      </c>
      <c r="C27" s="36">
        <v>5</v>
      </c>
      <c r="D27" s="36">
        <v>12</v>
      </c>
      <c r="E27" s="36">
        <v>12</v>
      </c>
      <c r="F27" s="36">
        <v>13</v>
      </c>
      <c r="G27" s="36">
        <v>4</v>
      </c>
      <c r="H27" s="17">
        <f t="shared" si="27"/>
        <v>46</v>
      </c>
      <c r="I27" s="18"/>
      <c r="J27" s="18"/>
    </row>
    <row r="28" spans="1:10" x14ac:dyDescent="0.25">
      <c r="A28" s="32" t="s">
        <v>35</v>
      </c>
      <c r="B28" s="32">
        <v>4</v>
      </c>
      <c r="C28" s="36">
        <v>5</v>
      </c>
      <c r="D28" s="36">
        <v>2</v>
      </c>
      <c r="E28" s="36">
        <v>1</v>
      </c>
      <c r="F28" s="36">
        <v>0</v>
      </c>
      <c r="G28" s="36">
        <v>0</v>
      </c>
      <c r="H28" s="17">
        <f t="shared" si="27"/>
        <v>8</v>
      </c>
      <c r="I28" s="18"/>
      <c r="J28" s="18"/>
    </row>
    <row r="29" spans="1:10" x14ac:dyDescent="0.25">
      <c r="A29" s="32" t="s">
        <v>36</v>
      </c>
      <c r="B29" s="32">
        <v>83</v>
      </c>
      <c r="C29" s="36">
        <v>33</v>
      </c>
      <c r="D29" s="36">
        <v>46</v>
      </c>
      <c r="E29" s="36">
        <v>42</v>
      </c>
      <c r="F29" s="36">
        <v>35</v>
      </c>
      <c r="G29" s="36">
        <v>12</v>
      </c>
      <c r="H29" s="17">
        <f t="shared" si="27"/>
        <v>168</v>
      </c>
      <c r="I29" s="18"/>
      <c r="J29" s="18"/>
    </row>
    <row r="30" spans="1:10" x14ac:dyDescent="0.25">
      <c r="A30" s="32" t="s">
        <v>37</v>
      </c>
      <c r="B30" s="32">
        <v>51</v>
      </c>
      <c r="C30" s="36">
        <v>23</v>
      </c>
      <c r="D30" s="36">
        <v>55</v>
      </c>
      <c r="E30" s="36">
        <v>46</v>
      </c>
      <c r="F30" s="36">
        <v>40</v>
      </c>
      <c r="G30" s="36">
        <v>33</v>
      </c>
      <c r="H30" s="17">
        <f t="shared" si="27"/>
        <v>197</v>
      </c>
      <c r="I30" s="18"/>
      <c r="J30" s="18"/>
    </row>
    <row r="31" spans="1:10" x14ac:dyDescent="0.25">
      <c r="A31" s="32" t="s">
        <v>38</v>
      </c>
      <c r="B31" s="32">
        <v>21</v>
      </c>
      <c r="C31" s="36">
        <v>11</v>
      </c>
      <c r="D31" s="36">
        <v>28</v>
      </c>
      <c r="E31" s="36">
        <v>26</v>
      </c>
      <c r="F31" s="36">
        <v>29</v>
      </c>
      <c r="G31" s="36">
        <v>15</v>
      </c>
      <c r="H31" s="17">
        <f t="shared" si="27"/>
        <v>109</v>
      </c>
      <c r="I31" s="18"/>
      <c r="J31" s="18"/>
    </row>
    <row r="32" spans="1:10" x14ac:dyDescent="0.25">
      <c r="A32" s="32" t="s">
        <v>39</v>
      </c>
      <c r="B32" s="32">
        <v>3</v>
      </c>
      <c r="C32" s="36">
        <v>0</v>
      </c>
      <c r="D32" s="36">
        <v>2</v>
      </c>
      <c r="E32" s="36">
        <v>0</v>
      </c>
      <c r="F32" s="36">
        <v>1</v>
      </c>
      <c r="G32" s="36">
        <v>1</v>
      </c>
      <c r="H32" s="17">
        <f t="shared" si="27"/>
        <v>4</v>
      </c>
      <c r="I32" s="18"/>
      <c r="J32" s="18"/>
    </row>
    <row r="33" spans="1:10" x14ac:dyDescent="0.25">
      <c r="A33" s="32"/>
      <c r="B33" s="32"/>
      <c r="C33" s="18"/>
      <c r="D33" s="18"/>
      <c r="E33" s="18"/>
      <c r="F33" s="18"/>
      <c r="G33" s="18"/>
      <c r="H33" s="18"/>
      <c r="I33" s="18"/>
      <c r="J33" s="18"/>
    </row>
    <row r="34" spans="1:10" x14ac:dyDescent="0.25">
      <c r="A34" s="32"/>
      <c r="B34" s="32"/>
      <c r="C34" s="18"/>
      <c r="D34" s="18"/>
      <c r="E34" s="18"/>
      <c r="F34" s="18"/>
      <c r="G34" s="18"/>
      <c r="H34" s="18"/>
      <c r="I34" s="18"/>
      <c r="J34" s="18"/>
    </row>
    <row r="35" spans="1:10" ht="60" customHeight="1" x14ac:dyDescent="0.25">
      <c r="A35" s="53" t="s">
        <v>63</v>
      </c>
      <c r="B35" s="53"/>
      <c r="C35" s="52" t="s">
        <v>59</v>
      </c>
      <c r="D35" s="52"/>
      <c r="E35" s="52"/>
      <c r="F35" s="52"/>
      <c r="G35" s="52"/>
      <c r="H35" s="18"/>
      <c r="I35" s="18"/>
      <c r="J35" s="18"/>
    </row>
    <row r="36" spans="1:10" ht="30" x14ac:dyDescent="0.25">
      <c r="A36" s="33" t="s">
        <v>31</v>
      </c>
      <c r="B36" s="33" t="s">
        <v>46</v>
      </c>
      <c r="C36" s="35" t="s">
        <v>57</v>
      </c>
      <c r="D36" s="35" t="s">
        <v>54</v>
      </c>
      <c r="E36" s="35" t="s">
        <v>55</v>
      </c>
      <c r="F36" s="35" t="s">
        <v>56</v>
      </c>
      <c r="G36" s="35" t="s">
        <v>58</v>
      </c>
      <c r="H36" s="18"/>
      <c r="I36" s="18"/>
      <c r="J36" s="18"/>
    </row>
    <row r="37" spans="1:10" x14ac:dyDescent="0.25">
      <c r="A37" s="32" t="s">
        <v>33</v>
      </c>
      <c r="B37" s="32">
        <v>47</v>
      </c>
      <c r="C37" s="18">
        <f>C25/$H25</f>
        <v>0.14851485148514851</v>
      </c>
      <c r="D37" s="18">
        <f t="shared" ref="D37:G37" si="28">D25/$H25</f>
        <v>0.22772277227722773</v>
      </c>
      <c r="E37" s="18">
        <f t="shared" si="28"/>
        <v>0.24752475247524752</v>
      </c>
      <c r="F37" s="18">
        <f t="shared" si="28"/>
        <v>0.26732673267326734</v>
      </c>
      <c r="G37" s="18">
        <f t="shared" si="28"/>
        <v>0.10891089108910891</v>
      </c>
      <c r="H37" s="18"/>
      <c r="I37" s="18"/>
      <c r="J37" s="18"/>
    </row>
    <row r="38" spans="1:10" x14ac:dyDescent="0.25">
      <c r="A38" s="32" t="s">
        <v>32</v>
      </c>
      <c r="B38" s="32">
        <v>9</v>
      </c>
      <c r="C38" s="18">
        <f t="shared" ref="C38:G38" si="29">C26/$H26</f>
        <v>7.6923076923076927E-2</v>
      </c>
      <c r="D38" s="18">
        <f t="shared" si="29"/>
        <v>0.51282051282051277</v>
      </c>
      <c r="E38" s="18">
        <f t="shared" si="29"/>
        <v>0.20512820512820512</v>
      </c>
      <c r="F38" s="18">
        <f t="shared" si="29"/>
        <v>0.15384615384615385</v>
      </c>
      <c r="G38" s="18">
        <f t="shared" si="29"/>
        <v>5.128205128205128E-2</v>
      </c>
      <c r="H38" s="18"/>
      <c r="I38" s="18"/>
      <c r="J38" s="18"/>
    </row>
    <row r="39" spans="1:10" x14ac:dyDescent="0.25">
      <c r="A39" s="32" t="s">
        <v>34</v>
      </c>
      <c r="B39" s="32">
        <v>21</v>
      </c>
      <c r="C39" s="18">
        <f t="shared" ref="C39:G39" si="30">C27/$H27</f>
        <v>0.10869565217391304</v>
      </c>
      <c r="D39" s="18">
        <f t="shared" si="30"/>
        <v>0.2608695652173913</v>
      </c>
      <c r="E39" s="18">
        <f t="shared" si="30"/>
        <v>0.2608695652173913</v>
      </c>
      <c r="F39" s="18">
        <f t="shared" si="30"/>
        <v>0.28260869565217389</v>
      </c>
      <c r="G39" s="18">
        <f t="shared" si="30"/>
        <v>8.6956521739130432E-2</v>
      </c>
      <c r="H39" s="18"/>
      <c r="I39" s="18"/>
      <c r="J39" s="18"/>
    </row>
    <row r="40" spans="1:10" x14ac:dyDescent="0.25">
      <c r="A40" s="32" t="s">
        <v>35</v>
      </c>
      <c r="B40" s="32">
        <v>4</v>
      </c>
      <c r="C40" s="18">
        <f t="shared" ref="C40:G40" si="31">C28/$H28</f>
        <v>0.625</v>
      </c>
      <c r="D40" s="18">
        <f t="shared" si="31"/>
        <v>0.25</v>
      </c>
      <c r="E40" s="18">
        <f t="shared" si="31"/>
        <v>0.125</v>
      </c>
      <c r="F40" s="18">
        <f t="shared" si="31"/>
        <v>0</v>
      </c>
      <c r="G40" s="18">
        <f t="shared" si="31"/>
        <v>0</v>
      </c>
      <c r="H40" s="18"/>
      <c r="I40" s="18"/>
      <c r="J40" s="18"/>
    </row>
    <row r="41" spans="1:10" x14ac:dyDescent="0.25">
      <c r="A41" s="32" t="s">
        <v>36</v>
      </c>
      <c r="B41" s="32">
        <v>83</v>
      </c>
      <c r="C41" s="18">
        <f t="shared" ref="C41:G41" si="32">C29/$H29</f>
        <v>0.19642857142857142</v>
      </c>
      <c r="D41" s="18">
        <f t="shared" si="32"/>
        <v>0.27380952380952384</v>
      </c>
      <c r="E41" s="18">
        <f t="shared" si="32"/>
        <v>0.25</v>
      </c>
      <c r="F41" s="18">
        <f t="shared" si="32"/>
        <v>0.20833333333333334</v>
      </c>
      <c r="G41" s="18">
        <f t="shared" si="32"/>
        <v>7.1428571428571425E-2</v>
      </c>
      <c r="H41" s="18"/>
      <c r="I41" s="18"/>
      <c r="J41" s="18"/>
    </row>
    <row r="42" spans="1:10" x14ac:dyDescent="0.25">
      <c r="A42" s="32" t="s">
        <v>37</v>
      </c>
      <c r="B42" s="32">
        <v>51</v>
      </c>
      <c r="C42" s="18">
        <f t="shared" ref="C42:G42" si="33">C30/$H30</f>
        <v>0.116751269035533</v>
      </c>
      <c r="D42" s="18">
        <f t="shared" si="33"/>
        <v>0.27918781725888325</v>
      </c>
      <c r="E42" s="18">
        <f t="shared" si="33"/>
        <v>0.233502538071066</v>
      </c>
      <c r="F42" s="18">
        <f t="shared" si="33"/>
        <v>0.20304568527918782</v>
      </c>
      <c r="G42" s="18">
        <f t="shared" si="33"/>
        <v>0.16751269035532995</v>
      </c>
      <c r="H42" s="18"/>
      <c r="I42" s="18"/>
      <c r="J42" s="18"/>
    </row>
    <row r="43" spans="1:10" x14ac:dyDescent="0.25">
      <c r="A43" s="32" t="s">
        <v>38</v>
      </c>
      <c r="B43" s="32">
        <v>21</v>
      </c>
      <c r="C43" s="18">
        <f t="shared" ref="C43:G43" si="34">C31/$H31</f>
        <v>0.10091743119266056</v>
      </c>
      <c r="D43" s="18">
        <f t="shared" si="34"/>
        <v>0.25688073394495414</v>
      </c>
      <c r="E43" s="18">
        <f t="shared" si="34"/>
        <v>0.23853211009174313</v>
      </c>
      <c r="F43" s="18">
        <f t="shared" si="34"/>
        <v>0.26605504587155965</v>
      </c>
      <c r="G43" s="18">
        <f t="shared" si="34"/>
        <v>0.13761467889908258</v>
      </c>
      <c r="H43" s="18"/>
      <c r="I43" s="18"/>
      <c r="J43" s="18"/>
    </row>
    <row r="44" spans="1:10" x14ac:dyDescent="0.25">
      <c r="A44" s="32" t="s">
        <v>39</v>
      </c>
      <c r="B44" s="32">
        <v>3</v>
      </c>
      <c r="C44" s="18">
        <f t="shared" ref="C44:G44" si="35">C32/$H32</f>
        <v>0</v>
      </c>
      <c r="D44" s="18">
        <f t="shared" si="35"/>
        <v>0.5</v>
      </c>
      <c r="E44" s="18">
        <f t="shared" si="35"/>
        <v>0</v>
      </c>
      <c r="F44" s="18">
        <f t="shared" si="35"/>
        <v>0.25</v>
      </c>
      <c r="G44" s="18">
        <f t="shared" si="35"/>
        <v>0.25</v>
      </c>
    </row>
    <row r="45" spans="1:10" x14ac:dyDescent="0.25">
      <c r="A45" s="32"/>
      <c r="B45" s="32"/>
    </row>
    <row r="46" spans="1:10" ht="30" x14ac:dyDescent="0.25">
      <c r="A46" s="34" t="s">
        <v>48</v>
      </c>
      <c r="B46" s="32"/>
      <c r="C46">
        <v>0</v>
      </c>
      <c r="D46">
        <v>1</v>
      </c>
      <c r="E46">
        <v>2</v>
      </c>
      <c r="F46">
        <v>3</v>
      </c>
      <c r="G46">
        <v>4</v>
      </c>
    </row>
    <row r="47" spans="1:10" x14ac:dyDescent="0.25">
      <c r="A47" s="32" t="s">
        <v>60</v>
      </c>
      <c r="B47" s="32"/>
      <c r="C47">
        <v>113</v>
      </c>
      <c r="D47">
        <v>232</v>
      </c>
      <c r="E47">
        <v>207</v>
      </c>
      <c r="F47">
        <v>153</v>
      </c>
      <c r="G47">
        <v>68</v>
      </c>
    </row>
    <row r="48" spans="1:10" x14ac:dyDescent="0.25">
      <c r="A48" s="32" t="s">
        <v>61</v>
      </c>
      <c r="B48" s="32"/>
      <c r="C48">
        <v>60</v>
      </c>
      <c r="D48">
        <v>114</v>
      </c>
      <c r="E48">
        <v>107</v>
      </c>
      <c r="F48">
        <v>94</v>
      </c>
      <c r="G48">
        <v>50</v>
      </c>
    </row>
    <row r="49" spans="1:3" x14ac:dyDescent="0.25">
      <c r="A49" s="32"/>
    </row>
    <row r="50" spans="1:3" ht="30" x14ac:dyDescent="0.25">
      <c r="A50" s="34" t="s">
        <v>48</v>
      </c>
      <c r="B50" s="16" t="s">
        <v>49</v>
      </c>
      <c r="C50" s="16" t="s">
        <v>50</v>
      </c>
    </row>
    <row r="51" spans="1:3" x14ac:dyDescent="0.25">
      <c r="A51" s="32" t="s">
        <v>1</v>
      </c>
      <c r="B51">
        <v>180</v>
      </c>
      <c r="C51">
        <f>392-B51</f>
        <v>212</v>
      </c>
    </row>
    <row r="52" spans="1:3" x14ac:dyDescent="0.25">
      <c r="A52" s="32" t="s">
        <v>4</v>
      </c>
      <c r="B52">
        <v>187</v>
      </c>
      <c r="C52">
        <f t="shared" ref="C52:C54" si="36">392-B52</f>
        <v>205</v>
      </c>
    </row>
    <row r="53" spans="1:3" x14ac:dyDescent="0.25">
      <c r="A53" s="32" t="s">
        <v>47</v>
      </c>
      <c r="B53">
        <v>214</v>
      </c>
      <c r="C53">
        <f t="shared" si="36"/>
        <v>178</v>
      </c>
    </row>
    <row r="54" spans="1:3" x14ac:dyDescent="0.25">
      <c r="A54" s="32" t="s">
        <v>5</v>
      </c>
      <c r="B54">
        <v>174</v>
      </c>
      <c r="C54">
        <f t="shared" si="36"/>
        <v>218</v>
      </c>
    </row>
    <row r="56" spans="1:3" ht="30" x14ac:dyDescent="0.25">
      <c r="A56" s="34" t="s">
        <v>48</v>
      </c>
    </row>
    <row r="57" spans="1:3" x14ac:dyDescent="0.25">
      <c r="A57" s="32" t="s">
        <v>59</v>
      </c>
    </row>
    <row r="58" spans="1:3" x14ac:dyDescent="0.25">
      <c r="A58" s="37">
        <v>0</v>
      </c>
    </row>
    <row r="59" spans="1:3" x14ac:dyDescent="0.25">
      <c r="A59" s="37">
        <v>1</v>
      </c>
    </row>
    <row r="60" spans="1:3" x14ac:dyDescent="0.25">
      <c r="A60" s="37">
        <v>2</v>
      </c>
    </row>
    <row r="61" spans="1:3" x14ac:dyDescent="0.25">
      <c r="A61" s="37">
        <v>3</v>
      </c>
    </row>
    <row r="62" spans="1:3" x14ac:dyDescent="0.25">
      <c r="A62" s="37">
        <v>4</v>
      </c>
    </row>
  </sheetData>
  <mergeCells count="3">
    <mergeCell ref="C23:G23"/>
    <mergeCell ref="C35:G35"/>
    <mergeCell ref="A35:B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" sqref="G1"/>
    </sheetView>
  </sheetViews>
  <sheetFormatPr defaultRowHeight="15" x14ac:dyDescent="0.25"/>
  <cols>
    <col min="1" max="1" width="25.85546875" customWidth="1"/>
    <col min="2" max="2" width="13.140625" customWidth="1"/>
  </cols>
  <sheetData>
    <row r="1" spans="1:7" x14ac:dyDescent="0.25">
      <c r="A1" t="s">
        <v>31</v>
      </c>
      <c r="B1" t="s">
        <v>46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7" x14ac:dyDescent="0.25">
      <c r="A2" t="s">
        <v>33</v>
      </c>
      <c r="B2">
        <v>47</v>
      </c>
      <c r="C2">
        <v>0.14851485148514851</v>
      </c>
      <c r="D2">
        <v>0.22772277227722773</v>
      </c>
      <c r="E2">
        <v>0.24752475247524752</v>
      </c>
      <c r="F2">
        <v>0.26732673267326734</v>
      </c>
      <c r="G2">
        <v>0.10891089108910891</v>
      </c>
    </row>
    <row r="3" spans="1:7" x14ac:dyDescent="0.25">
      <c r="A3" t="s">
        <v>32</v>
      </c>
      <c r="B3">
        <v>9</v>
      </c>
      <c r="C3">
        <v>7.6923076923076927E-2</v>
      </c>
      <c r="D3">
        <v>0.51282051282051277</v>
      </c>
      <c r="E3">
        <v>0.20512820512820512</v>
      </c>
      <c r="F3">
        <v>0.15384615384615385</v>
      </c>
      <c r="G3">
        <v>5.128205128205128E-2</v>
      </c>
    </row>
    <row r="4" spans="1:7" x14ac:dyDescent="0.25">
      <c r="A4" t="s">
        <v>34</v>
      </c>
      <c r="B4">
        <v>21</v>
      </c>
      <c r="C4">
        <v>0.10869565217391304</v>
      </c>
      <c r="D4">
        <v>0.2608695652173913</v>
      </c>
      <c r="E4">
        <v>0.2608695652173913</v>
      </c>
      <c r="F4">
        <v>0.28260869565217389</v>
      </c>
      <c r="G4">
        <v>8.6956521739130432E-2</v>
      </c>
    </row>
    <row r="5" spans="1:7" x14ac:dyDescent="0.25">
      <c r="A5" t="s">
        <v>35</v>
      </c>
      <c r="B5">
        <v>4</v>
      </c>
      <c r="C5">
        <v>0.625</v>
      </c>
      <c r="D5">
        <v>0.25</v>
      </c>
      <c r="E5">
        <v>0.125</v>
      </c>
      <c r="F5">
        <v>0</v>
      </c>
      <c r="G5">
        <v>0</v>
      </c>
    </row>
    <row r="6" spans="1:7" x14ac:dyDescent="0.25">
      <c r="A6" t="s">
        <v>36</v>
      </c>
      <c r="B6">
        <v>83</v>
      </c>
      <c r="C6">
        <v>0.19642857142857142</v>
      </c>
      <c r="D6">
        <v>0.27380952380952384</v>
      </c>
      <c r="E6">
        <v>0.25</v>
      </c>
      <c r="F6">
        <v>0.20833333333333334</v>
      </c>
      <c r="G6">
        <v>7.1428571428571425E-2</v>
      </c>
    </row>
    <row r="7" spans="1:7" x14ac:dyDescent="0.25">
      <c r="A7" t="s">
        <v>37</v>
      </c>
      <c r="B7">
        <v>51</v>
      </c>
      <c r="C7">
        <v>0.116751269035533</v>
      </c>
      <c r="D7">
        <v>0.27918781725888325</v>
      </c>
      <c r="E7">
        <v>0.233502538071066</v>
      </c>
      <c r="F7">
        <v>0.20304568527918782</v>
      </c>
      <c r="G7">
        <v>0.16751269035532995</v>
      </c>
    </row>
    <row r="8" spans="1:7" x14ac:dyDescent="0.25">
      <c r="A8" t="s">
        <v>38</v>
      </c>
      <c r="B8">
        <v>21</v>
      </c>
      <c r="C8">
        <v>0.10091743119266056</v>
      </c>
      <c r="D8">
        <v>0.25688073394495414</v>
      </c>
      <c r="E8">
        <v>0.23853211009174313</v>
      </c>
      <c r="F8">
        <v>0.26605504587155965</v>
      </c>
      <c r="G8">
        <v>0.13761467889908258</v>
      </c>
    </row>
    <row r="9" spans="1:7" x14ac:dyDescent="0.25">
      <c r="A9" t="s">
        <v>39</v>
      </c>
      <c r="B9">
        <v>3</v>
      </c>
      <c r="C9">
        <v>0</v>
      </c>
      <c r="D9">
        <v>0.5</v>
      </c>
      <c r="E9">
        <v>0</v>
      </c>
      <c r="F9">
        <v>0.25</v>
      </c>
      <c r="G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A25" sqref="A25"/>
    </sheetView>
  </sheetViews>
  <sheetFormatPr defaultRowHeight="15" x14ac:dyDescent="0.25"/>
  <cols>
    <col min="1" max="1" width="54.42578125" customWidth="1"/>
    <col min="2" max="2" width="13.28515625" style="17" bestFit="1" customWidth="1"/>
  </cols>
  <sheetData>
    <row r="1" spans="1:2" x14ac:dyDescent="0.25">
      <c r="A1" s="28" t="s">
        <v>21</v>
      </c>
    </row>
    <row r="3" spans="1:2" x14ac:dyDescent="0.25">
      <c r="A3" s="23" t="s">
        <v>18</v>
      </c>
      <c r="B3" s="17">
        <v>3810651</v>
      </c>
    </row>
    <row r="4" spans="1:2" x14ac:dyDescent="0.25">
      <c r="A4" s="23" t="s">
        <v>19</v>
      </c>
      <c r="B4" s="17">
        <v>1979059</v>
      </c>
    </row>
    <row r="5" spans="1:2" x14ac:dyDescent="0.25">
      <c r="A5" s="23" t="s">
        <v>20</v>
      </c>
      <c r="B5" s="12">
        <f>B4/B3</f>
        <v>0.51934931852851385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 Summaries</vt:lpstr>
      <vt:lpstr>ImprovementType</vt:lpstr>
      <vt:lpstr>Sheet1</vt:lpstr>
      <vt:lpstr>Regional Population</vt:lpstr>
    </vt:vector>
  </TitlesOfParts>
  <Company>Puget Sound Regional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Bettinger</dc:creator>
  <cp:lastModifiedBy>Reid Haefer</cp:lastModifiedBy>
  <cp:lastPrinted>2016-08-16T18:58:04Z</cp:lastPrinted>
  <dcterms:created xsi:type="dcterms:W3CDTF">2016-08-09T23:22:21Z</dcterms:created>
  <dcterms:modified xsi:type="dcterms:W3CDTF">2016-08-23T23:10:15Z</dcterms:modified>
</cp:coreProperties>
</file>